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theme/themeOverride3.xml" ContentType="application/vnd.openxmlformats-officedocument.themeOverride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theme/themeOverride4.xml" ContentType="application/vnd.openxmlformats-officedocument.themeOverride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theme/themeOverride5.xml" ContentType="application/vnd.openxmlformats-officedocument.themeOverride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theme/themeOverride6.xml" ContentType="application/vnd.openxmlformats-officedocument.themeOverride+xml"/>
  <Override PartName="/xl/drawings/drawing36.xml" ContentType="application/vnd.openxmlformats-officedocument.drawingml.chartshapes+xml"/>
  <Override PartName="/xl/charts/chart33.xml" ContentType="application/vnd.openxmlformats-officedocument.drawingml.chart+xml"/>
  <Override PartName="/xl/theme/themeOverride7.xml" ContentType="application/vnd.openxmlformats-officedocument.themeOverride+xml"/>
  <Override PartName="/xl/drawings/drawing37.xml" ContentType="application/vnd.openxmlformats-officedocument.drawingml.chartshapes+xml"/>
  <Override PartName="/xl/charts/chart34.xml" ContentType="application/vnd.openxmlformats-officedocument.drawingml.chart+xml"/>
  <Override PartName="/xl/theme/themeOverride8.xml" ContentType="application/vnd.openxmlformats-officedocument.themeOverride+xml"/>
  <Override PartName="/xl/drawings/drawing38.xml" ContentType="application/vnd.openxmlformats-officedocument.drawingml.chartshapes+xml"/>
  <Override PartName="/xl/charts/chart35.xml" ContentType="application/vnd.openxmlformats-officedocument.drawingml.chart+xml"/>
  <Override PartName="/xl/theme/themeOverride9.xml" ContentType="application/vnd.openxmlformats-officedocument.themeOverride+xml"/>
  <Override PartName="/xl/drawings/drawing39.xml" ContentType="application/vnd.openxmlformats-officedocument.drawingml.chartshapes+xml"/>
  <Override PartName="/xl/charts/chart36.xml" ContentType="application/vnd.openxmlformats-officedocument.drawingml.chart+xml"/>
  <Override PartName="/xl/theme/themeOverride10.xml" ContentType="application/vnd.openxmlformats-officedocument.themeOverride+xml"/>
  <Override PartName="/xl/drawings/drawing40.xml" ContentType="application/vnd.openxmlformats-officedocument.drawingml.chartshapes+xml"/>
  <Override PartName="/xl/charts/chart37.xml" ContentType="application/vnd.openxmlformats-officedocument.drawingml.chart+xml"/>
  <Override PartName="/xl/theme/themeOverride11.xml" ContentType="application/vnd.openxmlformats-officedocument.themeOverride+xml"/>
  <Override PartName="/xl/drawings/drawing41.xml" ContentType="application/vnd.openxmlformats-officedocument.drawingml.chartshapes+xml"/>
  <Override PartName="/xl/charts/chart38.xml" ContentType="application/vnd.openxmlformats-officedocument.drawingml.chart+xml"/>
  <Override PartName="/xl/theme/themeOverride12.xml" ContentType="application/vnd.openxmlformats-officedocument.themeOverride+xml"/>
  <Override PartName="/xl/drawings/drawing42.xml" ContentType="application/vnd.openxmlformats-officedocument.drawingml.chartshapes+xml"/>
  <Override PartName="/xl/charts/chart39.xml" ContentType="application/vnd.openxmlformats-officedocument.drawingml.chart+xml"/>
  <Override PartName="/xl/theme/themeOverride13.xml" ContentType="application/vnd.openxmlformats-officedocument.themeOverride+xml"/>
  <Override PartName="/xl/drawings/drawing43.xml" ContentType="application/vnd.openxmlformats-officedocument.drawingml.chartshapes+xml"/>
  <Override PartName="/xl/charts/chart40.xml" ContentType="application/vnd.openxmlformats-officedocument.drawingml.chart+xml"/>
  <Override PartName="/xl/theme/themeOverride14.xml" ContentType="application/vnd.openxmlformats-officedocument.themeOverride+xml"/>
  <Override PartName="/xl/drawings/drawing44.xml" ContentType="application/vnd.openxmlformats-officedocument.drawingml.chartshapes+xml"/>
  <Override PartName="/xl/charts/chart41.xml" ContentType="application/vnd.openxmlformats-officedocument.drawingml.chart+xml"/>
  <Override PartName="/xl/theme/themeOverride15.xml" ContentType="application/vnd.openxmlformats-officedocument.themeOverride+xml"/>
  <Override PartName="/xl/drawings/drawing45.xml" ContentType="application/vnd.openxmlformats-officedocument.drawingml.chartshapes+xml"/>
  <Override PartName="/xl/charts/chart42.xml" ContentType="application/vnd.openxmlformats-officedocument.drawingml.chart+xml"/>
  <Override PartName="/xl/theme/themeOverride16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4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8.xml" ContentType="application/vnd.openxmlformats-officedocument.drawingml.chartshapes+xml"/>
  <Override PartName="/xl/charts/chart4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9.xml" ContentType="application/vnd.openxmlformats-officedocument.drawingml.chartshapes+xml"/>
  <Override PartName="/xl/charts/chart4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50.xml" ContentType="application/vnd.openxmlformats-officedocument.drawingml.chartshapes+xml"/>
  <Override PartName="/xl/charts/chart4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51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ubik\SharePoint\Tímová lokalita - 09_MATERIALY\01_STRATEGICKE_DOKUMENTY\02_ROZPOCET\04_RVS_2016_2018\"/>
    </mc:Choice>
  </mc:AlternateContent>
  <bookViews>
    <workbookView xWindow="0" yWindow="0" windowWidth="28800" windowHeight="11835" tabRatio="734"/>
  </bookViews>
  <sheets>
    <sheet name="T01" sheetId="28" r:id="rId1"/>
    <sheet name="T02" sheetId="10" r:id="rId2"/>
    <sheet name="T03" sheetId="29" r:id="rId3"/>
    <sheet name="T04" sheetId="62" r:id="rId4"/>
    <sheet name="T05" sheetId="61" r:id="rId5"/>
    <sheet name="T06" sheetId="11" r:id="rId6"/>
    <sheet name="T07" sheetId="12" r:id="rId7"/>
    <sheet name="T08" sheetId="30" r:id="rId8"/>
    <sheet name="T09" sheetId="31" r:id="rId9"/>
    <sheet name="T10" sheetId="13" r:id="rId10"/>
    <sheet name="T11" sheetId="56" r:id="rId11"/>
    <sheet name="T12" sheetId="32" r:id="rId12"/>
    <sheet name="T13" sheetId="58" r:id="rId13"/>
    <sheet name="T14" sheetId="33" r:id="rId14"/>
    <sheet name="T15" sheetId="34" r:id="rId15"/>
    <sheet name="T16" sheetId="35" r:id="rId16"/>
    <sheet name="T17" sheetId="36" r:id="rId17"/>
    <sheet name="T18" sheetId="37" r:id="rId18"/>
    <sheet name="T19" sheetId="38" r:id="rId19"/>
    <sheet name="T20" sheetId="39" r:id="rId20"/>
    <sheet name="T21" sheetId="40" r:id="rId21"/>
    <sheet name="T22" sheetId="41" r:id="rId22"/>
    <sheet name="T23" sheetId="42" r:id="rId23"/>
    <sheet name="T24" sheetId="43" r:id="rId24"/>
    <sheet name="T25" sheetId="14" r:id="rId25"/>
    <sheet name="T26" sheetId="44" r:id="rId26"/>
    <sheet name="T27" sheetId="45" r:id="rId27"/>
    <sheet name="T28" sheetId="46" r:id="rId28"/>
    <sheet name="T29" sheetId="59" r:id="rId29"/>
    <sheet name="T30" sheetId="71" r:id="rId30"/>
    <sheet name="T31" sheetId="15" r:id="rId31"/>
    <sheet name="T32" sheetId="16" r:id="rId32"/>
    <sheet name="T33" sheetId="7" r:id="rId33"/>
    <sheet name="T34" sheetId="6" r:id="rId34"/>
    <sheet name="T35" sheetId="8" r:id="rId35"/>
    <sheet name="T36" sheetId="9" r:id="rId36"/>
    <sheet name="T37" sheetId="47" r:id="rId37"/>
    <sheet name="G01" sheetId="63" r:id="rId38"/>
    <sheet name="G02" sheetId="64" r:id="rId39"/>
    <sheet name="G03" sheetId="65" r:id="rId40"/>
    <sheet name="G04" sheetId="66" r:id="rId41"/>
    <sheet name="G05" sheetId="17" r:id="rId42"/>
    <sheet name="G06" sheetId="18" r:id="rId43"/>
    <sheet name="G07" sheetId="19" r:id="rId44"/>
    <sheet name="G08" sheetId="20" r:id="rId45"/>
    <sheet name="G09-G10" sheetId="21" r:id="rId46"/>
    <sheet name="G11" sheetId="22" r:id="rId47"/>
    <sheet name="G12" sheetId="23" r:id="rId48"/>
    <sheet name="G13" sheetId="48" r:id="rId49"/>
    <sheet name="G14" sheetId="49" r:id="rId50"/>
    <sheet name="G15-G16" sheetId="50" r:id="rId51"/>
    <sheet name="G17" sheetId="51" r:id="rId52"/>
    <sheet name="G18" sheetId="52" r:id="rId53"/>
    <sheet name="G19" sheetId="24" r:id="rId54"/>
    <sheet name="G20" sheetId="25" r:id="rId55"/>
    <sheet name="G21" sheetId="53" r:id="rId56"/>
    <sheet name="G22" sheetId="26" r:id="rId57"/>
    <sheet name="G23" sheetId="27" r:id="rId58"/>
    <sheet name="G24" sheetId="69" r:id="rId59"/>
    <sheet name="G25" sheetId="70" r:id="rId60"/>
    <sheet name="G26" sheetId="72" r:id="rId61"/>
    <sheet name="G27" sheetId="73" r:id="rId62"/>
    <sheet name="G28" sheetId="74" r:id="rId63"/>
    <sheet name="G29" sheetId="5" r:id="rId64"/>
    <sheet name="NPC" sheetId="54" r:id="rId65"/>
  </sheets>
  <externalReferences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</externalReferences>
  <definedNames>
    <definedName name="\A" localSheetId="46">#REF!</definedName>
    <definedName name="\A" localSheetId="48">#REF!</definedName>
    <definedName name="\A" localSheetId="49">#REF!</definedName>
    <definedName name="\A" localSheetId="51">#REF!</definedName>
    <definedName name="\A" localSheetId="52">#REF!</definedName>
    <definedName name="\A" localSheetId="54">#REF!</definedName>
    <definedName name="\A" localSheetId="55">#REF!</definedName>
    <definedName name="\A" localSheetId="56">#REF!</definedName>
    <definedName name="\A" localSheetId="58">#REF!</definedName>
    <definedName name="\A" localSheetId="59">#REF!</definedName>
    <definedName name="\A" localSheetId="60">#REF!</definedName>
    <definedName name="\A" localSheetId="61">#REF!</definedName>
    <definedName name="\A" localSheetId="0">#REF!</definedName>
    <definedName name="\A" localSheetId="7">#REF!</definedName>
    <definedName name="\A" localSheetId="8">#REF!</definedName>
    <definedName name="\A" localSheetId="11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 localSheetId="22">#REF!</definedName>
    <definedName name="\A" localSheetId="25">#REF!</definedName>
    <definedName name="\A" localSheetId="26">#REF!</definedName>
    <definedName name="\A" localSheetId="27">#REF!</definedName>
    <definedName name="\A" localSheetId="33">#REF!</definedName>
    <definedName name="\A" localSheetId="35">#REF!</definedName>
    <definedName name="\A">#REF!</definedName>
    <definedName name="\B" localSheetId="46">#REF!</definedName>
    <definedName name="\B" localSheetId="48">#REF!</definedName>
    <definedName name="\B" localSheetId="49">#REF!</definedName>
    <definedName name="\B" localSheetId="51">#REF!</definedName>
    <definedName name="\B" localSheetId="52">#REF!</definedName>
    <definedName name="\B" localSheetId="54">#REF!</definedName>
    <definedName name="\B" localSheetId="55">#REF!</definedName>
    <definedName name="\B" localSheetId="56">#REF!</definedName>
    <definedName name="\B" localSheetId="58">#REF!</definedName>
    <definedName name="\B" localSheetId="59">#REF!</definedName>
    <definedName name="\B" localSheetId="60">#REF!</definedName>
    <definedName name="\B" localSheetId="61">#REF!</definedName>
    <definedName name="\B" localSheetId="0">#REF!</definedName>
    <definedName name="\B" localSheetId="7">#REF!</definedName>
    <definedName name="\B" localSheetId="8">#REF!</definedName>
    <definedName name="\B" localSheetId="11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 localSheetId="22">#REF!</definedName>
    <definedName name="\B" localSheetId="25">#REF!</definedName>
    <definedName name="\B" localSheetId="26">#REF!</definedName>
    <definedName name="\B" localSheetId="27">#REF!</definedName>
    <definedName name="\B" localSheetId="33">#REF!</definedName>
    <definedName name="\B" localSheetId="35">#REF!</definedName>
    <definedName name="\B">#REF!</definedName>
    <definedName name="\C" localSheetId="46">#REF!</definedName>
    <definedName name="\C" localSheetId="48">#REF!</definedName>
    <definedName name="\C" localSheetId="49">#REF!</definedName>
    <definedName name="\C" localSheetId="51">#REF!</definedName>
    <definedName name="\C" localSheetId="52">#REF!</definedName>
    <definedName name="\C" localSheetId="54">#REF!</definedName>
    <definedName name="\C" localSheetId="55">#REF!</definedName>
    <definedName name="\C" localSheetId="56">#REF!</definedName>
    <definedName name="\C" localSheetId="58">#REF!</definedName>
    <definedName name="\C" localSheetId="59">#REF!</definedName>
    <definedName name="\C" localSheetId="60">#REF!</definedName>
    <definedName name="\C" localSheetId="61">#REF!</definedName>
    <definedName name="\C" localSheetId="0">#REF!</definedName>
    <definedName name="\C" localSheetId="7">#REF!</definedName>
    <definedName name="\C" localSheetId="8">#REF!</definedName>
    <definedName name="\C" localSheetId="11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 localSheetId="22">#REF!</definedName>
    <definedName name="\C" localSheetId="25">#REF!</definedName>
    <definedName name="\C" localSheetId="26">#REF!</definedName>
    <definedName name="\C" localSheetId="27">#REF!</definedName>
    <definedName name="\C" localSheetId="33">#REF!</definedName>
    <definedName name="\C" localSheetId="35">#REF!</definedName>
    <definedName name="\C">#REF!</definedName>
    <definedName name="\D" localSheetId="46">#REF!</definedName>
    <definedName name="\D" localSheetId="48">#REF!</definedName>
    <definedName name="\D" localSheetId="49">#REF!</definedName>
    <definedName name="\D" localSheetId="51">#REF!</definedName>
    <definedName name="\D" localSheetId="52">#REF!</definedName>
    <definedName name="\D" localSheetId="54">#REF!</definedName>
    <definedName name="\D" localSheetId="55">#REF!</definedName>
    <definedName name="\D" localSheetId="56">#REF!</definedName>
    <definedName name="\D" localSheetId="58">#REF!</definedName>
    <definedName name="\D" localSheetId="59">#REF!</definedName>
    <definedName name="\D" localSheetId="60">#REF!</definedName>
    <definedName name="\D" localSheetId="61">#REF!</definedName>
    <definedName name="\D" localSheetId="0">#REF!</definedName>
    <definedName name="\D" localSheetId="7">#REF!</definedName>
    <definedName name="\D" localSheetId="8">#REF!</definedName>
    <definedName name="\D" localSheetId="11">#REF!</definedName>
    <definedName name="\D" localSheetId="13">#REF!</definedName>
    <definedName name="\D" localSheetId="14">#REF!</definedName>
    <definedName name="\D" localSheetId="15">#REF!</definedName>
    <definedName name="\D" localSheetId="16">#REF!</definedName>
    <definedName name="\D" localSheetId="17">#REF!</definedName>
    <definedName name="\D" localSheetId="18">#REF!</definedName>
    <definedName name="\D" localSheetId="22">#REF!</definedName>
    <definedName name="\D" localSheetId="25">#REF!</definedName>
    <definedName name="\D" localSheetId="26">#REF!</definedName>
    <definedName name="\D" localSheetId="27">#REF!</definedName>
    <definedName name="\D" localSheetId="33">#REF!</definedName>
    <definedName name="\D" localSheetId="35">#REF!</definedName>
    <definedName name="\D">#REF!</definedName>
    <definedName name="\E" localSheetId="46">#REF!</definedName>
    <definedName name="\E" localSheetId="48">#REF!</definedName>
    <definedName name="\E" localSheetId="49">#REF!</definedName>
    <definedName name="\E" localSheetId="51">#REF!</definedName>
    <definedName name="\E" localSheetId="52">#REF!</definedName>
    <definedName name="\E" localSheetId="54">#REF!</definedName>
    <definedName name="\E" localSheetId="55">#REF!</definedName>
    <definedName name="\E" localSheetId="56">#REF!</definedName>
    <definedName name="\E" localSheetId="58">#REF!</definedName>
    <definedName name="\E" localSheetId="59">#REF!</definedName>
    <definedName name="\E" localSheetId="60">#REF!</definedName>
    <definedName name="\E" localSheetId="61">#REF!</definedName>
    <definedName name="\E" localSheetId="0">#REF!</definedName>
    <definedName name="\E" localSheetId="7">#REF!</definedName>
    <definedName name="\E" localSheetId="8">#REF!</definedName>
    <definedName name="\E" localSheetId="11">#REF!</definedName>
    <definedName name="\E" localSheetId="13">#REF!</definedName>
    <definedName name="\E" localSheetId="14">#REF!</definedName>
    <definedName name="\E" localSheetId="15">#REF!</definedName>
    <definedName name="\E" localSheetId="16">#REF!</definedName>
    <definedName name="\E" localSheetId="17">#REF!</definedName>
    <definedName name="\E" localSheetId="18">#REF!</definedName>
    <definedName name="\E" localSheetId="22">#REF!</definedName>
    <definedName name="\E" localSheetId="25">#REF!</definedName>
    <definedName name="\E" localSheetId="26">#REF!</definedName>
    <definedName name="\E" localSheetId="27">#REF!</definedName>
    <definedName name="\E" localSheetId="33">#REF!</definedName>
    <definedName name="\E" localSheetId="35">#REF!</definedName>
    <definedName name="\E">#REF!</definedName>
    <definedName name="\F" localSheetId="46">#REF!</definedName>
    <definedName name="\F" localSheetId="48">#REF!</definedName>
    <definedName name="\F" localSheetId="49">#REF!</definedName>
    <definedName name="\F" localSheetId="51">#REF!</definedName>
    <definedName name="\F" localSheetId="52">#REF!</definedName>
    <definedName name="\F" localSheetId="54">#REF!</definedName>
    <definedName name="\F" localSheetId="55">#REF!</definedName>
    <definedName name="\F" localSheetId="56">#REF!</definedName>
    <definedName name="\F" localSheetId="58">#REF!</definedName>
    <definedName name="\F" localSheetId="59">#REF!</definedName>
    <definedName name="\F" localSheetId="60">#REF!</definedName>
    <definedName name="\F" localSheetId="61">#REF!</definedName>
    <definedName name="\F" localSheetId="0">#REF!</definedName>
    <definedName name="\F" localSheetId="7">#REF!</definedName>
    <definedName name="\F" localSheetId="8">#REF!</definedName>
    <definedName name="\F" localSheetId="11">#REF!</definedName>
    <definedName name="\F" localSheetId="13">#REF!</definedName>
    <definedName name="\F" localSheetId="14">#REF!</definedName>
    <definedName name="\F" localSheetId="15">#REF!</definedName>
    <definedName name="\F" localSheetId="16">#REF!</definedName>
    <definedName name="\F" localSheetId="17">#REF!</definedName>
    <definedName name="\F" localSheetId="18">#REF!</definedName>
    <definedName name="\F" localSheetId="22">#REF!</definedName>
    <definedName name="\F" localSheetId="25">#REF!</definedName>
    <definedName name="\F" localSheetId="26">#REF!</definedName>
    <definedName name="\F" localSheetId="27">#REF!</definedName>
    <definedName name="\F" localSheetId="33">#REF!</definedName>
    <definedName name="\F" localSheetId="35">#REF!</definedName>
    <definedName name="\F">#REF!</definedName>
    <definedName name="\G" localSheetId="46">#REF!</definedName>
    <definedName name="\G" localSheetId="48">#REF!</definedName>
    <definedName name="\G" localSheetId="49">#REF!</definedName>
    <definedName name="\G" localSheetId="51">#REF!</definedName>
    <definedName name="\G" localSheetId="52">#REF!</definedName>
    <definedName name="\G" localSheetId="54">#REF!</definedName>
    <definedName name="\G" localSheetId="55">#REF!</definedName>
    <definedName name="\G" localSheetId="56">#REF!</definedName>
    <definedName name="\G" localSheetId="58">#REF!</definedName>
    <definedName name="\G" localSheetId="59">#REF!</definedName>
    <definedName name="\G" localSheetId="60">#REF!</definedName>
    <definedName name="\G" localSheetId="61">#REF!</definedName>
    <definedName name="\G" localSheetId="0">#REF!</definedName>
    <definedName name="\G" localSheetId="7">#REF!</definedName>
    <definedName name="\G" localSheetId="8">#REF!</definedName>
    <definedName name="\G" localSheetId="11">#REF!</definedName>
    <definedName name="\G" localSheetId="13">#REF!</definedName>
    <definedName name="\G" localSheetId="14">#REF!</definedName>
    <definedName name="\G" localSheetId="15">#REF!</definedName>
    <definedName name="\G" localSheetId="16">#REF!</definedName>
    <definedName name="\G" localSheetId="17">#REF!</definedName>
    <definedName name="\G" localSheetId="18">#REF!</definedName>
    <definedName name="\G" localSheetId="22">#REF!</definedName>
    <definedName name="\G" localSheetId="25">#REF!</definedName>
    <definedName name="\G" localSheetId="26">#REF!</definedName>
    <definedName name="\G" localSheetId="27">#REF!</definedName>
    <definedName name="\G" localSheetId="33">#REF!</definedName>
    <definedName name="\G" localSheetId="35">#REF!</definedName>
    <definedName name="\G">#REF!</definedName>
    <definedName name="\H" localSheetId="46">#REF!</definedName>
    <definedName name="\H" localSheetId="48">#REF!</definedName>
    <definedName name="\H" localSheetId="49">#REF!</definedName>
    <definedName name="\H" localSheetId="51">#REF!</definedName>
    <definedName name="\H" localSheetId="52">#REF!</definedName>
    <definedName name="\H" localSheetId="54">#REF!</definedName>
    <definedName name="\H" localSheetId="55">#REF!</definedName>
    <definedName name="\H" localSheetId="56">#REF!</definedName>
    <definedName name="\H" localSheetId="58">#REF!</definedName>
    <definedName name="\H" localSheetId="59">#REF!</definedName>
    <definedName name="\H" localSheetId="60">#REF!</definedName>
    <definedName name="\H" localSheetId="61">#REF!</definedName>
    <definedName name="\H" localSheetId="0">#REF!</definedName>
    <definedName name="\H" localSheetId="7">#REF!</definedName>
    <definedName name="\H" localSheetId="8">#REF!</definedName>
    <definedName name="\H" localSheetId="11">#REF!</definedName>
    <definedName name="\H" localSheetId="13">#REF!</definedName>
    <definedName name="\H" localSheetId="14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H" localSheetId="22">#REF!</definedName>
    <definedName name="\H" localSheetId="25">#REF!</definedName>
    <definedName name="\H" localSheetId="26">#REF!</definedName>
    <definedName name="\H" localSheetId="27">#REF!</definedName>
    <definedName name="\H" localSheetId="33">#REF!</definedName>
    <definedName name="\H" localSheetId="35">#REF!</definedName>
    <definedName name="\H">#REF!</definedName>
    <definedName name="\I" localSheetId="46">#REF!</definedName>
    <definedName name="\I" localSheetId="48">#REF!</definedName>
    <definedName name="\I" localSheetId="49">#REF!</definedName>
    <definedName name="\I" localSheetId="51">#REF!</definedName>
    <definedName name="\I" localSheetId="52">#REF!</definedName>
    <definedName name="\I" localSheetId="54">#REF!</definedName>
    <definedName name="\I" localSheetId="55">#REF!</definedName>
    <definedName name="\I" localSheetId="56">#REF!</definedName>
    <definedName name="\I" localSheetId="58">#REF!</definedName>
    <definedName name="\I" localSheetId="59">#REF!</definedName>
    <definedName name="\I" localSheetId="60">#REF!</definedName>
    <definedName name="\I" localSheetId="61">#REF!</definedName>
    <definedName name="\I" localSheetId="0">#REF!</definedName>
    <definedName name="\I" localSheetId="7">#REF!</definedName>
    <definedName name="\I" localSheetId="8">#REF!</definedName>
    <definedName name="\I" localSheetId="11">#REF!</definedName>
    <definedName name="\I" localSheetId="13">#REF!</definedName>
    <definedName name="\I" localSheetId="14">#REF!</definedName>
    <definedName name="\I" localSheetId="15">#REF!</definedName>
    <definedName name="\I" localSheetId="16">#REF!</definedName>
    <definedName name="\I" localSheetId="17">#REF!</definedName>
    <definedName name="\I" localSheetId="18">#REF!</definedName>
    <definedName name="\I" localSheetId="22">#REF!</definedName>
    <definedName name="\I" localSheetId="25">#REF!</definedName>
    <definedName name="\I" localSheetId="26">#REF!</definedName>
    <definedName name="\I" localSheetId="27">#REF!</definedName>
    <definedName name="\I" localSheetId="33">#REF!</definedName>
    <definedName name="\I" localSheetId="35">#REF!</definedName>
    <definedName name="\I">#REF!</definedName>
    <definedName name="\J" localSheetId="46">#REF!</definedName>
    <definedName name="\J" localSheetId="48">#REF!</definedName>
    <definedName name="\J" localSheetId="49">#REF!</definedName>
    <definedName name="\J" localSheetId="51">#REF!</definedName>
    <definedName name="\J" localSheetId="52">#REF!</definedName>
    <definedName name="\J" localSheetId="54">#REF!</definedName>
    <definedName name="\J" localSheetId="55">#REF!</definedName>
    <definedName name="\J" localSheetId="56">#REF!</definedName>
    <definedName name="\J" localSheetId="58">#REF!</definedName>
    <definedName name="\J" localSheetId="59">#REF!</definedName>
    <definedName name="\J" localSheetId="60">#REF!</definedName>
    <definedName name="\J" localSheetId="61">#REF!</definedName>
    <definedName name="\J" localSheetId="0">#REF!</definedName>
    <definedName name="\J" localSheetId="7">#REF!</definedName>
    <definedName name="\J" localSheetId="8">#REF!</definedName>
    <definedName name="\J" localSheetId="11">#REF!</definedName>
    <definedName name="\J" localSheetId="13">#REF!</definedName>
    <definedName name="\J" localSheetId="14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J" localSheetId="22">#REF!</definedName>
    <definedName name="\J" localSheetId="25">#REF!</definedName>
    <definedName name="\J" localSheetId="26">#REF!</definedName>
    <definedName name="\J" localSheetId="27">#REF!</definedName>
    <definedName name="\J" localSheetId="33">#REF!</definedName>
    <definedName name="\J" localSheetId="35">#REF!</definedName>
    <definedName name="\J">#REF!</definedName>
    <definedName name="\K" localSheetId="46">#REF!</definedName>
    <definedName name="\K" localSheetId="48">#REF!</definedName>
    <definedName name="\K" localSheetId="49">#REF!</definedName>
    <definedName name="\K" localSheetId="51">#REF!</definedName>
    <definedName name="\K" localSheetId="52">#REF!</definedName>
    <definedName name="\K" localSheetId="54">#REF!</definedName>
    <definedName name="\K" localSheetId="55">#REF!</definedName>
    <definedName name="\K" localSheetId="56">#REF!</definedName>
    <definedName name="\K" localSheetId="58">#REF!</definedName>
    <definedName name="\K" localSheetId="59">#REF!</definedName>
    <definedName name="\K" localSheetId="60">#REF!</definedName>
    <definedName name="\K" localSheetId="61">#REF!</definedName>
    <definedName name="\K" localSheetId="0">#REF!</definedName>
    <definedName name="\K" localSheetId="7">#REF!</definedName>
    <definedName name="\K" localSheetId="8">#REF!</definedName>
    <definedName name="\K" localSheetId="11">#REF!</definedName>
    <definedName name="\K" localSheetId="13">#REF!</definedName>
    <definedName name="\K" localSheetId="14">#REF!</definedName>
    <definedName name="\K" localSheetId="15">#REF!</definedName>
    <definedName name="\K" localSheetId="16">#REF!</definedName>
    <definedName name="\K" localSheetId="17">#REF!</definedName>
    <definedName name="\K" localSheetId="18">#REF!</definedName>
    <definedName name="\K" localSheetId="22">#REF!</definedName>
    <definedName name="\K" localSheetId="25">#REF!</definedName>
    <definedName name="\K" localSheetId="26">#REF!</definedName>
    <definedName name="\K" localSheetId="27">#REF!</definedName>
    <definedName name="\K" localSheetId="33">#REF!</definedName>
    <definedName name="\K" localSheetId="35">#REF!</definedName>
    <definedName name="\K">#REF!</definedName>
    <definedName name="\L" localSheetId="46">#REF!</definedName>
    <definedName name="\L" localSheetId="48">#REF!</definedName>
    <definedName name="\L" localSheetId="49">#REF!</definedName>
    <definedName name="\L" localSheetId="51">#REF!</definedName>
    <definedName name="\L" localSheetId="52">#REF!</definedName>
    <definedName name="\L" localSheetId="54">#REF!</definedName>
    <definedName name="\L" localSheetId="55">#REF!</definedName>
    <definedName name="\L" localSheetId="56">#REF!</definedName>
    <definedName name="\L" localSheetId="58">#REF!</definedName>
    <definedName name="\L" localSheetId="59">#REF!</definedName>
    <definedName name="\L" localSheetId="60">#REF!</definedName>
    <definedName name="\L" localSheetId="61">#REF!</definedName>
    <definedName name="\L" localSheetId="0">#REF!</definedName>
    <definedName name="\L" localSheetId="7">#REF!</definedName>
    <definedName name="\L" localSheetId="8">#REF!</definedName>
    <definedName name="\L" localSheetId="11">#REF!</definedName>
    <definedName name="\L" localSheetId="13">#REF!</definedName>
    <definedName name="\L" localSheetId="14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L" localSheetId="22">#REF!</definedName>
    <definedName name="\L" localSheetId="25">#REF!</definedName>
    <definedName name="\L" localSheetId="26">#REF!</definedName>
    <definedName name="\L" localSheetId="27">#REF!</definedName>
    <definedName name="\L" localSheetId="33">#REF!</definedName>
    <definedName name="\L" localSheetId="35">#REF!</definedName>
    <definedName name="\L">#REF!</definedName>
    <definedName name="\M" localSheetId="46">#REF!</definedName>
    <definedName name="\M" localSheetId="48">#REF!</definedName>
    <definedName name="\M" localSheetId="49">#REF!</definedName>
    <definedName name="\M" localSheetId="51">#REF!</definedName>
    <definedName name="\M" localSheetId="52">#REF!</definedName>
    <definedName name="\M" localSheetId="54">#REF!</definedName>
    <definedName name="\M" localSheetId="55">#REF!</definedName>
    <definedName name="\M" localSheetId="56">#REF!</definedName>
    <definedName name="\M" localSheetId="58">#REF!</definedName>
    <definedName name="\M" localSheetId="59">#REF!</definedName>
    <definedName name="\M" localSheetId="60">#REF!</definedName>
    <definedName name="\M" localSheetId="61">#REF!</definedName>
    <definedName name="\M" localSheetId="0">#REF!</definedName>
    <definedName name="\M" localSheetId="7">#REF!</definedName>
    <definedName name="\M" localSheetId="8">#REF!</definedName>
    <definedName name="\M" localSheetId="11">#REF!</definedName>
    <definedName name="\M" localSheetId="13">#REF!</definedName>
    <definedName name="\M" localSheetId="14">#REF!</definedName>
    <definedName name="\M" localSheetId="15">#REF!</definedName>
    <definedName name="\M" localSheetId="16">#REF!</definedName>
    <definedName name="\M" localSheetId="17">#REF!</definedName>
    <definedName name="\M" localSheetId="18">#REF!</definedName>
    <definedName name="\M" localSheetId="22">#REF!</definedName>
    <definedName name="\M" localSheetId="25">#REF!</definedName>
    <definedName name="\M" localSheetId="26">#REF!</definedName>
    <definedName name="\M" localSheetId="27">#REF!</definedName>
    <definedName name="\M" localSheetId="33">#REF!</definedName>
    <definedName name="\M" localSheetId="35">#REF!</definedName>
    <definedName name="\M">#REF!</definedName>
    <definedName name="\N" localSheetId="46">#REF!</definedName>
    <definedName name="\N" localSheetId="48">#REF!</definedName>
    <definedName name="\N" localSheetId="49">#REF!</definedName>
    <definedName name="\N" localSheetId="51">#REF!</definedName>
    <definedName name="\N" localSheetId="52">#REF!</definedName>
    <definedName name="\N" localSheetId="54">#REF!</definedName>
    <definedName name="\N" localSheetId="55">#REF!</definedName>
    <definedName name="\N" localSheetId="56">#REF!</definedName>
    <definedName name="\N" localSheetId="58">#REF!</definedName>
    <definedName name="\N" localSheetId="59">#REF!</definedName>
    <definedName name="\N" localSheetId="60">#REF!</definedName>
    <definedName name="\N" localSheetId="61">#REF!</definedName>
    <definedName name="\N" localSheetId="0">#REF!</definedName>
    <definedName name="\N" localSheetId="7">#REF!</definedName>
    <definedName name="\N" localSheetId="8">#REF!</definedName>
    <definedName name="\N" localSheetId="11">#REF!</definedName>
    <definedName name="\N" localSheetId="13">#REF!</definedName>
    <definedName name="\N" localSheetId="14">#REF!</definedName>
    <definedName name="\N" localSheetId="15">#REF!</definedName>
    <definedName name="\N" localSheetId="16">#REF!</definedName>
    <definedName name="\N" localSheetId="17">#REF!</definedName>
    <definedName name="\N" localSheetId="18">#REF!</definedName>
    <definedName name="\N" localSheetId="22">#REF!</definedName>
    <definedName name="\N" localSheetId="25">#REF!</definedName>
    <definedName name="\N" localSheetId="26">#REF!</definedName>
    <definedName name="\N" localSheetId="27">#REF!</definedName>
    <definedName name="\N" localSheetId="33">#REF!</definedName>
    <definedName name="\N" localSheetId="35">#REF!</definedName>
    <definedName name="\N">#REF!</definedName>
    <definedName name="\O" localSheetId="46">#REF!</definedName>
    <definedName name="\O" localSheetId="48">#REF!</definedName>
    <definedName name="\O" localSheetId="49">#REF!</definedName>
    <definedName name="\O" localSheetId="51">#REF!</definedName>
    <definedName name="\O" localSheetId="52">#REF!</definedName>
    <definedName name="\O" localSheetId="54">#REF!</definedName>
    <definedName name="\O" localSheetId="55">#REF!</definedName>
    <definedName name="\O" localSheetId="56">#REF!</definedName>
    <definedName name="\O" localSheetId="58">#REF!</definedName>
    <definedName name="\O" localSheetId="59">#REF!</definedName>
    <definedName name="\O" localSheetId="60">#REF!</definedName>
    <definedName name="\O" localSheetId="61">#REF!</definedName>
    <definedName name="\O" localSheetId="0">#REF!</definedName>
    <definedName name="\O" localSheetId="7">#REF!</definedName>
    <definedName name="\O" localSheetId="8">#REF!</definedName>
    <definedName name="\O" localSheetId="11">#REF!</definedName>
    <definedName name="\O" localSheetId="13">#REF!</definedName>
    <definedName name="\O" localSheetId="14">#REF!</definedName>
    <definedName name="\O" localSheetId="15">#REF!</definedName>
    <definedName name="\O" localSheetId="16">#REF!</definedName>
    <definedName name="\O" localSheetId="17">#REF!</definedName>
    <definedName name="\O" localSheetId="18">#REF!</definedName>
    <definedName name="\O" localSheetId="22">#REF!</definedName>
    <definedName name="\O" localSheetId="25">#REF!</definedName>
    <definedName name="\O" localSheetId="26">#REF!</definedName>
    <definedName name="\O" localSheetId="27">#REF!</definedName>
    <definedName name="\O" localSheetId="33">#REF!</definedName>
    <definedName name="\O" localSheetId="35">#REF!</definedName>
    <definedName name="\O">#REF!</definedName>
    <definedName name="\P" localSheetId="46">#REF!</definedName>
    <definedName name="\P" localSheetId="48">#REF!</definedName>
    <definedName name="\P" localSheetId="49">#REF!</definedName>
    <definedName name="\P" localSheetId="51">#REF!</definedName>
    <definedName name="\P" localSheetId="52">#REF!</definedName>
    <definedName name="\P" localSheetId="54">#REF!</definedName>
    <definedName name="\P" localSheetId="55">#REF!</definedName>
    <definedName name="\P" localSheetId="56">#REF!</definedName>
    <definedName name="\P" localSheetId="58">#REF!</definedName>
    <definedName name="\P" localSheetId="59">#REF!</definedName>
    <definedName name="\P" localSheetId="60">#REF!</definedName>
    <definedName name="\P" localSheetId="61">#REF!</definedName>
    <definedName name="\P" localSheetId="0">#REF!</definedName>
    <definedName name="\P" localSheetId="7">#REF!</definedName>
    <definedName name="\P" localSheetId="8">#REF!</definedName>
    <definedName name="\P" localSheetId="11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 localSheetId="22">#REF!</definedName>
    <definedName name="\P" localSheetId="25">#REF!</definedName>
    <definedName name="\P" localSheetId="26">#REF!</definedName>
    <definedName name="\P" localSheetId="27">#REF!</definedName>
    <definedName name="\P" localSheetId="33">#REF!</definedName>
    <definedName name="\P" localSheetId="35">#REF!</definedName>
    <definedName name="\P">#REF!</definedName>
    <definedName name="\Q" localSheetId="46">#REF!</definedName>
    <definedName name="\Q" localSheetId="48">#REF!</definedName>
    <definedName name="\Q" localSheetId="49">#REF!</definedName>
    <definedName name="\Q" localSheetId="51">#REF!</definedName>
    <definedName name="\Q" localSheetId="52">#REF!</definedName>
    <definedName name="\Q" localSheetId="54">#REF!</definedName>
    <definedName name="\Q" localSheetId="55">#REF!</definedName>
    <definedName name="\Q" localSheetId="56">#REF!</definedName>
    <definedName name="\Q" localSheetId="58">#REF!</definedName>
    <definedName name="\Q" localSheetId="59">#REF!</definedName>
    <definedName name="\Q" localSheetId="60">#REF!</definedName>
    <definedName name="\Q" localSheetId="61">#REF!</definedName>
    <definedName name="\Q" localSheetId="0">#REF!</definedName>
    <definedName name="\Q" localSheetId="7">#REF!</definedName>
    <definedName name="\Q" localSheetId="8">#REF!</definedName>
    <definedName name="\Q" localSheetId="11">#REF!</definedName>
    <definedName name="\Q" localSheetId="13">#REF!</definedName>
    <definedName name="\Q" localSheetId="14">#REF!</definedName>
    <definedName name="\Q" localSheetId="15">#REF!</definedName>
    <definedName name="\Q" localSheetId="16">#REF!</definedName>
    <definedName name="\Q" localSheetId="17">#REF!</definedName>
    <definedName name="\Q" localSheetId="18">#REF!</definedName>
    <definedName name="\Q" localSheetId="22">#REF!</definedName>
    <definedName name="\Q" localSheetId="25">#REF!</definedName>
    <definedName name="\Q" localSheetId="26">#REF!</definedName>
    <definedName name="\Q" localSheetId="27">#REF!</definedName>
    <definedName name="\Q" localSheetId="33">#REF!</definedName>
    <definedName name="\Q" localSheetId="35">#REF!</definedName>
    <definedName name="\Q">#REF!</definedName>
    <definedName name="\R" localSheetId="46">#REF!</definedName>
    <definedName name="\R" localSheetId="48">#REF!</definedName>
    <definedName name="\R" localSheetId="49">#REF!</definedName>
    <definedName name="\R" localSheetId="51">#REF!</definedName>
    <definedName name="\R" localSheetId="52">#REF!</definedName>
    <definedName name="\R" localSheetId="54">#REF!</definedName>
    <definedName name="\R" localSheetId="55">#REF!</definedName>
    <definedName name="\R" localSheetId="56">#REF!</definedName>
    <definedName name="\R" localSheetId="58">#REF!</definedName>
    <definedName name="\R" localSheetId="59">#REF!</definedName>
    <definedName name="\R" localSheetId="60">#REF!</definedName>
    <definedName name="\R" localSheetId="61">#REF!</definedName>
    <definedName name="\R" localSheetId="0">#REF!</definedName>
    <definedName name="\R" localSheetId="7">#REF!</definedName>
    <definedName name="\R" localSheetId="8">#REF!</definedName>
    <definedName name="\R" localSheetId="11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R" localSheetId="22">#REF!</definedName>
    <definedName name="\R" localSheetId="25">#REF!</definedName>
    <definedName name="\R" localSheetId="26">#REF!</definedName>
    <definedName name="\R" localSheetId="27">#REF!</definedName>
    <definedName name="\R" localSheetId="33">#REF!</definedName>
    <definedName name="\R" localSheetId="35">#REF!</definedName>
    <definedName name="\R">#REF!</definedName>
    <definedName name="\S" localSheetId="46">#REF!</definedName>
    <definedName name="\S" localSheetId="48">#REF!</definedName>
    <definedName name="\S" localSheetId="49">#REF!</definedName>
    <definedName name="\S" localSheetId="51">#REF!</definedName>
    <definedName name="\S" localSheetId="52">#REF!</definedName>
    <definedName name="\S" localSheetId="54">#REF!</definedName>
    <definedName name="\S" localSheetId="55">#REF!</definedName>
    <definedName name="\S" localSheetId="56">#REF!</definedName>
    <definedName name="\S" localSheetId="58">#REF!</definedName>
    <definedName name="\S" localSheetId="59">#REF!</definedName>
    <definedName name="\S" localSheetId="60">#REF!</definedName>
    <definedName name="\S" localSheetId="61">#REF!</definedName>
    <definedName name="\S" localSheetId="0">#REF!</definedName>
    <definedName name="\S" localSheetId="7">#REF!</definedName>
    <definedName name="\S" localSheetId="8">#REF!</definedName>
    <definedName name="\S" localSheetId="11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 localSheetId="22">#REF!</definedName>
    <definedName name="\S" localSheetId="25">#REF!</definedName>
    <definedName name="\S" localSheetId="26">#REF!</definedName>
    <definedName name="\S" localSheetId="27">#REF!</definedName>
    <definedName name="\S" localSheetId="33">#REF!</definedName>
    <definedName name="\S" localSheetId="35">#REF!</definedName>
    <definedName name="\S">#REF!</definedName>
    <definedName name="\T" localSheetId="46">#REF!</definedName>
    <definedName name="\T" localSheetId="48">#REF!</definedName>
    <definedName name="\T" localSheetId="49">#REF!</definedName>
    <definedName name="\T" localSheetId="51">#REF!</definedName>
    <definedName name="\T" localSheetId="52">#REF!</definedName>
    <definedName name="\T" localSheetId="54">#REF!</definedName>
    <definedName name="\T" localSheetId="55">#REF!</definedName>
    <definedName name="\T" localSheetId="56">#REF!</definedName>
    <definedName name="\T" localSheetId="58">#REF!</definedName>
    <definedName name="\T" localSheetId="59">#REF!</definedName>
    <definedName name="\T" localSheetId="60">#REF!</definedName>
    <definedName name="\T" localSheetId="61">#REF!</definedName>
    <definedName name="\T" localSheetId="0">#REF!</definedName>
    <definedName name="\T" localSheetId="7">#REF!</definedName>
    <definedName name="\T" localSheetId="8">#REF!</definedName>
    <definedName name="\T" localSheetId="11">#REF!</definedName>
    <definedName name="\T" localSheetId="13">#REF!</definedName>
    <definedName name="\T" localSheetId="14">#REF!</definedName>
    <definedName name="\T" localSheetId="15">#REF!</definedName>
    <definedName name="\T" localSheetId="16">#REF!</definedName>
    <definedName name="\T" localSheetId="17">#REF!</definedName>
    <definedName name="\T" localSheetId="18">#REF!</definedName>
    <definedName name="\T" localSheetId="22">#REF!</definedName>
    <definedName name="\T" localSheetId="25">#REF!</definedName>
    <definedName name="\T" localSheetId="26">#REF!</definedName>
    <definedName name="\T" localSheetId="27">#REF!</definedName>
    <definedName name="\T" localSheetId="33">#REF!</definedName>
    <definedName name="\T" localSheetId="35">#REF!</definedName>
    <definedName name="\T">#REF!</definedName>
    <definedName name="\U" localSheetId="46">#REF!</definedName>
    <definedName name="\U" localSheetId="48">#REF!</definedName>
    <definedName name="\U" localSheetId="49">#REF!</definedName>
    <definedName name="\U" localSheetId="51">#REF!</definedName>
    <definedName name="\U" localSheetId="52">#REF!</definedName>
    <definedName name="\U" localSheetId="54">#REF!</definedName>
    <definedName name="\U" localSheetId="55">#REF!</definedName>
    <definedName name="\U" localSheetId="56">#REF!</definedName>
    <definedName name="\U" localSheetId="58">#REF!</definedName>
    <definedName name="\U" localSheetId="59">#REF!</definedName>
    <definedName name="\U" localSheetId="60">#REF!</definedName>
    <definedName name="\U" localSheetId="61">#REF!</definedName>
    <definedName name="\U" localSheetId="0">#REF!</definedName>
    <definedName name="\U" localSheetId="7">#REF!</definedName>
    <definedName name="\U" localSheetId="8">#REF!</definedName>
    <definedName name="\U" localSheetId="11">#REF!</definedName>
    <definedName name="\U" localSheetId="13">#REF!</definedName>
    <definedName name="\U" localSheetId="14">#REF!</definedName>
    <definedName name="\U" localSheetId="15">#REF!</definedName>
    <definedName name="\U" localSheetId="16">#REF!</definedName>
    <definedName name="\U" localSheetId="17">#REF!</definedName>
    <definedName name="\U" localSheetId="18">#REF!</definedName>
    <definedName name="\U" localSheetId="22">#REF!</definedName>
    <definedName name="\U" localSheetId="25">#REF!</definedName>
    <definedName name="\U" localSheetId="26">#REF!</definedName>
    <definedName name="\U" localSheetId="27">#REF!</definedName>
    <definedName name="\U" localSheetId="33">#REF!</definedName>
    <definedName name="\U" localSheetId="35">#REF!</definedName>
    <definedName name="\U">#REF!</definedName>
    <definedName name="\V" localSheetId="46">#REF!</definedName>
    <definedName name="\V" localSheetId="48">#REF!</definedName>
    <definedName name="\V" localSheetId="49">#REF!</definedName>
    <definedName name="\V" localSheetId="51">#REF!</definedName>
    <definedName name="\V" localSheetId="52">#REF!</definedName>
    <definedName name="\V" localSheetId="54">#REF!</definedName>
    <definedName name="\V" localSheetId="55">#REF!</definedName>
    <definedName name="\V" localSheetId="56">#REF!</definedName>
    <definedName name="\V" localSheetId="58">#REF!</definedName>
    <definedName name="\V" localSheetId="59">#REF!</definedName>
    <definedName name="\V" localSheetId="60">#REF!</definedName>
    <definedName name="\V" localSheetId="61">#REF!</definedName>
    <definedName name="\V" localSheetId="0">#REF!</definedName>
    <definedName name="\V" localSheetId="7">#REF!</definedName>
    <definedName name="\V" localSheetId="8">#REF!</definedName>
    <definedName name="\V" localSheetId="11">#REF!</definedName>
    <definedName name="\V" localSheetId="13">#REF!</definedName>
    <definedName name="\V" localSheetId="14">#REF!</definedName>
    <definedName name="\V" localSheetId="15">#REF!</definedName>
    <definedName name="\V" localSheetId="16">#REF!</definedName>
    <definedName name="\V" localSheetId="17">#REF!</definedName>
    <definedName name="\V" localSheetId="18">#REF!</definedName>
    <definedName name="\V" localSheetId="22">#REF!</definedName>
    <definedName name="\V" localSheetId="25">#REF!</definedName>
    <definedName name="\V" localSheetId="26">#REF!</definedName>
    <definedName name="\V" localSheetId="27">#REF!</definedName>
    <definedName name="\V" localSheetId="33">#REF!</definedName>
    <definedName name="\V" localSheetId="35">#REF!</definedName>
    <definedName name="\V">#REF!</definedName>
    <definedName name="\W" localSheetId="46">#REF!</definedName>
    <definedName name="\W" localSheetId="48">#REF!</definedName>
    <definedName name="\W" localSheetId="49">#REF!</definedName>
    <definedName name="\W" localSheetId="51">#REF!</definedName>
    <definedName name="\W" localSheetId="52">#REF!</definedName>
    <definedName name="\W" localSheetId="54">#REF!</definedName>
    <definedName name="\W" localSheetId="55">#REF!</definedName>
    <definedName name="\W" localSheetId="56">#REF!</definedName>
    <definedName name="\W" localSheetId="58">#REF!</definedName>
    <definedName name="\W" localSheetId="59">#REF!</definedName>
    <definedName name="\W" localSheetId="60">#REF!</definedName>
    <definedName name="\W" localSheetId="61">#REF!</definedName>
    <definedName name="\W" localSheetId="0">#REF!</definedName>
    <definedName name="\W" localSheetId="7">#REF!</definedName>
    <definedName name="\W" localSheetId="8">#REF!</definedName>
    <definedName name="\W" localSheetId="11">#REF!</definedName>
    <definedName name="\W" localSheetId="13">#REF!</definedName>
    <definedName name="\W" localSheetId="14">#REF!</definedName>
    <definedName name="\W" localSheetId="15">#REF!</definedName>
    <definedName name="\W" localSheetId="16">#REF!</definedName>
    <definedName name="\W" localSheetId="17">#REF!</definedName>
    <definedName name="\W" localSheetId="18">#REF!</definedName>
    <definedName name="\W" localSheetId="22">#REF!</definedName>
    <definedName name="\W" localSheetId="25">#REF!</definedName>
    <definedName name="\W" localSheetId="26">#REF!</definedName>
    <definedName name="\W" localSheetId="27">#REF!</definedName>
    <definedName name="\W" localSheetId="33">#REF!</definedName>
    <definedName name="\W" localSheetId="35">#REF!</definedName>
    <definedName name="\W">#REF!</definedName>
    <definedName name="\X" localSheetId="46">#REF!</definedName>
    <definedName name="\X" localSheetId="48">#REF!</definedName>
    <definedName name="\X" localSheetId="49">#REF!</definedName>
    <definedName name="\X" localSheetId="51">#REF!</definedName>
    <definedName name="\X" localSheetId="52">#REF!</definedName>
    <definedName name="\X" localSheetId="54">#REF!</definedName>
    <definedName name="\X" localSheetId="55">#REF!</definedName>
    <definedName name="\X" localSheetId="56">#REF!</definedName>
    <definedName name="\X" localSheetId="58">#REF!</definedName>
    <definedName name="\X" localSheetId="59">#REF!</definedName>
    <definedName name="\X" localSheetId="60">#REF!</definedName>
    <definedName name="\X" localSheetId="61">#REF!</definedName>
    <definedName name="\X" localSheetId="0">#REF!</definedName>
    <definedName name="\X" localSheetId="7">#REF!</definedName>
    <definedName name="\X" localSheetId="8">#REF!</definedName>
    <definedName name="\X" localSheetId="11">#REF!</definedName>
    <definedName name="\X" localSheetId="13">#REF!</definedName>
    <definedName name="\X" localSheetId="14">#REF!</definedName>
    <definedName name="\X" localSheetId="15">#REF!</definedName>
    <definedName name="\X" localSheetId="16">#REF!</definedName>
    <definedName name="\X" localSheetId="17">#REF!</definedName>
    <definedName name="\X" localSheetId="18">#REF!</definedName>
    <definedName name="\X" localSheetId="22">#REF!</definedName>
    <definedName name="\X" localSheetId="25">#REF!</definedName>
    <definedName name="\X" localSheetId="26">#REF!</definedName>
    <definedName name="\X" localSheetId="27">#REF!</definedName>
    <definedName name="\X" localSheetId="33">#REF!</definedName>
    <definedName name="\X" localSheetId="35">#REF!</definedName>
    <definedName name="\X">#REF!</definedName>
    <definedName name="\Y" localSheetId="46">#REF!</definedName>
    <definedName name="\Y" localSheetId="48">#REF!</definedName>
    <definedName name="\Y" localSheetId="49">#REF!</definedName>
    <definedName name="\Y" localSheetId="51">#REF!</definedName>
    <definedName name="\Y" localSheetId="52">#REF!</definedName>
    <definedName name="\Y" localSheetId="54">#REF!</definedName>
    <definedName name="\Y" localSheetId="55">#REF!</definedName>
    <definedName name="\Y" localSheetId="56">#REF!</definedName>
    <definedName name="\Y" localSheetId="58">#REF!</definedName>
    <definedName name="\Y" localSheetId="59">#REF!</definedName>
    <definedName name="\Y" localSheetId="60">#REF!</definedName>
    <definedName name="\Y" localSheetId="61">#REF!</definedName>
    <definedName name="\Y" localSheetId="0">#REF!</definedName>
    <definedName name="\Y" localSheetId="7">#REF!</definedName>
    <definedName name="\Y" localSheetId="8">#REF!</definedName>
    <definedName name="\Y" localSheetId="11">#REF!</definedName>
    <definedName name="\Y" localSheetId="13">#REF!</definedName>
    <definedName name="\Y" localSheetId="14">#REF!</definedName>
    <definedName name="\Y" localSheetId="15">#REF!</definedName>
    <definedName name="\Y" localSheetId="16">#REF!</definedName>
    <definedName name="\Y" localSheetId="17">#REF!</definedName>
    <definedName name="\Y" localSheetId="18">#REF!</definedName>
    <definedName name="\Y" localSheetId="22">#REF!</definedName>
    <definedName name="\Y" localSheetId="25">#REF!</definedName>
    <definedName name="\Y" localSheetId="26">#REF!</definedName>
    <definedName name="\Y" localSheetId="27">#REF!</definedName>
    <definedName name="\Y" localSheetId="33">#REF!</definedName>
    <definedName name="\Y" localSheetId="35">#REF!</definedName>
    <definedName name="\Y">#REF!</definedName>
    <definedName name="\Z" localSheetId="46">#REF!</definedName>
    <definedName name="\Z" localSheetId="48">#REF!</definedName>
    <definedName name="\Z" localSheetId="49">#REF!</definedName>
    <definedName name="\Z" localSheetId="51">#REF!</definedName>
    <definedName name="\Z" localSheetId="52">#REF!</definedName>
    <definedName name="\Z" localSheetId="54">#REF!</definedName>
    <definedName name="\Z" localSheetId="55">#REF!</definedName>
    <definedName name="\Z" localSheetId="56">#REF!</definedName>
    <definedName name="\Z" localSheetId="58">#REF!</definedName>
    <definedName name="\Z" localSheetId="59">#REF!</definedName>
    <definedName name="\Z" localSheetId="60">#REF!</definedName>
    <definedName name="\Z" localSheetId="61">#REF!</definedName>
    <definedName name="\Z" localSheetId="0">#REF!</definedName>
    <definedName name="\Z" localSheetId="7">#REF!</definedName>
    <definedName name="\Z" localSheetId="8">#REF!</definedName>
    <definedName name="\Z" localSheetId="11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 localSheetId="22">#REF!</definedName>
    <definedName name="\Z" localSheetId="25">#REF!</definedName>
    <definedName name="\Z" localSheetId="26">#REF!</definedName>
    <definedName name="\Z" localSheetId="27">#REF!</definedName>
    <definedName name="\Z" localSheetId="33">#REF!</definedName>
    <definedName name="\Z" localSheetId="35">#REF!</definedName>
    <definedName name="\Z">#REF!</definedName>
    <definedName name="__123Graph_A" localSheetId="46" hidden="1">#REF!</definedName>
    <definedName name="__123Graph_A" localSheetId="48" hidden="1">#REF!</definedName>
    <definedName name="__123Graph_A" localSheetId="49" hidden="1">#REF!</definedName>
    <definedName name="__123Graph_A" localSheetId="51" hidden="1">#REF!</definedName>
    <definedName name="__123Graph_A" localSheetId="52" hidden="1">#REF!</definedName>
    <definedName name="__123Graph_A" localSheetId="54" hidden="1">#REF!</definedName>
    <definedName name="__123Graph_A" localSheetId="55" hidden="1">#REF!</definedName>
    <definedName name="__123Graph_A" localSheetId="56" hidden="1">#REF!</definedName>
    <definedName name="__123Graph_A" localSheetId="58" hidden="1">#REF!</definedName>
    <definedName name="__123Graph_A" localSheetId="59" hidden="1">#REF!</definedName>
    <definedName name="__123Graph_A" localSheetId="60" hidden="1">#REF!</definedName>
    <definedName name="__123Graph_A" localSheetId="61" hidden="1">#REF!</definedName>
    <definedName name="__123Graph_A" localSheetId="0" hidden="1">#REF!</definedName>
    <definedName name="__123Graph_A" localSheetId="7" hidden="1">#REF!</definedName>
    <definedName name="__123Graph_A" localSheetId="8" hidden="1">#REF!</definedName>
    <definedName name="__123Graph_A" localSheetId="11" hidden="1">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7" hidden="1">#REF!</definedName>
    <definedName name="__123Graph_A" localSheetId="18" hidden="1">#REF!</definedName>
    <definedName name="__123Graph_A" localSheetId="22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33" hidden="1">#REF!</definedName>
    <definedName name="__123Graph_A" localSheetId="35" hidden="1">#REF!</definedName>
    <definedName name="__123Graph_A" hidden="1">#REF!</definedName>
    <definedName name="__123Graph_AEXP" localSheetId="46" hidden="1">#REF!</definedName>
    <definedName name="__123Graph_AEXP" localSheetId="48" hidden="1">#REF!</definedName>
    <definedName name="__123Graph_AEXP" localSheetId="49" hidden="1">#REF!</definedName>
    <definedName name="__123Graph_AEXP" localSheetId="51" hidden="1">#REF!</definedName>
    <definedName name="__123Graph_AEXP" localSheetId="52" hidden="1">#REF!</definedName>
    <definedName name="__123Graph_AEXP" localSheetId="54" hidden="1">#REF!</definedName>
    <definedName name="__123Graph_AEXP" localSheetId="55" hidden="1">#REF!</definedName>
    <definedName name="__123Graph_AEXP" localSheetId="56" hidden="1">#REF!</definedName>
    <definedName name="__123Graph_AEXP" localSheetId="58" hidden="1">#REF!</definedName>
    <definedName name="__123Graph_AEXP" localSheetId="59" hidden="1">#REF!</definedName>
    <definedName name="__123Graph_AEXP" localSheetId="60" hidden="1">#REF!</definedName>
    <definedName name="__123Graph_AEXP" localSheetId="61" hidden="1">#REF!</definedName>
    <definedName name="__123Graph_AEXP" localSheetId="0" hidden="1">#REF!</definedName>
    <definedName name="__123Graph_AEXP" localSheetId="7" hidden="1">#REF!</definedName>
    <definedName name="__123Graph_AEXP" localSheetId="8" hidden="1">#REF!</definedName>
    <definedName name="__123Graph_AEXP" localSheetId="11" hidden="1">#REF!</definedName>
    <definedName name="__123Graph_AEXP" localSheetId="13" hidden="1">#REF!</definedName>
    <definedName name="__123Graph_AEXP" localSheetId="14" hidden="1">#REF!</definedName>
    <definedName name="__123Graph_AEXP" localSheetId="15" hidden="1">#REF!</definedName>
    <definedName name="__123Graph_AEXP" localSheetId="16" hidden="1">#REF!</definedName>
    <definedName name="__123Graph_AEXP" localSheetId="17" hidden="1">#REF!</definedName>
    <definedName name="__123Graph_AEXP" localSheetId="18" hidden="1">#REF!</definedName>
    <definedName name="__123Graph_AEXP" localSheetId="22" hidden="1">#REF!</definedName>
    <definedName name="__123Graph_AEXP" localSheetId="25" hidden="1">#REF!</definedName>
    <definedName name="__123Graph_AEXP" localSheetId="26" hidden="1">#REF!</definedName>
    <definedName name="__123Graph_AEXP" localSheetId="27" hidden="1">#REF!</definedName>
    <definedName name="__123Graph_AEXP" localSheetId="33" hidden="1">#REF!</definedName>
    <definedName name="__123Graph_AEXP" localSheetId="35" hidden="1">#REF!</definedName>
    <definedName name="__123Graph_AEXP" hidden="1">#REF!</definedName>
    <definedName name="__123Graph_ATEST1" localSheetId="48" hidden="1">[1]REER!$AZ$144:$AZ$210</definedName>
    <definedName name="__123Graph_ATEST1" localSheetId="49" hidden="1">[1]REER!$AZ$144:$AZ$210</definedName>
    <definedName name="__123Graph_ATEST1" localSheetId="0" hidden="1">[1]REER!$AZ$144:$AZ$210</definedName>
    <definedName name="__123Graph_ATEST1" localSheetId="7" hidden="1">[1]REER!$AZ$144:$AZ$210</definedName>
    <definedName name="__123Graph_ATEST1" localSheetId="8" hidden="1">[1]REER!$AZ$144:$AZ$210</definedName>
    <definedName name="__123Graph_ATEST1" hidden="1">[2]REER!$AZ$144:$AZ$210</definedName>
    <definedName name="__123Graph_B" localSheetId="46" hidden="1">'[3]Quarterly Program'!#REF!</definedName>
    <definedName name="__123Graph_B" localSheetId="48" hidden="1">'[3]Quarterly Program'!#REF!</definedName>
    <definedName name="__123Graph_B" localSheetId="49" hidden="1">'[3]Quarterly Program'!#REF!</definedName>
    <definedName name="__123Graph_B" localSheetId="51" hidden="1">#REF!</definedName>
    <definedName name="__123Graph_B" localSheetId="52" hidden="1">#REF!</definedName>
    <definedName name="__123Graph_B" localSheetId="54" hidden="1">'[3]Quarterly Program'!#REF!</definedName>
    <definedName name="__123Graph_B" localSheetId="55" hidden="1">#REF!</definedName>
    <definedName name="__123Graph_B" localSheetId="56" hidden="1">'[3]Quarterly Program'!#REF!</definedName>
    <definedName name="__123Graph_B" localSheetId="58" hidden="1">#REF!</definedName>
    <definedName name="__123Graph_B" localSheetId="59" hidden="1">#REF!</definedName>
    <definedName name="__123Graph_B" localSheetId="60" hidden="1">#REF!</definedName>
    <definedName name="__123Graph_B" localSheetId="61" hidden="1">#REF!</definedName>
    <definedName name="__123Graph_B" localSheetId="0" hidden="1">'[3]Quarterly Program'!#REF!</definedName>
    <definedName name="__123Graph_B" localSheetId="7" hidden="1">'[3]Quarterly Program'!#REF!</definedName>
    <definedName name="__123Graph_B" localSheetId="8" hidden="1">'[3]Quarterly Program'!#REF!</definedName>
    <definedName name="__123Graph_B" localSheetId="11" hidden="1">#REF!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7" hidden="1">#REF!</definedName>
    <definedName name="__123Graph_B" localSheetId="18" hidden="1">#REF!</definedName>
    <definedName name="__123Graph_B" localSheetId="22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33" hidden="1">#REF!</definedName>
    <definedName name="__123Graph_B" localSheetId="35" hidden="1">#REF!</definedName>
    <definedName name="__123Graph_B" hidden="1">#REF!</definedName>
    <definedName name="__123Graph_BCurrent" localSheetId="46" hidden="1">[4]G!#REF!</definedName>
    <definedName name="__123Graph_BCurrent" localSheetId="48" hidden="1">[4]G!#REF!</definedName>
    <definedName name="__123Graph_BCurrent" localSheetId="49" hidden="1">[4]G!#REF!</definedName>
    <definedName name="__123Graph_BCurrent" localSheetId="51" hidden="1">[4]G!#REF!</definedName>
    <definedName name="__123Graph_BCurrent" localSheetId="52" hidden="1">[4]G!#REF!</definedName>
    <definedName name="__123Graph_BCurrent" localSheetId="54" hidden="1">[4]G!#REF!</definedName>
    <definedName name="__123Graph_BCurrent" localSheetId="55" hidden="1">[4]G!#REF!</definedName>
    <definedName name="__123Graph_BCurrent" localSheetId="56" hidden="1">[4]G!#REF!</definedName>
    <definedName name="__123Graph_BCurrent" localSheetId="58" hidden="1">[4]G!#REF!</definedName>
    <definedName name="__123Graph_BCurrent" localSheetId="59" hidden="1">[4]G!#REF!</definedName>
    <definedName name="__123Graph_BCurrent" localSheetId="60" hidden="1">[4]G!#REF!</definedName>
    <definedName name="__123Graph_BCurrent" localSheetId="61" hidden="1">[4]G!#REF!</definedName>
    <definedName name="__123Graph_BCurrent" localSheetId="0" hidden="1">[4]G!#REF!</definedName>
    <definedName name="__123Graph_BCurrent" localSheetId="7" hidden="1">[4]G!#REF!</definedName>
    <definedName name="__123Graph_BCurrent" localSheetId="8" hidden="1">[4]G!#REF!</definedName>
    <definedName name="__123Graph_BCurrent" localSheetId="11" hidden="1">[4]G!#REF!</definedName>
    <definedName name="__123Graph_BCurrent" localSheetId="13" hidden="1">[4]G!#REF!</definedName>
    <definedName name="__123Graph_BCurrent" localSheetId="14" hidden="1">[4]G!#REF!</definedName>
    <definedName name="__123Graph_BCurrent" localSheetId="15" hidden="1">[4]G!#REF!</definedName>
    <definedName name="__123Graph_BCurrent" localSheetId="16" hidden="1">[4]G!#REF!</definedName>
    <definedName name="__123Graph_BCurrent" localSheetId="17" hidden="1">[4]G!#REF!</definedName>
    <definedName name="__123Graph_BCurrent" localSheetId="18" hidden="1">[4]G!#REF!</definedName>
    <definedName name="__123Graph_BCurrent" localSheetId="22" hidden="1">[4]G!#REF!</definedName>
    <definedName name="__123Graph_BCurrent" localSheetId="25" hidden="1">[4]G!#REF!</definedName>
    <definedName name="__123Graph_BCurrent" localSheetId="26" hidden="1">[4]G!#REF!</definedName>
    <definedName name="__123Graph_BCurrent" localSheetId="27" hidden="1">[4]G!#REF!</definedName>
    <definedName name="__123Graph_BCurrent" localSheetId="33" hidden="1">[4]G!#REF!</definedName>
    <definedName name="__123Graph_BCurrent" localSheetId="35" hidden="1">[4]G!#REF!</definedName>
    <definedName name="__123Graph_BCurrent" hidden="1">[4]G!#REF!</definedName>
    <definedName name="__123Graph_BGDP" localSheetId="46" hidden="1">'[3]Quarterly Program'!#REF!</definedName>
    <definedName name="__123Graph_BGDP" localSheetId="48" hidden="1">'[3]Quarterly Program'!#REF!</definedName>
    <definedName name="__123Graph_BGDP" localSheetId="49" hidden="1">'[3]Quarterly Program'!#REF!</definedName>
    <definedName name="__123Graph_BGDP" localSheetId="51" hidden="1">'[3]Quarterly Program'!#REF!</definedName>
    <definedName name="__123Graph_BGDP" localSheetId="52" hidden="1">'[3]Quarterly Program'!#REF!</definedName>
    <definedName name="__123Graph_BGDP" localSheetId="54" hidden="1">'[3]Quarterly Program'!#REF!</definedName>
    <definedName name="__123Graph_BGDP" localSheetId="55" hidden="1">'[3]Quarterly Program'!#REF!</definedName>
    <definedName name="__123Graph_BGDP" localSheetId="56" hidden="1">'[3]Quarterly Program'!#REF!</definedName>
    <definedName name="__123Graph_BGDP" localSheetId="58" hidden="1">'[3]Quarterly Program'!#REF!</definedName>
    <definedName name="__123Graph_BGDP" localSheetId="59" hidden="1">'[3]Quarterly Program'!#REF!</definedName>
    <definedName name="__123Graph_BGDP" localSheetId="60" hidden="1">'[3]Quarterly Program'!#REF!</definedName>
    <definedName name="__123Graph_BGDP" localSheetId="61" hidden="1">'[3]Quarterly Program'!#REF!</definedName>
    <definedName name="__123Graph_BGDP" localSheetId="0" hidden="1">'[3]Quarterly Program'!#REF!</definedName>
    <definedName name="__123Graph_BGDP" localSheetId="7" hidden="1">'[3]Quarterly Program'!#REF!</definedName>
    <definedName name="__123Graph_BGDP" localSheetId="8" hidden="1">'[3]Quarterly Program'!#REF!</definedName>
    <definedName name="__123Graph_BGDP" localSheetId="11" hidden="1">'[3]Quarterly Program'!#REF!</definedName>
    <definedName name="__123Graph_BGDP" localSheetId="13" hidden="1">'[3]Quarterly Program'!#REF!</definedName>
    <definedName name="__123Graph_BGDP" localSheetId="14" hidden="1">'[3]Quarterly Program'!#REF!</definedName>
    <definedName name="__123Graph_BGDP" localSheetId="15" hidden="1">'[3]Quarterly Program'!#REF!</definedName>
    <definedName name="__123Graph_BGDP" localSheetId="16" hidden="1">'[3]Quarterly Program'!#REF!</definedName>
    <definedName name="__123Graph_BGDP" localSheetId="17" hidden="1">'[3]Quarterly Program'!#REF!</definedName>
    <definedName name="__123Graph_BGDP" localSheetId="18" hidden="1">'[3]Quarterly Program'!#REF!</definedName>
    <definedName name="__123Graph_BGDP" localSheetId="22" hidden="1">'[3]Quarterly Program'!#REF!</definedName>
    <definedName name="__123Graph_BGDP" localSheetId="25" hidden="1">'[3]Quarterly Program'!#REF!</definedName>
    <definedName name="__123Graph_BGDP" localSheetId="26" hidden="1">'[3]Quarterly Program'!#REF!</definedName>
    <definedName name="__123Graph_BGDP" localSheetId="27" hidden="1">'[3]Quarterly Program'!#REF!</definedName>
    <definedName name="__123Graph_BGDP" localSheetId="33" hidden="1">'[3]Quarterly Program'!#REF!</definedName>
    <definedName name="__123Graph_BGDP" localSheetId="35" hidden="1">'[3]Quarterly Program'!#REF!</definedName>
    <definedName name="__123Graph_BGDP" hidden="1">'[3]Quarterly Program'!#REF!</definedName>
    <definedName name="__123Graph_BMONEY" localSheetId="46" hidden="1">'[3]Quarterly Program'!#REF!</definedName>
    <definedName name="__123Graph_BMONEY" localSheetId="48" hidden="1">'[3]Quarterly Program'!#REF!</definedName>
    <definedName name="__123Graph_BMONEY" localSheetId="49" hidden="1">'[3]Quarterly Program'!#REF!</definedName>
    <definedName name="__123Graph_BMONEY" localSheetId="51" hidden="1">'[3]Quarterly Program'!#REF!</definedName>
    <definedName name="__123Graph_BMONEY" localSheetId="52" hidden="1">'[3]Quarterly Program'!#REF!</definedName>
    <definedName name="__123Graph_BMONEY" localSheetId="54" hidden="1">'[3]Quarterly Program'!#REF!</definedName>
    <definedName name="__123Graph_BMONEY" localSheetId="55" hidden="1">'[3]Quarterly Program'!#REF!</definedName>
    <definedName name="__123Graph_BMONEY" localSheetId="56" hidden="1">'[3]Quarterly Program'!#REF!</definedName>
    <definedName name="__123Graph_BMONEY" localSheetId="58" hidden="1">'[3]Quarterly Program'!#REF!</definedName>
    <definedName name="__123Graph_BMONEY" localSheetId="59" hidden="1">'[3]Quarterly Program'!#REF!</definedName>
    <definedName name="__123Graph_BMONEY" localSheetId="60" hidden="1">'[3]Quarterly Program'!#REF!</definedName>
    <definedName name="__123Graph_BMONEY" localSheetId="61" hidden="1">'[3]Quarterly Program'!#REF!</definedName>
    <definedName name="__123Graph_BMONEY" localSheetId="0" hidden="1">'[3]Quarterly Program'!#REF!</definedName>
    <definedName name="__123Graph_BMONEY" localSheetId="7" hidden="1">'[3]Quarterly Program'!#REF!</definedName>
    <definedName name="__123Graph_BMONEY" localSheetId="8" hidden="1">'[3]Quarterly Program'!#REF!</definedName>
    <definedName name="__123Graph_BMONEY" localSheetId="11" hidden="1">'[3]Quarterly Program'!#REF!</definedName>
    <definedName name="__123Graph_BMONEY" localSheetId="13" hidden="1">'[3]Quarterly Program'!#REF!</definedName>
    <definedName name="__123Graph_BMONEY" localSheetId="14" hidden="1">'[3]Quarterly Program'!#REF!</definedName>
    <definedName name="__123Graph_BMONEY" localSheetId="15" hidden="1">'[3]Quarterly Program'!#REF!</definedName>
    <definedName name="__123Graph_BMONEY" localSheetId="16" hidden="1">'[3]Quarterly Program'!#REF!</definedName>
    <definedName name="__123Graph_BMONEY" localSheetId="17" hidden="1">'[3]Quarterly Program'!#REF!</definedName>
    <definedName name="__123Graph_BMONEY" localSheetId="18" hidden="1">'[3]Quarterly Program'!#REF!</definedName>
    <definedName name="__123Graph_BMONEY" localSheetId="22" hidden="1">'[3]Quarterly Program'!#REF!</definedName>
    <definedName name="__123Graph_BMONEY" localSheetId="25" hidden="1">'[3]Quarterly Program'!#REF!</definedName>
    <definedName name="__123Graph_BMONEY" localSheetId="26" hidden="1">'[3]Quarterly Program'!#REF!</definedName>
    <definedName name="__123Graph_BMONEY" localSheetId="27" hidden="1">'[3]Quarterly Program'!#REF!</definedName>
    <definedName name="__123Graph_BMONEY" localSheetId="33" hidden="1">'[3]Quarterly Program'!#REF!</definedName>
    <definedName name="__123Graph_BMONEY" localSheetId="35" hidden="1">'[3]Quarterly Program'!#REF!</definedName>
    <definedName name="__123Graph_BMONEY" hidden="1">'[3]Quarterly Program'!#REF!</definedName>
    <definedName name="__123Graph_BREER3" localSheetId="48" hidden="1">[1]REER!$BB$144:$BB$212</definedName>
    <definedName name="__123Graph_BREER3" localSheetId="49" hidden="1">[1]REER!$BB$144:$BB$212</definedName>
    <definedName name="__123Graph_BREER3" localSheetId="0" hidden="1">[1]REER!$BB$144:$BB$212</definedName>
    <definedName name="__123Graph_BREER3" localSheetId="7" hidden="1">[1]REER!$BB$144:$BB$212</definedName>
    <definedName name="__123Graph_BREER3" localSheetId="8" hidden="1">[1]REER!$BB$144:$BB$212</definedName>
    <definedName name="__123Graph_BREER3" hidden="1">[2]REER!$BB$144:$BB$212</definedName>
    <definedName name="__123Graph_BTEST1" localSheetId="48" hidden="1">[1]REER!$AY$144:$AY$210</definedName>
    <definedName name="__123Graph_BTEST1" localSheetId="49" hidden="1">[1]REER!$AY$144:$AY$210</definedName>
    <definedName name="__123Graph_BTEST1" localSheetId="0" hidden="1">[1]REER!$AY$144:$AY$210</definedName>
    <definedName name="__123Graph_BTEST1" localSheetId="7" hidden="1">[1]REER!$AY$144:$AY$210</definedName>
    <definedName name="__123Graph_BTEST1" localSheetId="8" hidden="1">[1]REER!$AY$144:$AY$210</definedName>
    <definedName name="__123Graph_BTEST1" hidden="1">[2]REER!$AY$144:$AY$210</definedName>
    <definedName name="__123Graph_CREER3" localSheetId="48" hidden="1">[1]REER!$BB$144:$BB$212</definedName>
    <definedName name="__123Graph_CREER3" localSheetId="49" hidden="1">[1]REER!$BB$144:$BB$212</definedName>
    <definedName name="__123Graph_CREER3" localSheetId="0" hidden="1">[1]REER!$BB$144:$BB$212</definedName>
    <definedName name="__123Graph_CREER3" localSheetId="7" hidden="1">[1]REER!$BB$144:$BB$212</definedName>
    <definedName name="__123Graph_CREER3" localSheetId="8" hidden="1">[1]REER!$BB$144:$BB$212</definedName>
    <definedName name="__123Graph_CREER3" hidden="1">[2]REER!$BB$144:$BB$212</definedName>
    <definedName name="__123Graph_CTEST1" localSheetId="48" hidden="1">[1]REER!$BK$140:$BK$140</definedName>
    <definedName name="__123Graph_CTEST1" localSheetId="49" hidden="1">[1]REER!$BK$140:$BK$140</definedName>
    <definedName name="__123Graph_CTEST1" localSheetId="0" hidden="1">[1]REER!$BK$140:$BK$140</definedName>
    <definedName name="__123Graph_CTEST1" localSheetId="7" hidden="1">[1]REER!$BK$140:$BK$140</definedName>
    <definedName name="__123Graph_CTEST1" localSheetId="8" hidden="1">[1]REER!$BK$140:$BK$140</definedName>
    <definedName name="__123Graph_CTEST1" hidden="1">[2]REER!$BK$140:$BK$140</definedName>
    <definedName name="__123Graph_DREER3" localSheetId="48" hidden="1">[1]REER!$BB$144:$BB$210</definedName>
    <definedName name="__123Graph_DREER3" localSheetId="49" hidden="1">[1]REER!$BB$144:$BB$210</definedName>
    <definedName name="__123Graph_DREER3" localSheetId="0" hidden="1">[1]REER!$BB$144:$BB$210</definedName>
    <definedName name="__123Graph_DREER3" localSheetId="7" hidden="1">[1]REER!$BB$144:$BB$210</definedName>
    <definedName name="__123Graph_DREER3" localSheetId="8" hidden="1">[1]REER!$BB$144:$BB$210</definedName>
    <definedName name="__123Graph_DREER3" hidden="1">[2]REER!$BB$144:$BB$210</definedName>
    <definedName name="__123Graph_DTEST1" localSheetId="48" hidden="1">[1]REER!$BB$144:$BB$210</definedName>
    <definedName name="__123Graph_DTEST1" localSheetId="49" hidden="1">[1]REER!$BB$144:$BB$210</definedName>
    <definedName name="__123Graph_DTEST1" localSheetId="0" hidden="1">[1]REER!$BB$144:$BB$210</definedName>
    <definedName name="__123Graph_DTEST1" localSheetId="7" hidden="1">[1]REER!$BB$144:$BB$210</definedName>
    <definedName name="__123Graph_DTEST1" localSheetId="8" hidden="1">[1]REER!$BB$144:$BB$210</definedName>
    <definedName name="__123Graph_DTEST1" hidden="1">[2]REER!$BB$144:$BB$210</definedName>
    <definedName name="__123Graph_EREER3" localSheetId="48" hidden="1">[1]REER!$BR$144:$BR$211</definedName>
    <definedName name="__123Graph_EREER3" localSheetId="49" hidden="1">[1]REER!$BR$144:$BR$211</definedName>
    <definedName name="__123Graph_EREER3" localSheetId="0" hidden="1">[1]REER!$BR$144:$BR$211</definedName>
    <definedName name="__123Graph_EREER3" localSheetId="7" hidden="1">[1]REER!$BR$144:$BR$211</definedName>
    <definedName name="__123Graph_EREER3" localSheetId="8" hidden="1">[1]REER!$BR$144:$BR$211</definedName>
    <definedName name="__123Graph_EREER3" hidden="1">[2]REER!$BR$144:$BR$211</definedName>
    <definedName name="__123Graph_ETEST1" localSheetId="48" hidden="1">[1]REER!$BR$144:$BR$211</definedName>
    <definedName name="__123Graph_ETEST1" localSheetId="49" hidden="1">[1]REER!$BR$144:$BR$211</definedName>
    <definedName name="__123Graph_ETEST1" localSheetId="0" hidden="1">[1]REER!$BR$144:$BR$211</definedName>
    <definedName name="__123Graph_ETEST1" localSheetId="7" hidden="1">[1]REER!$BR$144:$BR$211</definedName>
    <definedName name="__123Graph_ETEST1" localSheetId="8" hidden="1">[1]REER!$BR$144:$BR$211</definedName>
    <definedName name="__123Graph_ETEST1" hidden="1">[2]REER!$BR$144:$BR$211</definedName>
    <definedName name="__123Graph_FREER3" localSheetId="48" hidden="1">[1]REER!$BN$140:$BN$140</definedName>
    <definedName name="__123Graph_FREER3" localSheetId="49" hidden="1">[1]REER!$BN$140:$BN$140</definedName>
    <definedName name="__123Graph_FREER3" localSheetId="0" hidden="1">[1]REER!$BN$140:$BN$140</definedName>
    <definedName name="__123Graph_FREER3" localSheetId="7" hidden="1">[1]REER!$BN$140:$BN$140</definedName>
    <definedName name="__123Graph_FREER3" localSheetId="8" hidden="1">[1]REER!$BN$140:$BN$140</definedName>
    <definedName name="__123Graph_FREER3" hidden="1">[2]REER!$BN$140:$BN$140</definedName>
    <definedName name="__123Graph_FTEST1" localSheetId="48" hidden="1">[1]REER!$BN$140:$BN$140</definedName>
    <definedName name="__123Graph_FTEST1" localSheetId="49" hidden="1">[1]REER!$BN$140:$BN$140</definedName>
    <definedName name="__123Graph_FTEST1" localSheetId="0" hidden="1">[1]REER!$BN$140:$BN$140</definedName>
    <definedName name="__123Graph_FTEST1" localSheetId="7" hidden="1">[1]REER!$BN$140:$BN$140</definedName>
    <definedName name="__123Graph_FTEST1" localSheetId="8" hidden="1">[1]REER!$BN$140:$BN$140</definedName>
    <definedName name="__123Graph_FTEST1" hidden="1">[2]REER!$BN$140:$BN$140</definedName>
    <definedName name="__123Graph_X" localSheetId="46" hidden="1">[5]EdssGeeGAS!#REF!</definedName>
    <definedName name="__123Graph_X" localSheetId="48" hidden="1">[5]EdssGeeGAS!#REF!</definedName>
    <definedName name="__123Graph_X" localSheetId="49" hidden="1">[5]EdssGeeGAS!#REF!</definedName>
    <definedName name="__123Graph_X" localSheetId="51" hidden="1">'[6]i2-KA'!#REF!</definedName>
    <definedName name="__123Graph_X" localSheetId="52" hidden="1">'[6]i2-KA'!#REF!</definedName>
    <definedName name="__123Graph_X" localSheetId="54" hidden="1">[5]EdssGeeGAS!#REF!</definedName>
    <definedName name="__123Graph_X" localSheetId="55" hidden="1">'[6]i2-KA'!#REF!</definedName>
    <definedName name="__123Graph_X" localSheetId="56" hidden="1">[5]EdssGeeGAS!#REF!</definedName>
    <definedName name="__123Graph_X" localSheetId="58" hidden="1">'[6]i2-KA'!#REF!</definedName>
    <definedName name="__123Graph_X" localSheetId="59" hidden="1">'[6]i2-KA'!#REF!</definedName>
    <definedName name="__123Graph_X" localSheetId="60" hidden="1">'[6]i2-KA'!#REF!</definedName>
    <definedName name="__123Graph_X" localSheetId="61" hidden="1">'[6]i2-KA'!#REF!</definedName>
    <definedName name="__123Graph_X" localSheetId="0" hidden="1">[5]EdssGeeGAS!#REF!</definedName>
    <definedName name="__123Graph_X" localSheetId="7" hidden="1">[5]EdssGeeGAS!#REF!</definedName>
    <definedName name="__123Graph_X" localSheetId="8" hidden="1">[5]EdssGeeGAS!#REF!</definedName>
    <definedName name="__123Graph_X" localSheetId="11" hidden="1">'[6]i2-KA'!#REF!</definedName>
    <definedName name="__123Graph_X" localSheetId="13" hidden="1">'[6]i2-KA'!#REF!</definedName>
    <definedName name="__123Graph_X" localSheetId="14" hidden="1">'[6]i2-KA'!#REF!</definedName>
    <definedName name="__123Graph_X" localSheetId="15" hidden="1">'[6]i2-KA'!#REF!</definedName>
    <definedName name="__123Graph_X" localSheetId="16" hidden="1">'[6]i2-KA'!#REF!</definedName>
    <definedName name="__123Graph_X" localSheetId="17" hidden="1">'[6]i2-KA'!#REF!</definedName>
    <definedName name="__123Graph_X" localSheetId="18" hidden="1">'[6]i2-KA'!#REF!</definedName>
    <definedName name="__123Graph_X" localSheetId="22" hidden="1">'[6]i2-KA'!#REF!</definedName>
    <definedName name="__123Graph_X" localSheetId="25" hidden="1">'[6]i2-KA'!#REF!</definedName>
    <definedName name="__123Graph_X" localSheetId="26" hidden="1">'[6]i2-KA'!#REF!</definedName>
    <definedName name="__123Graph_X" localSheetId="27" hidden="1">'[6]i2-KA'!#REF!</definedName>
    <definedName name="__123Graph_X" localSheetId="33" hidden="1">'[6]i2-KA'!#REF!</definedName>
    <definedName name="__123Graph_X" localSheetId="35" hidden="1">'[6]i2-KA'!#REF!</definedName>
    <definedName name="__123Graph_X" hidden="1">'[6]i2-KA'!#REF!</definedName>
    <definedName name="__123Graph_XCurrent" localSheetId="46" hidden="1">'[6]i2-KA'!#REF!</definedName>
    <definedName name="__123Graph_XCurrent" localSheetId="48" hidden="1">'[6]i2-KA'!#REF!</definedName>
    <definedName name="__123Graph_XCurrent" localSheetId="49" hidden="1">'[6]i2-KA'!#REF!</definedName>
    <definedName name="__123Graph_XCurrent" localSheetId="51" hidden="1">'[6]i2-KA'!#REF!</definedName>
    <definedName name="__123Graph_XCurrent" localSheetId="52" hidden="1">'[6]i2-KA'!#REF!</definedName>
    <definedName name="__123Graph_XCurrent" localSheetId="54" hidden="1">'[6]i2-KA'!#REF!</definedName>
    <definedName name="__123Graph_XCurrent" localSheetId="55" hidden="1">'[6]i2-KA'!#REF!</definedName>
    <definedName name="__123Graph_XCurrent" localSheetId="56" hidden="1">'[6]i2-KA'!#REF!</definedName>
    <definedName name="__123Graph_XCurrent" localSheetId="58" hidden="1">'[6]i2-KA'!#REF!</definedName>
    <definedName name="__123Graph_XCurrent" localSheetId="59" hidden="1">'[6]i2-KA'!#REF!</definedName>
    <definedName name="__123Graph_XCurrent" localSheetId="60" hidden="1">'[6]i2-KA'!#REF!</definedName>
    <definedName name="__123Graph_XCurrent" localSheetId="61" hidden="1">'[6]i2-KA'!#REF!</definedName>
    <definedName name="__123Graph_XCurrent" localSheetId="0" hidden="1">'[6]i2-KA'!#REF!</definedName>
    <definedName name="__123Graph_XCurrent" localSheetId="7" hidden="1">'[6]i2-KA'!#REF!</definedName>
    <definedName name="__123Graph_XCurrent" localSheetId="8" hidden="1">'[6]i2-KA'!#REF!</definedName>
    <definedName name="__123Graph_XCurrent" localSheetId="11" hidden="1">'[6]i2-KA'!#REF!</definedName>
    <definedName name="__123Graph_XCurrent" localSheetId="13" hidden="1">'[6]i2-KA'!#REF!</definedName>
    <definedName name="__123Graph_XCurrent" localSheetId="14" hidden="1">'[6]i2-KA'!#REF!</definedName>
    <definedName name="__123Graph_XCurrent" localSheetId="15" hidden="1">'[6]i2-KA'!#REF!</definedName>
    <definedName name="__123Graph_XCurrent" localSheetId="16" hidden="1">'[6]i2-KA'!#REF!</definedName>
    <definedName name="__123Graph_XCurrent" localSheetId="17" hidden="1">'[6]i2-KA'!#REF!</definedName>
    <definedName name="__123Graph_XCurrent" localSheetId="18" hidden="1">'[6]i2-KA'!#REF!</definedName>
    <definedName name="__123Graph_XCurrent" localSheetId="22" hidden="1">'[6]i2-KA'!#REF!</definedName>
    <definedName name="__123Graph_XCurrent" localSheetId="25" hidden="1">'[6]i2-KA'!#REF!</definedName>
    <definedName name="__123Graph_XCurrent" localSheetId="26" hidden="1">'[6]i2-KA'!#REF!</definedName>
    <definedName name="__123Graph_XCurrent" localSheetId="27" hidden="1">'[6]i2-KA'!#REF!</definedName>
    <definedName name="__123Graph_XCurrent" localSheetId="33" hidden="1">'[6]i2-KA'!#REF!</definedName>
    <definedName name="__123Graph_XCurrent" localSheetId="35" hidden="1">'[6]i2-KA'!#REF!</definedName>
    <definedName name="__123Graph_XCurrent" hidden="1">'[6]i2-KA'!#REF!</definedName>
    <definedName name="__123Graph_XEXP" localSheetId="46" hidden="1">[5]EdssGeeGAS!#REF!</definedName>
    <definedName name="__123Graph_XEXP" localSheetId="48" hidden="1">[5]EdssGeeGAS!#REF!</definedName>
    <definedName name="__123Graph_XEXP" localSheetId="49" hidden="1">[5]EdssGeeGAS!#REF!</definedName>
    <definedName name="__123Graph_XEXP" localSheetId="51" hidden="1">[5]EdssGeeGAS!#REF!</definedName>
    <definedName name="__123Graph_XEXP" localSheetId="52" hidden="1">[5]EdssGeeGAS!#REF!</definedName>
    <definedName name="__123Graph_XEXP" localSheetId="54" hidden="1">[5]EdssGeeGAS!#REF!</definedName>
    <definedName name="__123Graph_XEXP" localSheetId="55" hidden="1">[5]EdssGeeGAS!#REF!</definedName>
    <definedName name="__123Graph_XEXP" localSheetId="56" hidden="1">[5]EdssGeeGAS!#REF!</definedName>
    <definedName name="__123Graph_XEXP" localSheetId="58" hidden="1">[5]EdssGeeGAS!#REF!</definedName>
    <definedName name="__123Graph_XEXP" localSheetId="59" hidden="1">[5]EdssGeeGAS!#REF!</definedName>
    <definedName name="__123Graph_XEXP" localSheetId="60" hidden="1">[5]EdssGeeGAS!#REF!</definedName>
    <definedName name="__123Graph_XEXP" localSheetId="61" hidden="1">[5]EdssGeeGAS!#REF!</definedName>
    <definedName name="__123Graph_XEXP" localSheetId="0" hidden="1">[5]EdssGeeGAS!#REF!</definedName>
    <definedName name="__123Graph_XEXP" localSheetId="7" hidden="1">[5]EdssGeeGAS!#REF!</definedName>
    <definedName name="__123Graph_XEXP" localSheetId="8" hidden="1">[5]EdssGeeGAS!#REF!</definedName>
    <definedName name="__123Graph_XEXP" localSheetId="11" hidden="1">[5]EdssGeeGAS!#REF!</definedName>
    <definedName name="__123Graph_XEXP" localSheetId="13" hidden="1">[5]EdssGeeGAS!#REF!</definedName>
    <definedName name="__123Graph_XEXP" localSheetId="14" hidden="1">[5]EdssGeeGAS!#REF!</definedName>
    <definedName name="__123Graph_XEXP" localSheetId="15" hidden="1">[5]EdssGeeGAS!#REF!</definedName>
    <definedName name="__123Graph_XEXP" localSheetId="16" hidden="1">[5]EdssGeeGAS!#REF!</definedName>
    <definedName name="__123Graph_XEXP" localSheetId="17" hidden="1">[5]EdssGeeGAS!#REF!</definedName>
    <definedName name="__123Graph_XEXP" localSheetId="18" hidden="1">[5]EdssGeeGAS!#REF!</definedName>
    <definedName name="__123Graph_XEXP" localSheetId="22" hidden="1">[5]EdssGeeGAS!#REF!</definedName>
    <definedName name="__123Graph_XEXP" localSheetId="25" hidden="1">[5]EdssGeeGAS!#REF!</definedName>
    <definedName name="__123Graph_XEXP" localSheetId="26" hidden="1">[5]EdssGeeGAS!#REF!</definedName>
    <definedName name="__123Graph_XEXP" localSheetId="27" hidden="1">[5]EdssGeeGAS!#REF!</definedName>
    <definedName name="__123Graph_XEXP" localSheetId="33" hidden="1">[5]EdssGeeGAS!#REF!</definedName>
    <definedName name="__123Graph_XEXP" localSheetId="35" hidden="1">[5]EdssGeeGAS!#REF!</definedName>
    <definedName name="__123Graph_XEXP" hidden="1">[5]EdssGeeGAS!#REF!</definedName>
    <definedName name="__123Graph_XChart1" localSheetId="46" hidden="1">'[6]i2-KA'!#REF!</definedName>
    <definedName name="__123Graph_XChart1" localSheetId="48" hidden="1">'[6]i2-KA'!#REF!</definedName>
    <definedName name="__123Graph_XChart1" localSheetId="49" hidden="1">'[6]i2-KA'!#REF!</definedName>
    <definedName name="__123Graph_XChart1" localSheetId="51" hidden="1">'[6]i2-KA'!#REF!</definedName>
    <definedName name="__123Graph_XChart1" localSheetId="52" hidden="1">'[6]i2-KA'!#REF!</definedName>
    <definedName name="__123Graph_XChart1" localSheetId="54" hidden="1">'[6]i2-KA'!#REF!</definedName>
    <definedName name="__123Graph_XChart1" localSheetId="55" hidden="1">'[6]i2-KA'!#REF!</definedName>
    <definedName name="__123Graph_XChart1" localSheetId="56" hidden="1">'[6]i2-KA'!#REF!</definedName>
    <definedName name="__123Graph_XChart1" localSheetId="58" hidden="1">'[6]i2-KA'!#REF!</definedName>
    <definedName name="__123Graph_XChart1" localSheetId="59" hidden="1">'[6]i2-KA'!#REF!</definedName>
    <definedName name="__123Graph_XChart1" localSheetId="60" hidden="1">'[6]i2-KA'!#REF!</definedName>
    <definedName name="__123Graph_XChart1" localSheetId="61" hidden="1">'[6]i2-KA'!#REF!</definedName>
    <definedName name="__123Graph_XChart1" localSheetId="0" hidden="1">'[6]i2-KA'!#REF!</definedName>
    <definedName name="__123Graph_XChart1" localSheetId="7" hidden="1">'[6]i2-KA'!#REF!</definedName>
    <definedName name="__123Graph_XChart1" localSheetId="8" hidden="1">'[6]i2-KA'!#REF!</definedName>
    <definedName name="__123Graph_XChart1" localSheetId="11" hidden="1">'[6]i2-KA'!#REF!</definedName>
    <definedName name="__123Graph_XChart1" localSheetId="13" hidden="1">'[6]i2-KA'!#REF!</definedName>
    <definedName name="__123Graph_XChart1" localSheetId="14" hidden="1">'[6]i2-KA'!#REF!</definedName>
    <definedName name="__123Graph_XChart1" localSheetId="15" hidden="1">'[6]i2-KA'!#REF!</definedName>
    <definedName name="__123Graph_XChart1" localSheetId="16" hidden="1">'[6]i2-KA'!#REF!</definedName>
    <definedName name="__123Graph_XChart1" localSheetId="17" hidden="1">'[6]i2-KA'!#REF!</definedName>
    <definedName name="__123Graph_XChart1" localSheetId="18" hidden="1">'[6]i2-KA'!#REF!</definedName>
    <definedName name="__123Graph_XChart1" localSheetId="22" hidden="1">'[6]i2-KA'!#REF!</definedName>
    <definedName name="__123Graph_XChart1" localSheetId="25" hidden="1">'[6]i2-KA'!#REF!</definedName>
    <definedName name="__123Graph_XChart1" localSheetId="26" hidden="1">'[6]i2-KA'!#REF!</definedName>
    <definedName name="__123Graph_XChart1" localSheetId="27" hidden="1">'[6]i2-KA'!#REF!</definedName>
    <definedName name="__123Graph_XChart1" localSheetId="33" hidden="1">'[6]i2-KA'!#REF!</definedName>
    <definedName name="__123Graph_XChart1" localSheetId="35" hidden="1">'[6]i2-KA'!#REF!</definedName>
    <definedName name="__123Graph_XChart1" hidden="1">'[6]i2-KA'!#REF!</definedName>
    <definedName name="__123Graph_XChart2" localSheetId="46" hidden="1">'[6]i2-KA'!#REF!</definedName>
    <definedName name="__123Graph_XChart2" localSheetId="48" hidden="1">'[6]i2-KA'!#REF!</definedName>
    <definedName name="__123Graph_XChart2" localSheetId="49" hidden="1">'[6]i2-KA'!#REF!</definedName>
    <definedName name="__123Graph_XChart2" localSheetId="51" hidden="1">'[6]i2-KA'!#REF!</definedName>
    <definedName name="__123Graph_XChart2" localSheetId="52" hidden="1">'[6]i2-KA'!#REF!</definedName>
    <definedName name="__123Graph_XChart2" localSheetId="54" hidden="1">'[6]i2-KA'!#REF!</definedName>
    <definedName name="__123Graph_XChart2" localSheetId="55" hidden="1">'[6]i2-KA'!#REF!</definedName>
    <definedName name="__123Graph_XChart2" localSheetId="56" hidden="1">'[6]i2-KA'!#REF!</definedName>
    <definedName name="__123Graph_XChart2" localSheetId="58" hidden="1">'[6]i2-KA'!#REF!</definedName>
    <definedName name="__123Graph_XChart2" localSheetId="59" hidden="1">'[6]i2-KA'!#REF!</definedName>
    <definedName name="__123Graph_XChart2" localSheetId="60" hidden="1">'[6]i2-KA'!#REF!</definedName>
    <definedName name="__123Graph_XChart2" localSheetId="61" hidden="1">'[6]i2-KA'!#REF!</definedName>
    <definedName name="__123Graph_XChart2" localSheetId="0" hidden="1">'[6]i2-KA'!#REF!</definedName>
    <definedName name="__123Graph_XChart2" localSheetId="7" hidden="1">'[6]i2-KA'!#REF!</definedName>
    <definedName name="__123Graph_XChart2" localSheetId="8" hidden="1">'[6]i2-KA'!#REF!</definedName>
    <definedName name="__123Graph_XChart2" localSheetId="11" hidden="1">'[6]i2-KA'!#REF!</definedName>
    <definedName name="__123Graph_XChart2" localSheetId="13" hidden="1">'[6]i2-KA'!#REF!</definedName>
    <definedName name="__123Graph_XChart2" localSheetId="14" hidden="1">'[6]i2-KA'!#REF!</definedName>
    <definedName name="__123Graph_XChart2" localSheetId="15" hidden="1">'[6]i2-KA'!#REF!</definedName>
    <definedName name="__123Graph_XChart2" localSheetId="16" hidden="1">'[6]i2-KA'!#REF!</definedName>
    <definedName name="__123Graph_XChart2" localSheetId="17" hidden="1">'[6]i2-KA'!#REF!</definedName>
    <definedName name="__123Graph_XChart2" localSheetId="18" hidden="1">'[6]i2-KA'!#REF!</definedName>
    <definedName name="__123Graph_XChart2" localSheetId="22" hidden="1">'[6]i2-KA'!#REF!</definedName>
    <definedName name="__123Graph_XChart2" localSheetId="25" hidden="1">'[6]i2-KA'!#REF!</definedName>
    <definedName name="__123Graph_XChart2" localSheetId="26" hidden="1">'[6]i2-KA'!#REF!</definedName>
    <definedName name="__123Graph_XChart2" localSheetId="27" hidden="1">'[6]i2-KA'!#REF!</definedName>
    <definedName name="__123Graph_XChart2" localSheetId="33" hidden="1">'[6]i2-KA'!#REF!</definedName>
    <definedName name="__123Graph_XChart2" localSheetId="35" hidden="1">'[6]i2-KA'!#REF!</definedName>
    <definedName name="__123Graph_XChart2" hidden="1">'[6]i2-KA'!#REF!</definedName>
    <definedName name="__123Graph_XTEST1" localSheetId="48" hidden="1">[1]REER!$C$9:$C$75</definedName>
    <definedName name="__123Graph_XTEST1" localSheetId="49" hidden="1">[1]REER!$C$9:$C$75</definedName>
    <definedName name="__123Graph_XTEST1" localSheetId="0" hidden="1">[1]REER!$C$9:$C$75</definedName>
    <definedName name="__123Graph_XTEST1" localSheetId="7" hidden="1">[1]REER!$C$9:$C$75</definedName>
    <definedName name="__123Graph_XTEST1" localSheetId="8" hidden="1">[1]REER!$C$9:$C$75</definedName>
    <definedName name="__123Graph_XTEST1" hidden="1">[2]REER!$C$9:$C$75</definedName>
    <definedName name="__BOP1" localSheetId="46">#REF!</definedName>
    <definedName name="__BOP1" localSheetId="48">#REF!</definedName>
    <definedName name="__BOP1" localSheetId="49">#REF!</definedName>
    <definedName name="__BOP1" localSheetId="51">#REF!</definedName>
    <definedName name="__BOP1" localSheetId="52">#REF!</definedName>
    <definedName name="__BOP1" localSheetId="54">#REF!</definedName>
    <definedName name="__BOP1" localSheetId="55">#REF!</definedName>
    <definedName name="__BOP1" localSheetId="56">#REF!</definedName>
    <definedName name="__BOP1" localSheetId="58">#REF!</definedName>
    <definedName name="__BOP1" localSheetId="59">#REF!</definedName>
    <definedName name="__BOP1" localSheetId="60">#REF!</definedName>
    <definedName name="__BOP1" localSheetId="61">#REF!</definedName>
    <definedName name="__BOP1" localSheetId="0">#REF!</definedName>
    <definedName name="__BOP1" localSheetId="7">#REF!</definedName>
    <definedName name="__BOP1" localSheetId="8">#REF!</definedName>
    <definedName name="__BOP1" localSheetId="11">#REF!</definedName>
    <definedName name="__BOP1" localSheetId="13">#REF!</definedName>
    <definedName name="__BOP1" localSheetId="14">#REF!</definedName>
    <definedName name="__BOP1" localSheetId="15">#REF!</definedName>
    <definedName name="__BOP1" localSheetId="16">#REF!</definedName>
    <definedName name="__BOP1" localSheetId="17">#REF!</definedName>
    <definedName name="__BOP1" localSheetId="18">#REF!</definedName>
    <definedName name="__BOP1" localSheetId="22">#REF!</definedName>
    <definedName name="__BOP1" localSheetId="25">#REF!</definedName>
    <definedName name="__BOP1" localSheetId="26">#REF!</definedName>
    <definedName name="__BOP1" localSheetId="27">#REF!</definedName>
    <definedName name="__BOP1" localSheetId="33">#REF!</definedName>
    <definedName name="__BOP1" localSheetId="35">#REF!</definedName>
    <definedName name="__BOP1">#REF!</definedName>
    <definedName name="__BOP2" localSheetId="46">[7]BoP!#REF!</definedName>
    <definedName name="__BOP2" localSheetId="48">[7]BoP!#REF!</definedName>
    <definedName name="__BOP2" localSheetId="49">[7]BoP!#REF!</definedName>
    <definedName name="__BOP2" localSheetId="51">[7]BoP!#REF!</definedName>
    <definedName name="__BOP2" localSheetId="52">[7]BoP!#REF!</definedName>
    <definedName name="__BOP2" localSheetId="54">[7]BoP!#REF!</definedName>
    <definedName name="__BOP2" localSheetId="55">[7]BoP!#REF!</definedName>
    <definedName name="__BOP2" localSheetId="56">[7]BoP!#REF!</definedName>
    <definedName name="__BOP2" localSheetId="58">[7]BoP!#REF!</definedName>
    <definedName name="__BOP2" localSheetId="59">[7]BoP!#REF!</definedName>
    <definedName name="__BOP2" localSheetId="60">[7]BoP!#REF!</definedName>
    <definedName name="__BOP2" localSheetId="61">[7]BoP!#REF!</definedName>
    <definedName name="__BOP2" localSheetId="0">[7]BoP!#REF!</definedName>
    <definedName name="__BOP2" localSheetId="7">[7]BoP!#REF!</definedName>
    <definedName name="__BOP2" localSheetId="8">[7]BoP!#REF!</definedName>
    <definedName name="__BOP2" localSheetId="11">[7]BoP!#REF!</definedName>
    <definedName name="__BOP2" localSheetId="13">[7]BoP!#REF!</definedName>
    <definedName name="__BOP2" localSheetId="14">[7]BoP!#REF!</definedName>
    <definedName name="__BOP2" localSheetId="15">[7]BoP!#REF!</definedName>
    <definedName name="__BOP2" localSheetId="16">[7]BoP!#REF!</definedName>
    <definedName name="__BOP2" localSheetId="17">[7]BoP!#REF!</definedName>
    <definedName name="__BOP2" localSheetId="18">[7]BoP!#REF!</definedName>
    <definedName name="__BOP2" localSheetId="22">[7]BoP!#REF!</definedName>
    <definedName name="__BOP2" localSheetId="25">[7]BoP!#REF!</definedName>
    <definedName name="__BOP2" localSheetId="26">[7]BoP!#REF!</definedName>
    <definedName name="__BOP2" localSheetId="27">[7]BoP!#REF!</definedName>
    <definedName name="__BOP2" localSheetId="33">[7]BoP!#REF!</definedName>
    <definedName name="__BOP2" localSheetId="35">[7]BoP!#REF!</definedName>
    <definedName name="__BOP2">[7]BoP!#REF!</definedName>
    <definedName name="__dat1" localSheetId="46">'[8]work Q real'!#REF!</definedName>
    <definedName name="__dat1" localSheetId="48">'[8]work Q real'!#REF!</definedName>
    <definedName name="__dat1" localSheetId="49">'[8]work Q real'!#REF!</definedName>
    <definedName name="__dat1" localSheetId="51">'[8]work Q real'!#REF!</definedName>
    <definedName name="__dat1" localSheetId="52">'[8]work Q real'!#REF!</definedName>
    <definedName name="__dat1" localSheetId="54">'[8]work Q real'!#REF!</definedName>
    <definedName name="__dat1" localSheetId="55">'[8]work Q real'!#REF!</definedName>
    <definedName name="__dat1" localSheetId="56">'[8]work Q real'!#REF!</definedName>
    <definedName name="__dat1" localSheetId="58">'[8]work Q real'!#REF!</definedName>
    <definedName name="__dat1" localSheetId="59">'[8]work Q real'!#REF!</definedName>
    <definedName name="__dat1" localSheetId="60">'[8]work Q real'!#REF!</definedName>
    <definedName name="__dat1" localSheetId="61">'[8]work Q real'!#REF!</definedName>
    <definedName name="__dat1" localSheetId="0">'[8]work Q real'!#REF!</definedName>
    <definedName name="__dat1" localSheetId="7">'[8]work Q real'!#REF!</definedName>
    <definedName name="__dat1" localSheetId="8">'[8]work Q real'!#REF!</definedName>
    <definedName name="__dat1" localSheetId="11">'[8]work Q real'!#REF!</definedName>
    <definedName name="__dat1" localSheetId="13">'[8]work Q real'!#REF!</definedName>
    <definedName name="__dat1" localSheetId="14">'[8]work Q real'!#REF!</definedName>
    <definedName name="__dat1" localSheetId="15">'[8]work Q real'!#REF!</definedName>
    <definedName name="__dat1" localSheetId="16">'[8]work Q real'!#REF!</definedName>
    <definedName name="__dat1" localSheetId="17">'[8]work Q real'!#REF!</definedName>
    <definedName name="__dat1" localSheetId="18">'[8]work Q real'!#REF!</definedName>
    <definedName name="__dat1" localSheetId="22">'[8]work Q real'!#REF!</definedName>
    <definedName name="__dat1" localSheetId="25">'[8]work Q real'!#REF!</definedName>
    <definedName name="__dat1" localSheetId="26">'[8]work Q real'!#REF!</definedName>
    <definedName name="__dat1" localSheetId="27">'[8]work Q real'!#REF!</definedName>
    <definedName name="__dat1" localSheetId="33">'[8]work Q real'!#REF!</definedName>
    <definedName name="__dat1" localSheetId="35">'[8]work Q real'!#REF!</definedName>
    <definedName name="__dat1">'[8]work Q real'!#REF!</definedName>
    <definedName name="__dat2" localSheetId="46">#REF!</definedName>
    <definedName name="__dat2" localSheetId="48">#REF!</definedName>
    <definedName name="__dat2" localSheetId="49">#REF!</definedName>
    <definedName name="__dat2" localSheetId="51">#REF!</definedName>
    <definedName name="__dat2" localSheetId="52">#REF!</definedName>
    <definedName name="__dat2" localSheetId="54">#REF!</definedName>
    <definedName name="__dat2" localSheetId="55">#REF!</definedName>
    <definedName name="__dat2" localSheetId="56">#REF!</definedName>
    <definedName name="__dat2" localSheetId="58">#REF!</definedName>
    <definedName name="__dat2" localSheetId="59">#REF!</definedName>
    <definedName name="__dat2" localSheetId="60">#REF!</definedName>
    <definedName name="__dat2" localSheetId="61">#REF!</definedName>
    <definedName name="__dat2" localSheetId="0">#REF!</definedName>
    <definedName name="__dat2" localSheetId="7">#REF!</definedName>
    <definedName name="__dat2" localSheetId="8">#REF!</definedName>
    <definedName name="__dat2" localSheetId="11">#REF!</definedName>
    <definedName name="__dat2" localSheetId="13">#REF!</definedName>
    <definedName name="__dat2" localSheetId="14">#REF!</definedName>
    <definedName name="__dat2" localSheetId="15">#REF!</definedName>
    <definedName name="__dat2" localSheetId="16">#REF!</definedName>
    <definedName name="__dat2" localSheetId="17">#REF!</definedName>
    <definedName name="__dat2" localSheetId="18">#REF!</definedName>
    <definedName name="__dat2" localSheetId="22">#REF!</definedName>
    <definedName name="__dat2" localSheetId="25">#REF!</definedName>
    <definedName name="__dat2" localSheetId="26">#REF!</definedName>
    <definedName name="__dat2" localSheetId="27">#REF!</definedName>
    <definedName name="__dat2" localSheetId="33">#REF!</definedName>
    <definedName name="__dat2" localSheetId="35">#REF!</definedName>
    <definedName name="__dat2">#REF!</definedName>
    <definedName name="__EXP5" localSheetId="46">#REF!</definedName>
    <definedName name="__EXP5" localSheetId="48">#REF!</definedName>
    <definedName name="__EXP5" localSheetId="49">#REF!</definedName>
    <definedName name="__EXP5" localSheetId="51">#REF!</definedName>
    <definedName name="__EXP5" localSheetId="52">#REF!</definedName>
    <definedName name="__EXP5" localSheetId="54">#REF!</definedName>
    <definedName name="__EXP5" localSheetId="55">#REF!</definedName>
    <definedName name="__EXP5" localSheetId="56">#REF!</definedName>
    <definedName name="__EXP5" localSheetId="58">#REF!</definedName>
    <definedName name="__EXP5" localSheetId="59">#REF!</definedName>
    <definedName name="__EXP5" localSheetId="60">#REF!</definedName>
    <definedName name="__EXP5" localSheetId="61">#REF!</definedName>
    <definedName name="__EXP5" localSheetId="0">#REF!</definedName>
    <definedName name="__EXP5" localSheetId="7">#REF!</definedName>
    <definedName name="__EXP5" localSheetId="8">#REF!</definedName>
    <definedName name="__EXP5" localSheetId="11">#REF!</definedName>
    <definedName name="__EXP5" localSheetId="13">#REF!</definedName>
    <definedName name="__EXP5" localSheetId="14">#REF!</definedName>
    <definedName name="__EXP5" localSheetId="15">#REF!</definedName>
    <definedName name="__EXP5" localSheetId="16">#REF!</definedName>
    <definedName name="__EXP5" localSheetId="17">#REF!</definedName>
    <definedName name="__EXP5" localSheetId="18">#REF!</definedName>
    <definedName name="__EXP5" localSheetId="22">#REF!</definedName>
    <definedName name="__EXP5" localSheetId="25">#REF!</definedName>
    <definedName name="__EXP5" localSheetId="26">#REF!</definedName>
    <definedName name="__EXP5" localSheetId="27">#REF!</definedName>
    <definedName name="__EXP5" localSheetId="33">#REF!</definedName>
    <definedName name="__EXP5" localSheetId="35">#REF!</definedName>
    <definedName name="__EXP5">#REF!</definedName>
    <definedName name="__EXP6" localSheetId="46">#REF!</definedName>
    <definedName name="__EXP6" localSheetId="48">#REF!</definedName>
    <definedName name="__EXP6" localSheetId="49">#REF!</definedName>
    <definedName name="__EXP6" localSheetId="51">#REF!</definedName>
    <definedName name="__EXP6" localSheetId="52">#REF!</definedName>
    <definedName name="__EXP6" localSheetId="54">#REF!</definedName>
    <definedName name="__EXP6" localSheetId="55">#REF!</definedName>
    <definedName name="__EXP6" localSheetId="56">#REF!</definedName>
    <definedName name="__EXP6" localSheetId="58">#REF!</definedName>
    <definedName name="__EXP6" localSheetId="59">#REF!</definedName>
    <definedName name="__EXP6" localSheetId="60">#REF!</definedName>
    <definedName name="__EXP6" localSheetId="61">#REF!</definedName>
    <definedName name="__EXP6" localSheetId="0">#REF!</definedName>
    <definedName name="__EXP6" localSheetId="7">#REF!</definedName>
    <definedName name="__EXP6" localSheetId="8">#REF!</definedName>
    <definedName name="__EXP6" localSheetId="11">#REF!</definedName>
    <definedName name="__EXP6" localSheetId="13">#REF!</definedName>
    <definedName name="__EXP6" localSheetId="14">#REF!</definedName>
    <definedName name="__EXP6" localSheetId="15">#REF!</definedName>
    <definedName name="__EXP6" localSheetId="16">#REF!</definedName>
    <definedName name="__EXP6" localSheetId="17">#REF!</definedName>
    <definedName name="__EXP6" localSheetId="18">#REF!</definedName>
    <definedName name="__EXP6" localSheetId="22">#REF!</definedName>
    <definedName name="__EXP6" localSheetId="25">#REF!</definedName>
    <definedName name="__EXP6" localSheetId="26">#REF!</definedName>
    <definedName name="__EXP6" localSheetId="27">#REF!</definedName>
    <definedName name="__EXP6" localSheetId="33">#REF!</definedName>
    <definedName name="__EXP6" localSheetId="35">#REF!</definedName>
    <definedName name="__EXP6">#REF!</definedName>
    <definedName name="__EXP7" localSheetId="46">#REF!</definedName>
    <definedName name="__EXP7" localSheetId="48">#REF!</definedName>
    <definedName name="__EXP7" localSheetId="49">#REF!</definedName>
    <definedName name="__EXP7" localSheetId="51">#REF!</definedName>
    <definedName name="__EXP7" localSheetId="52">#REF!</definedName>
    <definedName name="__EXP7" localSheetId="54">#REF!</definedName>
    <definedName name="__EXP7" localSheetId="55">#REF!</definedName>
    <definedName name="__EXP7" localSheetId="56">#REF!</definedName>
    <definedName name="__EXP7" localSheetId="58">#REF!</definedName>
    <definedName name="__EXP7" localSheetId="59">#REF!</definedName>
    <definedName name="__EXP7" localSheetId="60">#REF!</definedName>
    <definedName name="__EXP7" localSheetId="61">#REF!</definedName>
    <definedName name="__EXP7" localSheetId="0">#REF!</definedName>
    <definedName name="__EXP7" localSheetId="7">#REF!</definedName>
    <definedName name="__EXP7" localSheetId="8">#REF!</definedName>
    <definedName name="__EXP7" localSheetId="11">#REF!</definedName>
    <definedName name="__EXP7" localSheetId="13">#REF!</definedName>
    <definedName name="__EXP7" localSheetId="14">#REF!</definedName>
    <definedName name="__EXP7" localSheetId="15">#REF!</definedName>
    <definedName name="__EXP7" localSheetId="16">#REF!</definedName>
    <definedName name="__EXP7" localSheetId="17">#REF!</definedName>
    <definedName name="__EXP7" localSheetId="18">#REF!</definedName>
    <definedName name="__EXP7" localSheetId="22">#REF!</definedName>
    <definedName name="__EXP7" localSheetId="25">#REF!</definedName>
    <definedName name="__EXP7" localSheetId="26">#REF!</definedName>
    <definedName name="__EXP7" localSheetId="27">#REF!</definedName>
    <definedName name="__EXP7" localSheetId="33">#REF!</definedName>
    <definedName name="__EXP7" localSheetId="35">#REF!</definedName>
    <definedName name="__EXP7">#REF!</definedName>
    <definedName name="__EXP9" localSheetId="46">#REF!</definedName>
    <definedName name="__EXP9" localSheetId="48">#REF!</definedName>
    <definedName name="__EXP9" localSheetId="49">#REF!</definedName>
    <definedName name="__EXP9" localSheetId="51">#REF!</definedName>
    <definedName name="__EXP9" localSheetId="52">#REF!</definedName>
    <definedName name="__EXP9" localSheetId="54">#REF!</definedName>
    <definedName name="__EXP9" localSheetId="55">#REF!</definedName>
    <definedName name="__EXP9" localSheetId="56">#REF!</definedName>
    <definedName name="__EXP9" localSheetId="58">#REF!</definedName>
    <definedName name="__EXP9" localSheetId="59">#REF!</definedName>
    <definedName name="__EXP9" localSheetId="60">#REF!</definedName>
    <definedName name="__EXP9" localSheetId="61">#REF!</definedName>
    <definedName name="__EXP9" localSheetId="0">#REF!</definedName>
    <definedName name="__EXP9" localSheetId="7">#REF!</definedName>
    <definedName name="__EXP9" localSheetId="8">#REF!</definedName>
    <definedName name="__EXP9" localSheetId="11">#REF!</definedName>
    <definedName name="__EXP9" localSheetId="13">#REF!</definedName>
    <definedName name="__EXP9" localSheetId="14">#REF!</definedName>
    <definedName name="__EXP9" localSheetId="15">#REF!</definedName>
    <definedName name="__EXP9" localSheetId="16">#REF!</definedName>
    <definedName name="__EXP9" localSheetId="17">#REF!</definedName>
    <definedName name="__EXP9" localSheetId="18">#REF!</definedName>
    <definedName name="__EXP9" localSheetId="22">#REF!</definedName>
    <definedName name="__EXP9" localSheetId="25">#REF!</definedName>
    <definedName name="__EXP9" localSheetId="26">#REF!</definedName>
    <definedName name="__EXP9" localSheetId="27">#REF!</definedName>
    <definedName name="__EXP9" localSheetId="33">#REF!</definedName>
    <definedName name="__EXP9" localSheetId="35">#REF!</definedName>
    <definedName name="__EXP9">#REF!</definedName>
    <definedName name="__IMP10" localSheetId="46">#REF!</definedName>
    <definedName name="__IMP10" localSheetId="48">#REF!</definedName>
    <definedName name="__IMP10" localSheetId="49">#REF!</definedName>
    <definedName name="__IMP10" localSheetId="51">#REF!</definedName>
    <definedName name="__IMP10" localSheetId="52">#REF!</definedName>
    <definedName name="__IMP10" localSheetId="54">#REF!</definedName>
    <definedName name="__IMP10" localSheetId="55">#REF!</definedName>
    <definedName name="__IMP10" localSheetId="56">#REF!</definedName>
    <definedName name="__IMP10" localSheetId="58">#REF!</definedName>
    <definedName name="__IMP10" localSheetId="59">#REF!</definedName>
    <definedName name="__IMP10" localSheetId="60">#REF!</definedName>
    <definedName name="__IMP10" localSheetId="61">#REF!</definedName>
    <definedName name="__IMP10" localSheetId="0">#REF!</definedName>
    <definedName name="__IMP10" localSheetId="7">#REF!</definedName>
    <definedName name="__IMP10" localSheetId="8">#REF!</definedName>
    <definedName name="__IMP10" localSheetId="11">#REF!</definedName>
    <definedName name="__IMP10" localSheetId="13">#REF!</definedName>
    <definedName name="__IMP10" localSheetId="14">#REF!</definedName>
    <definedName name="__IMP10" localSheetId="15">#REF!</definedName>
    <definedName name="__IMP10" localSheetId="16">#REF!</definedName>
    <definedName name="__IMP10" localSheetId="17">#REF!</definedName>
    <definedName name="__IMP10" localSheetId="18">#REF!</definedName>
    <definedName name="__IMP10" localSheetId="22">#REF!</definedName>
    <definedName name="__IMP10" localSheetId="25">#REF!</definedName>
    <definedName name="__IMP10" localSheetId="26">#REF!</definedName>
    <definedName name="__IMP10" localSheetId="27">#REF!</definedName>
    <definedName name="__IMP10" localSheetId="33">#REF!</definedName>
    <definedName name="__IMP10" localSheetId="35">#REF!</definedName>
    <definedName name="__IMP10">#REF!</definedName>
    <definedName name="__IMP2" localSheetId="46">#REF!</definedName>
    <definedName name="__IMP2" localSheetId="48">#REF!</definedName>
    <definedName name="__IMP2" localSheetId="49">#REF!</definedName>
    <definedName name="__IMP2" localSheetId="51">#REF!</definedName>
    <definedName name="__IMP2" localSheetId="52">#REF!</definedName>
    <definedName name="__IMP2" localSheetId="54">#REF!</definedName>
    <definedName name="__IMP2" localSheetId="55">#REF!</definedName>
    <definedName name="__IMP2" localSheetId="56">#REF!</definedName>
    <definedName name="__IMP2" localSheetId="58">#REF!</definedName>
    <definedName name="__IMP2" localSheetId="59">#REF!</definedName>
    <definedName name="__IMP2" localSheetId="60">#REF!</definedName>
    <definedName name="__IMP2" localSheetId="61">#REF!</definedName>
    <definedName name="__IMP2" localSheetId="0">#REF!</definedName>
    <definedName name="__IMP2" localSheetId="7">#REF!</definedName>
    <definedName name="__IMP2" localSheetId="8">#REF!</definedName>
    <definedName name="__IMP2" localSheetId="11">#REF!</definedName>
    <definedName name="__IMP2" localSheetId="13">#REF!</definedName>
    <definedName name="__IMP2" localSheetId="14">#REF!</definedName>
    <definedName name="__IMP2" localSheetId="15">#REF!</definedName>
    <definedName name="__IMP2" localSheetId="16">#REF!</definedName>
    <definedName name="__IMP2" localSheetId="17">#REF!</definedName>
    <definedName name="__IMP2" localSheetId="18">#REF!</definedName>
    <definedName name="__IMP2" localSheetId="22">#REF!</definedName>
    <definedName name="__IMP2" localSheetId="25">#REF!</definedName>
    <definedName name="__IMP2" localSheetId="26">#REF!</definedName>
    <definedName name="__IMP2" localSheetId="27">#REF!</definedName>
    <definedName name="__IMP2" localSheetId="33">#REF!</definedName>
    <definedName name="__IMP2" localSheetId="35">#REF!</definedName>
    <definedName name="__IMP2">#REF!</definedName>
    <definedName name="__IMP4" localSheetId="46">#REF!</definedName>
    <definedName name="__IMP4" localSheetId="48">#REF!</definedName>
    <definedName name="__IMP4" localSheetId="49">#REF!</definedName>
    <definedName name="__IMP4" localSheetId="51">#REF!</definedName>
    <definedName name="__IMP4" localSheetId="52">#REF!</definedName>
    <definedName name="__IMP4" localSheetId="54">#REF!</definedName>
    <definedName name="__IMP4" localSheetId="55">#REF!</definedName>
    <definedName name="__IMP4" localSheetId="56">#REF!</definedName>
    <definedName name="__IMP4" localSheetId="58">#REF!</definedName>
    <definedName name="__IMP4" localSheetId="59">#REF!</definedName>
    <definedName name="__IMP4" localSheetId="60">#REF!</definedName>
    <definedName name="__IMP4" localSheetId="61">#REF!</definedName>
    <definedName name="__IMP4" localSheetId="0">#REF!</definedName>
    <definedName name="__IMP4" localSheetId="7">#REF!</definedName>
    <definedName name="__IMP4" localSheetId="8">#REF!</definedName>
    <definedName name="__IMP4" localSheetId="11">#REF!</definedName>
    <definedName name="__IMP4" localSheetId="13">#REF!</definedName>
    <definedName name="__IMP4" localSheetId="14">#REF!</definedName>
    <definedName name="__IMP4" localSheetId="15">#REF!</definedName>
    <definedName name="__IMP4" localSheetId="16">#REF!</definedName>
    <definedName name="__IMP4" localSheetId="17">#REF!</definedName>
    <definedName name="__IMP4" localSheetId="18">#REF!</definedName>
    <definedName name="__IMP4" localSheetId="22">#REF!</definedName>
    <definedName name="__IMP4" localSheetId="25">#REF!</definedName>
    <definedName name="__IMP4" localSheetId="26">#REF!</definedName>
    <definedName name="__IMP4" localSheetId="27">#REF!</definedName>
    <definedName name="__IMP4" localSheetId="33">#REF!</definedName>
    <definedName name="__IMP4" localSheetId="35">#REF!</definedName>
    <definedName name="__IMP4">#REF!</definedName>
    <definedName name="__IMP6" localSheetId="46">#REF!</definedName>
    <definedName name="__IMP6" localSheetId="48">#REF!</definedName>
    <definedName name="__IMP6" localSheetId="49">#REF!</definedName>
    <definedName name="__IMP6" localSheetId="51">#REF!</definedName>
    <definedName name="__IMP6" localSheetId="52">#REF!</definedName>
    <definedName name="__IMP6" localSheetId="54">#REF!</definedName>
    <definedName name="__IMP6" localSheetId="55">#REF!</definedName>
    <definedName name="__IMP6" localSheetId="56">#REF!</definedName>
    <definedName name="__IMP6" localSheetId="58">#REF!</definedName>
    <definedName name="__IMP6" localSheetId="59">#REF!</definedName>
    <definedName name="__IMP6" localSheetId="60">#REF!</definedName>
    <definedName name="__IMP6" localSheetId="61">#REF!</definedName>
    <definedName name="__IMP6" localSheetId="0">#REF!</definedName>
    <definedName name="__IMP6" localSheetId="7">#REF!</definedName>
    <definedName name="__IMP6" localSheetId="8">#REF!</definedName>
    <definedName name="__IMP6" localSheetId="11">#REF!</definedName>
    <definedName name="__IMP6" localSheetId="13">#REF!</definedName>
    <definedName name="__IMP6" localSheetId="14">#REF!</definedName>
    <definedName name="__IMP6" localSheetId="15">#REF!</definedName>
    <definedName name="__IMP6" localSheetId="16">#REF!</definedName>
    <definedName name="__IMP6" localSheetId="17">#REF!</definedName>
    <definedName name="__IMP6" localSheetId="18">#REF!</definedName>
    <definedName name="__IMP6" localSheetId="22">#REF!</definedName>
    <definedName name="__IMP6" localSheetId="25">#REF!</definedName>
    <definedName name="__IMP6" localSheetId="26">#REF!</definedName>
    <definedName name="__IMP6" localSheetId="27">#REF!</definedName>
    <definedName name="__IMP6" localSheetId="33">#REF!</definedName>
    <definedName name="__IMP6" localSheetId="35">#REF!</definedName>
    <definedName name="__IMP6">#REF!</definedName>
    <definedName name="__IMP7" localSheetId="46">#REF!</definedName>
    <definedName name="__IMP7" localSheetId="48">#REF!</definedName>
    <definedName name="__IMP7" localSheetId="49">#REF!</definedName>
    <definedName name="__IMP7" localSheetId="51">#REF!</definedName>
    <definedName name="__IMP7" localSheetId="52">#REF!</definedName>
    <definedName name="__IMP7" localSheetId="54">#REF!</definedName>
    <definedName name="__IMP7" localSheetId="55">#REF!</definedName>
    <definedName name="__IMP7" localSheetId="56">#REF!</definedName>
    <definedName name="__IMP7" localSheetId="58">#REF!</definedName>
    <definedName name="__IMP7" localSheetId="59">#REF!</definedName>
    <definedName name="__IMP7" localSheetId="60">#REF!</definedName>
    <definedName name="__IMP7" localSheetId="61">#REF!</definedName>
    <definedName name="__IMP7" localSheetId="0">#REF!</definedName>
    <definedName name="__IMP7" localSheetId="7">#REF!</definedName>
    <definedName name="__IMP7" localSheetId="8">#REF!</definedName>
    <definedName name="__IMP7" localSheetId="11">#REF!</definedName>
    <definedName name="__IMP7" localSheetId="13">#REF!</definedName>
    <definedName name="__IMP7" localSheetId="14">#REF!</definedName>
    <definedName name="__IMP7" localSheetId="15">#REF!</definedName>
    <definedName name="__IMP7" localSheetId="16">#REF!</definedName>
    <definedName name="__IMP7" localSheetId="17">#REF!</definedName>
    <definedName name="__IMP7" localSheetId="18">#REF!</definedName>
    <definedName name="__IMP7" localSheetId="22">#REF!</definedName>
    <definedName name="__IMP7" localSheetId="25">#REF!</definedName>
    <definedName name="__IMP7" localSheetId="26">#REF!</definedName>
    <definedName name="__IMP7" localSheetId="27">#REF!</definedName>
    <definedName name="__IMP7" localSheetId="33">#REF!</definedName>
    <definedName name="__IMP7" localSheetId="35">#REF!</definedName>
    <definedName name="__IMP7">#REF!</definedName>
    <definedName name="__IMP8" localSheetId="46">#REF!</definedName>
    <definedName name="__IMP8" localSheetId="48">#REF!</definedName>
    <definedName name="__IMP8" localSheetId="49">#REF!</definedName>
    <definedName name="__IMP8" localSheetId="51">#REF!</definedName>
    <definedName name="__IMP8" localSheetId="52">#REF!</definedName>
    <definedName name="__IMP8" localSheetId="54">#REF!</definedName>
    <definedName name="__IMP8" localSheetId="55">#REF!</definedName>
    <definedName name="__IMP8" localSheetId="56">#REF!</definedName>
    <definedName name="__IMP8" localSheetId="58">#REF!</definedName>
    <definedName name="__IMP8" localSheetId="59">#REF!</definedName>
    <definedName name="__IMP8" localSheetId="60">#REF!</definedName>
    <definedName name="__IMP8" localSheetId="61">#REF!</definedName>
    <definedName name="__IMP8" localSheetId="0">#REF!</definedName>
    <definedName name="__IMP8" localSheetId="7">#REF!</definedName>
    <definedName name="__IMP8" localSheetId="8">#REF!</definedName>
    <definedName name="__IMP8" localSheetId="11">#REF!</definedName>
    <definedName name="__IMP8" localSheetId="13">#REF!</definedName>
    <definedName name="__IMP8" localSheetId="14">#REF!</definedName>
    <definedName name="__IMP8" localSheetId="15">#REF!</definedName>
    <definedName name="__IMP8" localSheetId="16">#REF!</definedName>
    <definedName name="__IMP8" localSheetId="17">#REF!</definedName>
    <definedName name="__IMP8" localSheetId="18">#REF!</definedName>
    <definedName name="__IMP8" localSheetId="22">#REF!</definedName>
    <definedName name="__IMP8" localSheetId="25">#REF!</definedName>
    <definedName name="__IMP8" localSheetId="26">#REF!</definedName>
    <definedName name="__IMP8" localSheetId="27">#REF!</definedName>
    <definedName name="__IMP8" localSheetId="33">#REF!</definedName>
    <definedName name="__IMP8" localSheetId="35">#REF!</definedName>
    <definedName name="__IMP8">#REF!</definedName>
    <definedName name="__MTS2" localSheetId="46">'[9]Annual Tables'!#REF!</definedName>
    <definedName name="__MTS2" localSheetId="48">'[9]Annual Tables'!#REF!</definedName>
    <definedName name="__MTS2" localSheetId="49">'[9]Annual Tables'!#REF!</definedName>
    <definedName name="__MTS2" localSheetId="51">'[9]Annual Tables'!#REF!</definedName>
    <definedName name="__MTS2" localSheetId="52">'[9]Annual Tables'!#REF!</definedName>
    <definedName name="__MTS2" localSheetId="54">'[9]Annual Tables'!#REF!</definedName>
    <definedName name="__MTS2" localSheetId="55">'[9]Annual Tables'!#REF!</definedName>
    <definedName name="__MTS2" localSheetId="56">'[9]Annual Tables'!#REF!</definedName>
    <definedName name="__MTS2" localSheetId="58">'[9]Annual Tables'!#REF!</definedName>
    <definedName name="__MTS2" localSheetId="59">'[9]Annual Tables'!#REF!</definedName>
    <definedName name="__MTS2" localSheetId="60">'[9]Annual Tables'!#REF!</definedName>
    <definedName name="__MTS2" localSheetId="61">'[9]Annual Tables'!#REF!</definedName>
    <definedName name="__MTS2" localSheetId="0">'[9]Annual Tables'!#REF!</definedName>
    <definedName name="__MTS2" localSheetId="7">'[9]Annual Tables'!#REF!</definedName>
    <definedName name="__MTS2" localSheetId="8">'[9]Annual Tables'!#REF!</definedName>
    <definedName name="__MTS2" localSheetId="11">'[9]Annual Tables'!#REF!</definedName>
    <definedName name="__MTS2" localSheetId="13">'[9]Annual Tables'!#REF!</definedName>
    <definedName name="__MTS2" localSheetId="14">'[9]Annual Tables'!#REF!</definedName>
    <definedName name="__MTS2" localSheetId="15">'[9]Annual Tables'!#REF!</definedName>
    <definedName name="__MTS2" localSheetId="16">'[9]Annual Tables'!#REF!</definedName>
    <definedName name="__MTS2" localSheetId="17">'[9]Annual Tables'!#REF!</definedName>
    <definedName name="__MTS2" localSheetId="18">'[9]Annual Tables'!#REF!</definedName>
    <definedName name="__MTS2" localSheetId="22">'[9]Annual Tables'!#REF!</definedName>
    <definedName name="__MTS2" localSheetId="25">'[9]Annual Tables'!#REF!</definedName>
    <definedName name="__MTS2" localSheetId="26">'[9]Annual Tables'!#REF!</definedName>
    <definedName name="__MTS2" localSheetId="27">'[9]Annual Tables'!#REF!</definedName>
    <definedName name="__MTS2" localSheetId="33">'[9]Annual Tables'!#REF!</definedName>
    <definedName name="__MTS2" localSheetId="35">'[9]Annual Tables'!#REF!</definedName>
    <definedName name="__MTS2">'[9]Annual Tables'!#REF!</definedName>
    <definedName name="__OUT1" localSheetId="46">#REF!</definedName>
    <definedName name="__OUT1" localSheetId="48">#REF!</definedName>
    <definedName name="__OUT1" localSheetId="49">#REF!</definedName>
    <definedName name="__OUT1" localSheetId="51">#REF!</definedName>
    <definedName name="__OUT1" localSheetId="52">#REF!</definedName>
    <definedName name="__OUT1" localSheetId="54">#REF!</definedName>
    <definedName name="__OUT1" localSheetId="55">#REF!</definedName>
    <definedName name="__OUT1" localSheetId="56">#REF!</definedName>
    <definedName name="__OUT1" localSheetId="58">#REF!</definedName>
    <definedName name="__OUT1" localSheetId="59">#REF!</definedName>
    <definedName name="__OUT1" localSheetId="60">#REF!</definedName>
    <definedName name="__OUT1" localSheetId="61">#REF!</definedName>
    <definedName name="__OUT1" localSheetId="0">#REF!</definedName>
    <definedName name="__OUT1" localSheetId="7">#REF!</definedName>
    <definedName name="__OUT1" localSheetId="8">#REF!</definedName>
    <definedName name="__OUT1" localSheetId="11">#REF!</definedName>
    <definedName name="__OUT1" localSheetId="13">#REF!</definedName>
    <definedName name="__OUT1" localSheetId="14">#REF!</definedName>
    <definedName name="__OUT1" localSheetId="15">#REF!</definedName>
    <definedName name="__OUT1" localSheetId="16">#REF!</definedName>
    <definedName name="__OUT1" localSheetId="17">#REF!</definedName>
    <definedName name="__OUT1" localSheetId="18">#REF!</definedName>
    <definedName name="__OUT1" localSheetId="22">#REF!</definedName>
    <definedName name="__OUT1" localSheetId="25">#REF!</definedName>
    <definedName name="__OUT1" localSheetId="26">#REF!</definedName>
    <definedName name="__OUT1" localSheetId="27">#REF!</definedName>
    <definedName name="__OUT1" localSheetId="33">#REF!</definedName>
    <definedName name="__OUT1" localSheetId="35">#REF!</definedName>
    <definedName name="__OUT1">#REF!</definedName>
    <definedName name="__OUT2" localSheetId="46">#REF!</definedName>
    <definedName name="__OUT2" localSheetId="48">#REF!</definedName>
    <definedName name="__OUT2" localSheetId="49">#REF!</definedName>
    <definedName name="__OUT2" localSheetId="51">#REF!</definedName>
    <definedName name="__OUT2" localSheetId="52">#REF!</definedName>
    <definedName name="__OUT2" localSheetId="54">#REF!</definedName>
    <definedName name="__OUT2" localSheetId="55">#REF!</definedName>
    <definedName name="__OUT2" localSheetId="56">#REF!</definedName>
    <definedName name="__OUT2" localSheetId="58">#REF!</definedName>
    <definedName name="__OUT2" localSheetId="59">#REF!</definedName>
    <definedName name="__OUT2" localSheetId="60">#REF!</definedName>
    <definedName name="__OUT2" localSheetId="61">#REF!</definedName>
    <definedName name="__OUT2" localSheetId="0">#REF!</definedName>
    <definedName name="__OUT2" localSheetId="7">#REF!</definedName>
    <definedName name="__OUT2" localSheetId="8">#REF!</definedName>
    <definedName name="__OUT2" localSheetId="11">#REF!</definedName>
    <definedName name="__OUT2" localSheetId="13">#REF!</definedName>
    <definedName name="__OUT2" localSheetId="14">#REF!</definedName>
    <definedName name="__OUT2" localSheetId="15">#REF!</definedName>
    <definedName name="__OUT2" localSheetId="16">#REF!</definedName>
    <definedName name="__OUT2" localSheetId="17">#REF!</definedName>
    <definedName name="__OUT2" localSheetId="18">#REF!</definedName>
    <definedName name="__OUT2" localSheetId="22">#REF!</definedName>
    <definedName name="__OUT2" localSheetId="25">#REF!</definedName>
    <definedName name="__OUT2" localSheetId="26">#REF!</definedName>
    <definedName name="__OUT2" localSheetId="27">#REF!</definedName>
    <definedName name="__OUT2" localSheetId="33">#REF!</definedName>
    <definedName name="__OUT2" localSheetId="35">#REF!</definedName>
    <definedName name="__OUT2">#REF!</definedName>
    <definedName name="__PAG2" localSheetId="46">[9]Index!#REF!</definedName>
    <definedName name="__PAG2" localSheetId="48">[9]Index!#REF!</definedName>
    <definedName name="__PAG2" localSheetId="49">[9]Index!#REF!</definedName>
    <definedName name="__PAG2" localSheetId="51">[9]Index!#REF!</definedName>
    <definedName name="__PAG2" localSheetId="52">[9]Index!#REF!</definedName>
    <definedName name="__PAG2" localSheetId="54">[9]Index!#REF!</definedName>
    <definedName name="__PAG2" localSheetId="55">[9]Index!#REF!</definedName>
    <definedName name="__PAG2" localSheetId="56">[9]Index!#REF!</definedName>
    <definedName name="__PAG2" localSheetId="58">[9]Index!#REF!</definedName>
    <definedName name="__PAG2" localSheetId="59">[9]Index!#REF!</definedName>
    <definedName name="__PAG2" localSheetId="60">[9]Index!#REF!</definedName>
    <definedName name="__PAG2" localSheetId="61">[9]Index!#REF!</definedName>
    <definedName name="__PAG2" localSheetId="0">[9]Index!#REF!</definedName>
    <definedName name="__PAG2" localSheetId="7">[9]Index!#REF!</definedName>
    <definedName name="__PAG2" localSheetId="8">[9]Index!#REF!</definedName>
    <definedName name="__PAG2" localSheetId="11">[9]Index!#REF!</definedName>
    <definedName name="__PAG2" localSheetId="13">[9]Index!#REF!</definedName>
    <definedName name="__PAG2" localSheetId="14">[9]Index!#REF!</definedName>
    <definedName name="__PAG2" localSheetId="15">[9]Index!#REF!</definedName>
    <definedName name="__PAG2" localSheetId="16">[9]Index!#REF!</definedName>
    <definedName name="__PAG2" localSheetId="17">[9]Index!#REF!</definedName>
    <definedName name="__PAG2" localSheetId="18">[9]Index!#REF!</definedName>
    <definedName name="__PAG2" localSheetId="22">[9]Index!#REF!</definedName>
    <definedName name="__PAG2" localSheetId="25">[9]Index!#REF!</definedName>
    <definedName name="__PAG2" localSheetId="26">[9]Index!#REF!</definedName>
    <definedName name="__PAG2" localSheetId="27">[9]Index!#REF!</definedName>
    <definedName name="__PAG2" localSheetId="33">[9]Index!#REF!</definedName>
    <definedName name="__PAG2" localSheetId="35">[9]Index!#REF!</definedName>
    <definedName name="__PAG2">[9]Index!#REF!</definedName>
    <definedName name="__PAG3" localSheetId="46">[9]Index!#REF!</definedName>
    <definedName name="__PAG3" localSheetId="48">[9]Index!#REF!</definedName>
    <definedName name="__PAG3" localSheetId="49">[9]Index!#REF!</definedName>
    <definedName name="__PAG3" localSheetId="51">[9]Index!#REF!</definedName>
    <definedName name="__PAG3" localSheetId="52">[9]Index!#REF!</definedName>
    <definedName name="__PAG3" localSheetId="54">[9]Index!#REF!</definedName>
    <definedName name="__PAG3" localSheetId="55">[9]Index!#REF!</definedName>
    <definedName name="__PAG3" localSheetId="56">[9]Index!#REF!</definedName>
    <definedName name="__PAG3" localSheetId="58">[9]Index!#REF!</definedName>
    <definedName name="__PAG3" localSheetId="59">[9]Index!#REF!</definedName>
    <definedName name="__PAG3" localSheetId="60">[9]Index!#REF!</definedName>
    <definedName name="__PAG3" localSheetId="61">[9]Index!#REF!</definedName>
    <definedName name="__PAG3" localSheetId="0">[9]Index!#REF!</definedName>
    <definedName name="__PAG3" localSheetId="7">[9]Index!#REF!</definedName>
    <definedName name="__PAG3" localSheetId="8">[9]Index!#REF!</definedName>
    <definedName name="__PAG3" localSheetId="11">[9]Index!#REF!</definedName>
    <definedName name="__PAG3" localSheetId="13">[9]Index!#REF!</definedName>
    <definedName name="__PAG3" localSheetId="14">[9]Index!#REF!</definedName>
    <definedName name="__PAG3" localSheetId="15">[9]Index!#REF!</definedName>
    <definedName name="__PAG3" localSheetId="16">[9]Index!#REF!</definedName>
    <definedName name="__PAG3" localSheetId="17">[9]Index!#REF!</definedName>
    <definedName name="__PAG3" localSheetId="18">[9]Index!#REF!</definedName>
    <definedName name="__PAG3" localSheetId="22">[9]Index!#REF!</definedName>
    <definedName name="__PAG3" localSheetId="25">[9]Index!#REF!</definedName>
    <definedName name="__PAG3" localSheetId="26">[9]Index!#REF!</definedName>
    <definedName name="__PAG3" localSheetId="27">[9]Index!#REF!</definedName>
    <definedName name="__PAG3" localSheetId="33">[9]Index!#REF!</definedName>
    <definedName name="__PAG3" localSheetId="35">[9]Index!#REF!</definedName>
    <definedName name="__PAG3">[9]Index!#REF!</definedName>
    <definedName name="__PAG4" localSheetId="46">[9]Index!#REF!</definedName>
    <definedName name="__PAG4" localSheetId="48">[9]Index!#REF!</definedName>
    <definedName name="__PAG4" localSheetId="49">[9]Index!#REF!</definedName>
    <definedName name="__PAG4" localSheetId="51">[9]Index!#REF!</definedName>
    <definedName name="__PAG4" localSheetId="52">[9]Index!#REF!</definedName>
    <definedName name="__PAG4" localSheetId="54">[9]Index!#REF!</definedName>
    <definedName name="__PAG4" localSheetId="55">[9]Index!#REF!</definedName>
    <definedName name="__PAG4" localSheetId="56">[9]Index!#REF!</definedName>
    <definedName name="__PAG4" localSheetId="58">[9]Index!#REF!</definedName>
    <definedName name="__PAG4" localSheetId="59">[9]Index!#REF!</definedName>
    <definedName name="__PAG4" localSheetId="60">[9]Index!#REF!</definedName>
    <definedName name="__PAG4" localSheetId="61">[9]Index!#REF!</definedName>
    <definedName name="__PAG4" localSheetId="0">[9]Index!#REF!</definedName>
    <definedName name="__PAG4" localSheetId="7">[9]Index!#REF!</definedName>
    <definedName name="__PAG4" localSheetId="8">[9]Index!#REF!</definedName>
    <definedName name="__PAG4" localSheetId="11">[9]Index!#REF!</definedName>
    <definedName name="__PAG4" localSheetId="13">[9]Index!#REF!</definedName>
    <definedName name="__PAG4" localSheetId="14">[9]Index!#REF!</definedName>
    <definedName name="__PAG4" localSheetId="15">[9]Index!#REF!</definedName>
    <definedName name="__PAG4" localSheetId="16">[9]Index!#REF!</definedName>
    <definedName name="__PAG4" localSheetId="17">[9]Index!#REF!</definedName>
    <definedName name="__PAG4" localSheetId="18">[9]Index!#REF!</definedName>
    <definedName name="__PAG4" localSheetId="22">[9]Index!#REF!</definedName>
    <definedName name="__PAG4" localSheetId="25">[9]Index!#REF!</definedName>
    <definedName name="__PAG4" localSheetId="26">[9]Index!#REF!</definedName>
    <definedName name="__PAG4" localSheetId="27">[9]Index!#REF!</definedName>
    <definedName name="__PAG4" localSheetId="33">[9]Index!#REF!</definedName>
    <definedName name="__PAG4" localSheetId="35">[9]Index!#REF!</definedName>
    <definedName name="__PAG4">[9]Index!#REF!</definedName>
    <definedName name="__PAG5" localSheetId="46">[9]Index!#REF!</definedName>
    <definedName name="__PAG5" localSheetId="48">[9]Index!#REF!</definedName>
    <definedName name="__PAG5" localSheetId="49">[9]Index!#REF!</definedName>
    <definedName name="__PAG5" localSheetId="51">[9]Index!#REF!</definedName>
    <definedName name="__PAG5" localSheetId="52">[9]Index!#REF!</definedName>
    <definedName name="__PAG5" localSheetId="54">[9]Index!#REF!</definedName>
    <definedName name="__PAG5" localSheetId="55">[9]Index!#REF!</definedName>
    <definedName name="__PAG5" localSheetId="56">[9]Index!#REF!</definedName>
    <definedName name="__PAG5" localSheetId="58">[9]Index!#REF!</definedName>
    <definedName name="__PAG5" localSheetId="59">[9]Index!#REF!</definedName>
    <definedName name="__PAG5" localSheetId="60">[9]Index!#REF!</definedName>
    <definedName name="__PAG5" localSheetId="61">[9]Index!#REF!</definedName>
    <definedName name="__PAG5" localSheetId="0">[9]Index!#REF!</definedName>
    <definedName name="__PAG5" localSheetId="7">[9]Index!#REF!</definedName>
    <definedName name="__PAG5" localSheetId="8">[9]Index!#REF!</definedName>
    <definedName name="__PAG5" localSheetId="11">[9]Index!#REF!</definedName>
    <definedName name="__PAG5" localSheetId="13">[9]Index!#REF!</definedName>
    <definedName name="__PAG5" localSheetId="14">[9]Index!#REF!</definedName>
    <definedName name="__PAG5" localSheetId="15">[9]Index!#REF!</definedName>
    <definedName name="__PAG5" localSheetId="16">[9]Index!#REF!</definedName>
    <definedName name="__PAG5" localSheetId="17">[9]Index!#REF!</definedName>
    <definedName name="__PAG5" localSheetId="18">[9]Index!#REF!</definedName>
    <definedName name="__PAG5" localSheetId="22">[9]Index!#REF!</definedName>
    <definedName name="__PAG5" localSheetId="25">[9]Index!#REF!</definedName>
    <definedName name="__PAG5" localSheetId="26">[9]Index!#REF!</definedName>
    <definedName name="__PAG5" localSheetId="27">[9]Index!#REF!</definedName>
    <definedName name="__PAG5" localSheetId="33">[9]Index!#REF!</definedName>
    <definedName name="__PAG5" localSheetId="35">[9]Index!#REF!</definedName>
    <definedName name="__PAG5">[9]Index!#REF!</definedName>
    <definedName name="__PAG6" localSheetId="46">[9]Index!#REF!</definedName>
    <definedName name="__PAG6" localSheetId="48">[9]Index!#REF!</definedName>
    <definedName name="__PAG6" localSheetId="49">[9]Index!#REF!</definedName>
    <definedName name="__PAG6" localSheetId="51">[9]Index!#REF!</definedName>
    <definedName name="__PAG6" localSheetId="52">[9]Index!#REF!</definedName>
    <definedName name="__PAG6" localSheetId="54">[9]Index!#REF!</definedName>
    <definedName name="__PAG6" localSheetId="55">[9]Index!#REF!</definedName>
    <definedName name="__PAG6" localSheetId="56">[9]Index!#REF!</definedName>
    <definedName name="__PAG6" localSheetId="58">[9]Index!#REF!</definedName>
    <definedName name="__PAG6" localSheetId="59">[9]Index!#REF!</definedName>
    <definedName name="__PAG6" localSheetId="60">[9]Index!#REF!</definedName>
    <definedName name="__PAG6" localSheetId="61">[9]Index!#REF!</definedName>
    <definedName name="__PAG6" localSheetId="0">[9]Index!#REF!</definedName>
    <definedName name="__PAG6" localSheetId="7">[9]Index!#REF!</definedName>
    <definedName name="__PAG6" localSheetId="8">[9]Index!#REF!</definedName>
    <definedName name="__PAG6" localSheetId="11">[9]Index!#REF!</definedName>
    <definedName name="__PAG6" localSheetId="13">[9]Index!#REF!</definedName>
    <definedName name="__PAG6" localSheetId="14">[9]Index!#REF!</definedName>
    <definedName name="__PAG6" localSheetId="15">[9]Index!#REF!</definedName>
    <definedName name="__PAG6" localSheetId="16">[9]Index!#REF!</definedName>
    <definedName name="__PAG6" localSheetId="17">[9]Index!#REF!</definedName>
    <definedName name="__PAG6" localSheetId="18">[9]Index!#REF!</definedName>
    <definedName name="__PAG6" localSheetId="22">[9]Index!#REF!</definedName>
    <definedName name="__PAG6" localSheetId="25">[9]Index!#REF!</definedName>
    <definedName name="__PAG6" localSheetId="26">[9]Index!#REF!</definedName>
    <definedName name="__PAG6" localSheetId="27">[9]Index!#REF!</definedName>
    <definedName name="__PAG6" localSheetId="33">[9]Index!#REF!</definedName>
    <definedName name="__PAG6" localSheetId="35">[9]Index!#REF!</definedName>
    <definedName name="__PAG6">[9]Index!#REF!</definedName>
    <definedName name="__PAG7" localSheetId="46">#REF!</definedName>
    <definedName name="__PAG7" localSheetId="48">#REF!</definedName>
    <definedName name="__PAG7" localSheetId="49">#REF!</definedName>
    <definedName name="__PAG7" localSheetId="51">#REF!</definedName>
    <definedName name="__PAG7" localSheetId="52">#REF!</definedName>
    <definedName name="__PAG7" localSheetId="54">#REF!</definedName>
    <definedName name="__PAG7" localSheetId="55">#REF!</definedName>
    <definedName name="__PAG7" localSheetId="56">#REF!</definedName>
    <definedName name="__PAG7" localSheetId="58">#REF!</definedName>
    <definedName name="__PAG7" localSheetId="59">#REF!</definedName>
    <definedName name="__PAG7" localSheetId="60">#REF!</definedName>
    <definedName name="__PAG7" localSheetId="61">#REF!</definedName>
    <definedName name="__PAG7" localSheetId="0">#REF!</definedName>
    <definedName name="__PAG7" localSheetId="7">#REF!</definedName>
    <definedName name="__PAG7" localSheetId="8">#REF!</definedName>
    <definedName name="__PAG7" localSheetId="11">#REF!</definedName>
    <definedName name="__PAG7" localSheetId="13">#REF!</definedName>
    <definedName name="__PAG7" localSheetId="14">#REF!</definedName>
    <definedName name="__PAG7" localSheetId="15">#REF!</definedName>
    <definedName name="__PAG7" localSheetId="16">#REF!</definedName>
    <definedName name="__PAG7" localSheetId="17">#REF!</definedName>
    <definedName name="__PAG7" localSheetId="18">#REF!</definedName>
    <definedName name="__PAG7" localSheetId="22">#REF!</definedName>
    <definedName name="__PAG7" localSheetId="25">#REF!</definedName>
    <definedName name="__PAG7" localSheetId="26">#REF!</definedName>
    <definedName name="__PAG7" localSheetId="27">#REF!</definedName>
    <definedName name="__PAG7" localSheetId="33">#REF!</definedName>
    <definedName name="__PAG7" localSheetId="35">#REF!</definedName>
    <definedName name="__PAG7">#REF!</definedName>
    <definedName name="__pro2001" localSheetId="48">[10]pro2001!$A$1:$B$72</definedName>
    <definedName name="__pro2001" localSheetId="49">[10]pro2001!$A$1:$B$72</definedName>
    <definedName name="__pro2001" localSheetId="0">[10]pro2001!$A$1:$B$72</definedName>
    <definedName name="__pro2001" localSheetId="7">[10]pro2001!$A$1:$B$72</definedName>
    <definedName name="__pro2001" localSheetId="8">[10]pro2001!$A$1:$B$72</definedName>
    <definedName name="__pro2001">[11]pro2001!$A$1:$B$72</definedName>
    <definedName name="__RES2" localSheetId="46">[7]RES!#REF!</definedName>
    <definedName name="__RES2" localSheetId="48">[7]RES!#REF!</definedName>
    <definedName name="__RES2" localSheetId="49">[7]RES!#REF!</definedName>
    <definedName name="__RES2" localSheetId="51">[7]RES!#REF!</definedName>
    <definedName name="__RES2" localSheetId="52">[7]RES!#REF!</definedName>
    <definedName name="__RES2" localSheetId="54">[7]RES!#REF!</definedName>
    <definedName name="__RES2" localSheetId="55">[7]RES!#REF!</definedName>
    <definedName name="__RES2" localSheetId="56">[7]RES!#REF!</definedName>
    <definedName name="__RES2" localSheetId="58">[7]RES!#REF!</definedName>
    <definedName name="__RES2" localSheetId="59">[7]RES!#REF!</definedName>
    <definedName name="__RES2" localSheetId="60">[7]RES!#REF!</definedName>
    <definedName name="__RES2" localSheetId="61">[7]RES!#REF!</definedName>
    <definedName name="__RES2" localSheetId="0">[7]RES!#REF!</definedName>
    <definedName name="__RES2" localSheetId="7">[7]RES!#REF!</definedName>
    <definedName name="__RES2" localSheetId="8">[7]RES!#REF!</definedName>
    <definedName name="__RES2" localSheetId="11">[7]RES!#REF!</definedName>
    <definedName name="__RES2" localSheetId="13">[7]RES!#REF!</definedName>
    <definedName name="__RES2" localSheetId="14">[7]RES!#REF!</definedName>
    <definedName name="__RES2" localSheetId="15">[7]RES!#REF!</definedName>
    <definedName name="__RES2" localSheetId="16">[7]RES!#REF!</definedName>
    <definedName name="__RES2" localSheetId="17">[7]RES!#REF!</definedName>
    <definedName name="__RES2" localSheetId="18">[7]RES!#REF!</definedName>
    <definedName name="__RES2" localSheetId="22">[7]RES!#REF!</definedName>
    <definedName name="__RES2" localSheetId="25">[7]RES!#REF!</definedName>
    <definedName name="__RES2" localSheetId="26">[7]RES!#REF!</definedName>
    <definedName name="__RES2" localSheetId="27">[7]RES!#REF!</definedName>
    <definedName name="__RES2" localSheetId="33">[7]RES!#REF!</definedName>
    <definedName name="__RES2" localSheetId="35">[7]RES!#REF!</definedName>
    <definedName name="__RES2">[7]RES!#REF!</definedName>
    <definedName name="__TAB1" localSheetId="46">#REF!</definedName>
    <definedName name="__TAB1" localSheetId="48">#REF!</definedName>
    <definedName name="__TAB1" localSheetId="49">#REF!</definedName>
    <definedName name="__TAB1" localSheetId="51">#REF!</definedName>
    <definedName name="__TAB1" localSheetId="52">#REF!</definedName>
    <definedName name="__TAB1" localSheetId="54">#REF!</definedName>
    <definedName name="__TAB1" localSheetId="55">#REF!</definedName>
    <definedName name="__TAB1" localSheetId="56">#REF!</definedName>
    <definedName name="__TAB1" localSheetId="58">#REF!</definedName>
    <definedName name="__TAB1" localSheetId="59">#REF!</definedName>
    <definedName name="__TAB1" localSheetId="60">#REF!</definedName>
    <definedName name="__TAB1" localSheetId="61">#REF!</definedName>
    <definedName name="__TAB1" localSheetId="0">#REF!</definedName>
    <definedName name="__TAB1" localSheetId="7">#REF!</definedName>
    <definedName name="__TAB1" localSheetId="8">#REF!</definedName>
    <definedName name="__TAB1" localSheetId="11">#REF!</definedName>
    <definedName name="__TAB1" localSheetId="13">#REF!</definedName>
    <definedName name="__TAB1" localSheetId="14">#REF!</definedName>
    <definedName name="__TAB1" localSheetId="15">#REF!</definedName>
    <definedName name="__TAB1" localSheetId="16">#REF!</definedName>
    <definedName name="__TAB1" localSheetId="17">#REF!</definedName>
    <definedName name="__TAB1" localSheetId="18">#REF!</definedName>
    <definedName name="__TAB1" localSheetId="22">#REF!</definedName>
    <definedName name="__TAB1" localSheetId="25">#REF!</definedName>
    <definedName name="__TAB1" localSheetId="26">#REF!</definedName>
    <definedName name="__TAB1" localSheetId="27">#REF!</definedName>
    <definedName name="__TAB1" localSheetId="33">#REF!</definedName>
    <definedName name="__TAB1" localSheetId="35">#REF!</definedName>
    <definedName name="__TAB1">#REF!</definedName>
    <definedName name="__TAB10" localSheetId="46">#REF!</definedName>
    <definedName name="__TAB10" localSheetId="48">#REF!</definedName>
    <definedName name="__TAB10" localSheetId="49">#REF!</definedName>
    <definedName name="__TAB10" localSheetId="51">#REF!</definedName>
    <definedName name="__TAB10" localSheetId="52">#REF!</definedName>
    <definedName name="__TAB10" localSheetId="54">#REF!</definedName>
    <definedName name="__TAB10" localSheetId="55">#REF!</definedName>
    <definedName name="__TAB10" localSheetId="56">#REF!</definedName>
    <definedName name="__TAB10" localSheetId="58">#REF!</definedName>
    <definedName name="__TAB10" localSheetId="59">#REF!</definedName>
    <definedName name="__TAB10" localSheetId="60">#REF!</definedName>
    <definedName name="__TAB10" localSheetId="61">#REF!</definedName>
    <definedName name="__TAB10" localSheetId="0">#REF!</definedName>
    <definedName name="__TAB10" localSheetId="7">#REF!</definedName>
    <definedName name="__TAB10" localSheetId="8">#REF!</definedName>
    <definedName name="__TAB10" localSheetId="11">#REF!</definedName>
    <definedName name="__TAB10" localSheetId="13">#REF!</definedName>
    <definedName name="__TAB10" localSheetId="14">#REF!</definedName>
    <definedName name="__TAB10" localSheetId="15">#REF!</definedName>
    <definedName name="__TAB10" localSheetId="16">#REF!</definedName>
    <definedName name="__TAB10" localSheetId="17">#REF!</definedName>
    <definedName name="__TAB10" localSheetId="18">#REF!</definedName>
    <definedName name="__TAB10" localSheetId="22">#REF!</definedName>
    <definedName name="__TAB10" localSheetId="25">#REF!</definedName>
    <definedName name="__TAB10" localSheetId="26">#REF!</definedName>
    <definedName name="__TAB10" localSheetId="27">#REF!</definedName>
    <definedName name="__TAB10" localSheetId="33">#REF!</definedName>
    <definedName name="__TAB10" localSheetId="35">#REF!</definedName>
    <definedName name="__TAB10">#REF!</definedName>
    <definedName name="__TAB12" localSheetId="46">#REF!</definedName>
    <definedName name="__TAB12" localSheetId="48">#REF!</definedName>
    <definedName name="__TAB12" localSheetId="49">#REF!</definedName>
    <definedName name="__TAB12" localSheetId="51">#REF!</definedName>
    <definedName name="__TAB12" localSheetId="52">#REF!</definedName>
    <definedName name="__TAB12" localSheetId="54">#REF!</definedName>
    <definedName name="__TAB12" localSheetId="55">#REF!</definedName>
    <definedName name="__TAB12" localSheetId="56">#REF!</definedName>
    <definedName name="__TAB12" localSheetId="58">#REF!</definedName>
    <definedName name="__TAB12" localSheetId="59">#REF!</definedName>
    <definedName name="__TAB12" localSheetId="60">#REF!</definedName>
    <definedName name="__TAB12" localSheetId="61">#REF!</definedName>
    <definedName name="__TAB12" localSheetId="0">#REF!</definedName>
    <definedName name="__TAB12" localSheetId="7">#REF!</definedName>
    <definedName name="__TAB12" localSheetId="8">#REF!</definedName>
    <definedName name="__TAB12" localSheetId="11">#REF!</definedName>
    <definedName name="__TAB12" localSheetId="13">#REF!</definedName>
    <definedName name="__TAB12" localSheetId="14">#REF!</definedName>
    <definedName name="__TAB12" localSheetId="15">#REF!</definedName>
    <definedName name="__TAB12" localSheetId="16">#REF!</definedName>
    <definedName name="__TAB12" localSheetId="17">#REF!</definedName>
    <definedName name="__TAB12" localSheetId="18">#REF!</definedName>
    <definedName name="__TAB12" localSheetId="22">#REF!</definedName>
    <definedName name="__TAB12" localSheetId="25">#REF!</definedName>
    <definedName name="__TAB12" localSheetId="26">#REF!</definedName>
    <definedName name="__TAB12" localSheetId="27">#REF!</definedName>
    <definedName name="__TAB12" localSheetId="33">#REF!</definedName>
    <definedName name="__TAB12" localSheetId="35">#REF!</definedName>
    <definedName name="__TAB12">#REF!</definedName>
    <definedName name="__Tab19" localSheetId="46">#REF!</definedName>
    <definedName name="__Tab19" localSheetId="48">#REF!</definedName>
    <definedName name="__Tab19" localSheetId="49">#REF!</definedName>
    <definedName name="__Tab19" localSheetId="51">#REF!</definedName>
    <definedName name="__Tab19" localSheetId="52">#REF!</definedName>
    <definedName name="__Tab19" localSheetId="54">#REF!</definedName>
    <definedName name="__Tab19" localSheetId="55">#REF!</definedName>
    <definedName name="__Tab19" localSheetId="56">#REF!</definedName>
    <definedName name="__Tab19" localSheetId="58">#REF!</definedName>
    <definedName name="__Tab19" localSheetId="59">#REF!</definedName>
    <definedName name="__Tab19" localSheetId="60">#REF!</definedName>
    <definedName name="__Tab19" localSheetId="61">#REF!</definedName>
    <definedName name="__Tab19" localSheetId="0">#REF!</definedName>
    <definedName name="__Tab19" localSheetId="7">#REF!</definedName>
    <definedName name="__Tab19" localSheetId="8">#REF!</definedName>
    <definedName name="__Tab19" localSheetId="11">#REF!</definedName>
    <definedName name="__Tab19" localSheetId="13">#REF!</definedName>
    <definedName name="__Tab19" localSheetId="14">#REF!</definedName>
    <definedName name="__Tab19" localSheetId="15">#REF!</definedName>
    <definedName name="__Tab19" localSheetId="16">#REF!</definedName>
    <definedName name="__Tab19" localSheetId="17">#REF!</definedName>
    <definedName name="__Tab19" localSheetId="18">#REF!</definedName>
    <definedName name="__Tab19" localSheetId="22">#REF!</definedName>
    <definedName name="__Tab19" localSheetId="25">#REF!</definedName>
    <definedName name="__Tab19" localSheetId="26">#REF!</definedName>
    <definedName name="__Tab19" localSheetId="27">#REF!</definedName>
    <definedName name="__Tab19" localSheetId="33">#REF!</definedName>
    <definedName name="__Tab19" localSheetId="35">#REF!</definedName>
    <definedName name="__Tab19">#REF!</definedName>
    <definedName name="__TAB2" localSheetId="46">#REF!</definedName>
    <definedName name="__TAB2" localSheetId="48">#REF!</definedName>
    <definedName name="__TAB2" localSheetId="49">#REF!</definedName>
    <definedName name="__TAB2" localSheetId="51">#REF!</definedName>
    <definedName name="__TAB2" localSheetId="52">#REF!</definedName>
    <definedName name="__TAB2" localSheetId="54">#REF!</definedName>
    <definedName name="__TAB2" localSheetId="55">#REF!</definedName>
    <definedName name="__TAB2" localSheetId="56">#REF!</definedName>
    <definedName name="__TAB2" localSheetId="58">#REF!</definedName>
    <definedName name="__TAB2" localSheetId="59">#REF!</definedName>
    <definedName name="__TAB2" localSheetId="60">#REF!</definedName>
    <definedName name="__TAB2" localSheetId="61">#REF!</definedName>
    <definedName name="__TAB2" localSheetId="0">#REF!</definedName>
    <definedName name="__TAB2" localSheetId="7">#REF!</definedName>
    <definedName name="__TAB2" localSheetId="8">#REF!</definedName>
    <definedName name="__TAB2" localSheetId="11">#REF!</definedName>
    <definedName name="__TAB2" localSheetId="13">#REF!</definedName>
    <definedName name="__TAB2" localSheetId="14">#REF!</definedName>
    <definedName name="__TAB2" localSheetId="15">#REF!</definedName>
    <definedName name="__TAB2" localSheetId="16">#REF!</definedName>
    <definedName name="__TAB2" localSheetId="17">#REF!</definedName>
    <definedName name="__TAB2" localSheetId="18">#REF!</definedName>
    <definedName name="__TAB2" localSheetId="22">#REF!</definedName>
    <definedName name="__TAB2" localSheetId="25">#REF!</definedName>
    <definedName name="__TAB2" localSheetId="26">#REF!</definedName>
    <definedName name="__TAB2" localSheetId="27">#REF!</definedName>
    <definedName name="__TAB2" localSheetId="33">#REF!</definedName>
    <definedName name="__TAB2" localSheetId="35">#REF!</definedName>
    <definedName name="__TAB2">#REF!</definedName>
    <definedName name="__Tab20" localSheetId="46">#REF!</definedName>
    <definedName name="__Tab20" localSheetId="48">#REF!</definedName>
    <definedName name="__Tab20" localSheetId="49">#REF!</definedName>
    <definedName name="__Tab20" localSheetId="51">#REF!</definedName>
    <definedName name="__Tab20" localSheetId="52">#REF!</definedName>
    <definedName name="__Tab20" localSheetId="54">#REF!</definedName>
    <definedName name="__Tab20" localSheetId="55">#REF!</definedName>
    <definedName name="__Tab20" localSheetId="56">#REF!</definedName>
    <definedName name="__Tab20" localSheetId="58">#REF!</definedName>
    <definedName name="__Tab20" localSheetId="59">#REF!</definedName>
    <definedName name="__Tab20" localSheetId="60">#REF!</definedName>
    <definedName name="__Tab20" localSheetId="61">#REF!</definedName>
    <definedName name="__Tab20" localSheetId="0">#REF!</definedName>
    <definedName name="__Tab20" localSheetId="7">#REF!</definedName>
    <definedName name="__Tab20" localSheetId="8">#REF!</definedName>
    <definedName name="__Tab20" localSheetId="11">#REF!</definedName>
    <definedName name="__Tab20" localSheetId="13">#REF!</definedName>
    <definedName name="__Tab20" localSheetId="14">#REF!</definedName>
    <definedName name="__Tab20" localSheetId="15">#REF!</definedName>
    <definedName name="__Tab20" localSheetId="16">#REF!</definedName>
    <definedName name="__Tab20" localSheetId="17">#REF!</definedName>
    <definedName name="__Tab20" localSheetId="18">#REF!</definedName>
    <definedName name="__Tab20" localSheetId="22">#REF!</definedName>
    <definedName name="__Tab20" localSheetId="25">#REF!</definedName>
    <definedName name="__Tab20" localSheetId="26">#REF!</definedName>
    <definedName name="__Tab20" localSheetId="27">#REF!</definedName>
    <definedName name="__Tab20" localSheetId="33">#REF!</definedName>
    <definedName name="__Tab20" localSheetId="35">#REF!</definedName>
    <definedName name="__Tab20">#REF!</definedName>
    <definedName name="__Tab21" localSheetId="46">#REF!</definedName>
    <definedName name="__Tab21" localSheetId="48">#REF!</definedName>
    <definedName name="__Tab21" localSheetId="49">#REF!</definedName>
    <definedName name="__Tab21" localSheetId="51">#REF!</definedName>
    <definedName name="__Tab21" localSheetId="52">#REF!</definedName>
    <definedName name="__Tab21" localSheetId="54">#REF!</definedName>
    <definedName name="__Tab21" localSheetId="55">#REF!</definedName>
    <definedName name="__Tab21" localSheetId="56">#REF!</definedName>
    <definedName name="__Tab21" localSheetId="58">#REF!</definedName>
    <definedName name="__Tab21" localSheetId="59">#REF!</definedName>
    <definedName name="__Tab21" localSheetId="60">#REF!</definedName>
    <definedName name="__Tab21" localSheetId="61">#REF!</definedName>
    <definedName name="__Tab21" localSheetId="0">#REF!</definedName>
    <definedName name="__Tab21" localSheetId="7">#REF!</definedName>
    <definedName name="__Tab21" localSheetId="8">#REF!</definedName>
    <definedName name="__Tab21" localSheetId="11">#REF!</definedName>
    <definedName name="__Tab21" localSheetId="13">#REF!</definedName>
    <definedName name="__Tab21" localSheetId="14">#REF!</definedName>
    <definedName name="__Tab21" localSheetId="15">#REF!</definedName>
    <definedName name="__Tab21" localSheetId="16">#REF!</definedName>
    <definedName name="__Tab21" localSheetId="17">#REF!</definedName>
    <definedName name="__Tab21" localSheetId="18">#REF!</definedName>
    <definedName name="__Tab21" localSheetId="22">#REF!</definedName>
    <definedName name="__Tab21" localSheetId="25">#REF!</definedName>
    <definedName name="__Tab21" localSheetId="26">#REF!</definedName>
    <definedName name="__Tab21" localSheetId="27">#REF!</definedName>
    <definedName name="__Tab21" localSheetId="33">#REF!</definedName>
    <definedName name="__Tab21" localSheetId="35">#REF!</definedName>
    <definedName name="__Tab21">#REF!</definedName>
    <definedName name="__Tab22" localSheetId="46">#REF!</definedName>
    <definedName name="__Tab22" localSheetId="48">#REF!</definedName>
    <definedName name="__Tab22" localSheetId="49">#REF!</definedName>
    <definedName name="__Tab22" localSheetId="51">#REF!</definedName>
    <definedName name="__Tab22" localSheetId="52">#REF!</definedName>
    <definedName name="__Tab22" localSheetId="54">#REF!</definedName>
    <definedName name="__Tab22" localSheetId="55">#REF!</definedName>
    <definedName name="__Tab22" localSheetId="56">#REF!</definedName>
    <definedName name="__Tab22" localSheetId="58">#REF!</definedName>
    <definedName name="__Tab22" localSheetId="59">#REF!</definedName>
    <definedName name="__Tab22" localSheetId="60">#REF!</definedName>
    <definedName name="__Tab22" localSheetId="61">#REF!</definedName>
    <definedName name="__Tab22" localSheetId="0">#REF!</definedName>
    <definedName name="__Tab22" localSheetId="7">#REF!</definedName>
    <definedName name="__Tab22" localSheetId="8">#REF!</definedName>
    <definedName name="__Tab22" localSheetId="11">#REF!</definedName>
    <definedName name="__Tab22" localSheetId="13">#REF!</definedName>
    <definedName name="__Tab22" localSheetId="14">#REF!</definedName>
    <definedName name="__Tab22" localSheetId="15">#REF!</definedName>
    <definedName name="__Tab22" localSheetId="16">#REF!</definedName>
    <definedName name="__Tab22" localSheetId="17">#REF!</definedName>
    <definedName name="__Tab22" localSheetId="18">#REF!</definedName>
    <definedName name="__Tab22" localSheetId="22">#REF!</definedName>
    <definedName name="__Tab22" localSheetId="25">#REF!</definedName>
    <definedName name="__Tab22" localSheetId="26">#REF!</definedName>
    <definedName name="__Tab22" localSheetId="27">#REF!</definedName>
    <definedName name="__Tab22" localSheetId="33">#REF!</definedName>
    <definedName name="__Tab22" localSheetId="35">#REF!</definedName>
    <definedName name="__Tab22">#REF!</definedName>
    <definedName name="__Tab23" localSheetId="46">#REF!</definedName>
    <definedName name="__Tab23" localSheetId="48">#REF!</definedName>
    <definedName name="__Tab23" localSheetId="49">#REF!</definedName>
    <definedName name="__Tab23" localSheetId="51">#REF!</definedName>
    <definedName name="__Tab23" localSheetId="52">#REF!</definedName>
    <definedName name="__Tab23" localSheetId="54">#REF!</definedName>
    <definedName name="__Tab23" localSheetId="55">#REF!</definedName>
    <definedName name="__Tab23" localSheetId="56">#REF!</definedName>
    <definedName name="__Tab23" localSheetId="58">#REF!</definedName>
    <definedName name="__Tab23" localSheetId="59">#REF!</definedName>
    <definedName name="__Tab23" localSheetId="60">#REF!</definedName>
    <definedName name="__Tab23" localSheetId="61">#REF!</definedName>
    <definedName name="__Tab23" localSheetId="0">#REF!</definedName>
    <definedName name="__Tab23" localSheetId="7">#REF!</definedName>
    <definedName name="__Tab23" localSheetId="8">#REF!</definedName>
    <definedName name="__Tab23" localSheetId="11">#REF!</definedName>
    <definedName name="__Tab23" localSheetId="13">#REF!</definedName>
    <definedName name="__Tab23" localSheetId="14">#REF!</definedName>
    <definedName name="__Tab23" localSheetId="15">#REF!</definedName>
    <definedName name="__Tab23" localSheetId="16">#REF!</definedName>
    <definedName name="__Tab23" localSheetId="17">#REF!</definedName>
    <definedName name="__Tab23" localSheetId="18">#REF!</definedName>
    <definedName name="__Tab23" localSheetId="22">#REF!</definedName>
    <definedName name="__Tab23" localSheetId="25">#REF!</definedName>
    <definedName name="__Tab23" localSheetId="26">#REF!</definedName>
    <definedName name="__Tab23" localSheetId="27">#REF!</definedName>
    <definedName name="__Tab23" localSheetId="33">#REF!</definedName>
    <definedName name="__Tab23" localSheetId="35">#REF!</definedName>
    <definedName name="__Tab23">#REF!</definedName>
    <definedName name="__Tab24" localSheetId="46">#REF!</definedName>
    <definedName name="__Tab24" localSheetId="48">#REF!</definedName>
    <definedName name="__Tab24" localSheetId="49">#REF!</definedName>
    <definedName name="__Tab24" localSheetId="51">#REF!</definedName>
    <definedName name="__Tab24" localSheetId="52">#REF!</definedName>
    <definedName name="__Tab24" localSheetId="54">#REF!</definedName>
    <definedName name="__Tab24" localSheetId="55">#REF!</definedName>
    <definedName name="__Tab24" localSheetId="56">#REF!</definedName>
    <definedName name="__Tab24" localSheetId="58">#REF!</definedName>
    <definedName name="__Tab24" localSheetId="59">#REF!</definedName>
    <definedName name="__Tab24" localSheetId="60">#REF!</definedName>
    <definedName name="__Tab24" localSheetId="61">#REF!</definedName>
    <definedName name="__Tab24" localSheetId="0">#REF!</definedName>
    <definedName name="__Tab24" localSheetId="7">#REF!</definedName>
    <definedName name="__Tab24" localSheetId="8">#REF!</definedName>
    <definedName name="__Tab24" localSheetId="11">#REF!</definedName>
    <definedName name="__Tab24" localSheetId="13">#REF!</definedName>
    <definedName name="__Tab24" localSheetId="14">#REF!</definedName>
    <definedName name="__Tab24" localSheetId="15">#REF!</definedName>
    <definedName name="__Tab24" localSheetId="16">#REF!</definedName>
    <definedName name="__Tab24" localSheetId="17">#REF!</definedName>
    <definedName name="__Tab24" localSheetId="18">#REF!</definedName>
    <definedName name="__Tab24" localSheetId="22">#REF!</definedName>
    <definedName name="__Tab24" localSheetId="25">#REF!</definedName>
    <definedName name="__Tab24" localSheetId="26">#REF!</definedName>
    <definedName name="__Tab24" localSheetId="27">#REF!</definedName>
    <definedName name="__Tab24" localSheetId="33">#REF!</definedName>
    <definedName name="__Tab24" localSheetId="35">#REF!</definedName>
    <definedName name="__Tab24">#REF!</definedName>
    <definedName name="__Tab26" localSheetId="46">#REF!</definedName>
    <definedName name="__Tab26" localSheetId="48">#REF!</definedName>
    <definedName name="__Tab26" localSheetId="49">#REF!</definedName>
    <definedName name="__Tab26" localSheetId="51">#REF!</definedName>
    <definedName name="__Tab26" localSheetId="52">#REF!</definedName>
    <definedName name="__Tab26" localSheetId="54">#REF!</definedName>
    <definedName name="__Tab26" localSheetId="55">#REF!</definedName>
    <definedName name="__Tab26" localSheetId="56">#REF!</definedName>
    <definedName name="__Tab26" localSheetId="58">#REF!</definedName>
    <definedName name="__Tab26" localSheetId="59">#REF!</definedName>
    <definedName name="__Tab26" localSheetId="60">#REF!</definedName>
    <definedName name="__Tab26" localSheetId="61">#REF!</definedName>
    <definedName name="__Tab26" localSheetId="0">#REF!</definedName>
    <definedName name="__Tab26" localSheetId="7">#REF!</definedName>
    <definedName name="__Tab26" localSheetId="8">#REF!</definedName>
    <definedName name="__Tab26" localSheetId="11">#REF!</definedName>
    <definedName name="__Tab26" localSheetId="13">#REF!</definedName>
    <definedName name="__Tab26" localSheetId="14">#REF!</definedName>
    <definedName name="__Tab26" localSheetId="15">#REF!</definedName>
    <definedName name="__Tab26" localSheetId="16">#REF!</definedName>
    <definedName name="__Tab26" localSheetId="17">#REF!</definedName>
    <definedName name="__Tab26" localSheetId="18">#REF!</definedName>
    <definedName name="__Tab26" localSheetId="22">#REF!</definedName>
    <definedName name="__Tab26" localSheetId="25">#REF!</definedName>
    <definedName name="__Tab26" localSheetId="26">#REF!</definedName>
    <definedName name="__Tab26" localSheetId="27">#REF!</definedName>
    <definedName name="__Tab26" localSheetId="33">#REF!</definedName>
    <definedName name="__Tab26" localSheetId="35">#REF!</definedName>
    <definedName name="__Tab26">#REF!</definedName>
    <definedName name="__Tab27" localSheetId="46">#REF!</definedName>
    <definedName name="__Tab27" localSheetId="48">#REF!</definedName>
    <definedName name="__Tab27" localSheetId="49">#REF!</definedName>
    <definedName name="__Tab27" localSheetId="51">#REF!</definedName>
    <definedName name="__Tab27" localSheetId="52">#REF!</definedName>
    <definedName name="__Tab27" localSheetId="54">#REF!</definedName>
    <definedName name="__Tab27" localSheetId="55">#REF!</definedName>
    <definedName name="__Tab27" localSheetId="56">#REF!</definedName>
    <definedName name="__Tab27" localSheetId="58">#REF!</definedName>
    <definedName name="__Tab27" localSheetId="59">#REF!</definedName>
    <definedName name="__Tab27" localSheetId="60">#REF!</definedName>
    <definedName name="__Tab27" localSheetId="61">#REF!</definedName>
    <definedName name="__Tab27" localSheetId="0">#REF!</definedName>
    <definedName name="__Tab27" localSheetId="7">#REF!</definedName>
    <definedName name="__Tab27" localSheetId="8">#REF!</definedName>
    <definedName name="__Tab27" localSheetId="11">#REF!</definedName>
    <definedName name="__Tab27" localSheetId="13">#REF!</definedName>
    <definedName name="__Tab27" localSheetId="14">#REF!</definedName>
    <definedName name="__Tab27" localSheetId="15">#REF!</definedName>
    <definedName name="__Tab27" localSheetId="16">#REF!</definedName>
    <definedName name="__Tab27" localSheetId="17">#REF!</definedName>
    <definedName name="__Tab27" localSheetId="18">#REF!</definedName>
    <definedName name="__Tab27" localSheetId="22">#REF!</definedName>
    <definedName name="__Tab27" localSheetId="25">#REF!</definedName>
    <definedName name="__Tab27" localSheetId="26">#REF!</definedName>
    <definedName name="__Tab27" localSheetId="27">#REF!</definedName>
    <definedName name="__Tab27" localSheetId="33">#REF!</definedName>
    <definedName name="__Tab27" localSheetId="35">#REF!</definedName>
    <definedName name="__Tab27">#REF!</definedName>
    <definedName name="__Tab28" localSheetId="46">#REF!</definedName>
    <definedName name="__Tab28" localSheetId="48">#REF!</definedName>
    <definedName name="__Tab28" localSheetId="49">#REF!</definedName>
    <definedName name="__Tab28" localSheetId="51">#REF!</definedName>
    <definedName name="__Tab28" localSheetId="52">#REF!</definedName>
    <definedName name="__Tab28" localSheetId="54">#REF!</definedName>
    <definedName name="__Tab28" localSheetId="55">#REF!</definedName>
    <definedName name="__Tab28" localSheetId="56">#REF!</definedName>
    <definedName name="__Tab28" localSheetId="58">#REF!</definedName>
    <definedName name="__Tab28" localSheetId="59">#REF!</definedName>
    <definedName name="__Tab28" localSheetId="60">#REF!</definedName>
    <definedName name="__Tab28" localSheetId="61">#REF!</definedName>
    <definedName name="__Tab28" localSheetId="0">#REF!</definedName>
    <definedName name="__Tab28" localSheetId="7">#REF!</definedName>
    <definedName name="__Tab28" localSheetId="8">#REF!</definedName>
    <definedName name="__Tab28" localSheetId="11">#REF!</definedName>
    <definedName name="__Tab28" localSheetId="13">#REF!</definedName>
    <definedName name="__Tab28" localSheetId="14">#REF!</definedName>
    <definedName name="__Tab28" localSheetId="15">#REF!</definedName>
    <definedName name="__Tab28" localSheetId="16">#REF!</definedName>
    <definedName name="__Tab28" localSheetId="17">#REF!</definedName>
    <definedName name="__Tab28" localSheetId="18">#REF!</definedName>
    <definedName name="__Tab28" localSheetId="22">#REF!</definedName>
    <definedName name="__Tab28" localSheetId="25">#REF!</definedName>
    <definedName name="__Tab28" localSheetId="26">#REF!</definedName>
    <definedName name="__Tab28" localSheetId="27">#REF!</definedName>
    <definedName name="__Tab28" localSheetId="33">#REF!</definedName>
    <definedName name="__Tab28" localSheetId="35">#REF!</definedName>
    <definedName name="__Tab28">#REF!</definedName>
    <definedName name="__Tab29" localSheetId="46">#REF!</definedName>
    <definedName name="__Tab29" localSheetId="48">#REF!</definedName>
    <definedName name="__Tab29" localSheetId="49">#REF!</definedName>
    <definedName name="__Tab29" localSheetId="51">#REF!</definedName>
    <definedName name="__Tab29" localSheetId="52">#REF!</definedName>
    <definedName name="__Tab29" localSheetId="54">#REF!</definedName>
    <definedName name="__Tab29" localSheetId="55">#REF!</definedName>
    <definedName name="__Tab29" localSheetId="56">#REF!</definedName>
    <definedName name="__Tab29" localSheetId="58">#REF!</definedName>
    <definedName name="__Tab29" localSheetId="59">#REF!</definedName>
    <definedName name="__Tab29" localSheetId="60">#REF!</definedName>
    <definedName name="__Tab29" localSheetId="61">#REF!</definedName>
    <definedName name="__Tab29" localSheetId="0">#REF!</definedName>
    <definedName name="__Tab29" localSheetId="7">#REF!</definedName>
    <definedName name="__Tab29" localSheetId="8">#REF!</definedName>
    <definedName name="__Tab29" localSheetId="11">#REF!</definedName>
    <definedName name="__Tab29" localSheetId="13">#REF!</definedName>
    <definedName name="__Tab29" localSheetId="14">#REF!</definedName>
    <definedName name="__Tab29" localSheetId="15">#REF!</definedName>
    <definedName name="__Tab29" localSheetId="16">#REF!</definedName>
    <definedName name="__Tab29" localSheetId="17">#REF!</definedName>
    <definedName name="__Tab29" localSheetId="18">#REF!</definedName>
    <definedName name="__Tab29" localSheetId="22">#REF!</definedName>
    <definedName name="__Tab29" localSheetId="25">#REF!</definedName>
    <definedName name="__Tab29" localSheetId="26">#REF!</definedName>
    <definedName name="__Tab29" localSheetId="27">#REF!</definedName>
    <definedName name="__Tab29" localSheetId="33">#REF!</definedName>
    <definedName name="__Tab29" localSheetId="35">#REF!</definedName>
    <definedName name="__Tab29">#REF!</definedName>
    <definedName name="__TAB3" localSheetId="46">#REF!</definedName>
    <definedName name="__TAB3" localSheetId="48">#REF!</definedName>
    <definedName name="__TAB3" localSheetId="49">#REF!</definedName>
    <definedName name="__TAB3" localSheetId="51">#REF!</definedName>
    <definedName name="__TAB3" localSheetId="52">#REF!</definedName>
    <definedName name="__TAB3" localSheetId="54">#REF!</definedName>
    <definedName name="__TAB3" localSheetId="55">#REF!</definedName>
    <definedName name="__TAB3" localSheetId="56">#REF!</definedName>
    <definedName name="__TAB3" localSheetId="58">#REF!</definedName>
    <definedName name="__TAB3" localSheetId="59">#REF!</definedName>
    <definedName name="__TAB3" localSheetId="60">#REF!</definedName>
    <definedName name="__TAB3" localSheetId="61">#REF!</definedName>
    <definedName name="__TAB3" localSheetId="0">#REF!</definedName>
    <definedName name="__TAB3" localSheetId="7">#REF!</definedName>
    <definedName name="__TAB3" localSheetId="8">#REF!</definedName>
    <definedName name="__TAB3" localSheetId="11">#REF!</definedName>
    <definedName name="__TAB3" localSheetId="13">#REF!</definedName>
    <definedName name="__TAB3" localSheetId="14">#REF!</definedName>
    <definedName name="__TAB3" localSheetId="15">#REF!</definedName>
    <definedName name="__TAB3" localSheetId="16">#REF!</definedName>
    <definedName name="__TAB3" localSheetId="17">#REF!</definedName>
    <definedName name="__TAB3" localSheetId="18">#REF!</definedName>
    <definedName name="__TAB3" localSheetId="22">#REF!</definedName>
    <definedName name="__TAB3" localSheetId="25">#REF!</definedName>
    <definedName name="__TAB3" localSheetId="26">#REF!</definedName>
    <definedName name="__TAB3" localSheetId="27">#REF!</definedName>
    <definedName name="__TAB3" localSheetId="33">#REF!</definedName>
    <definedName name="__TAB3" localSheetId="35">#REF!</definedName>
    <definedName name="__TAB3">#REF!</definedName>
    <definedName name="__Tab30" localSheetId="46">#REF!</definedName>
    <definedName name="__Tab30" localSheetId="48">#REF!</definedName>
    <definedName name="__Tab30" localSheetId="49">#REF!</definedName>
    <definedName name="__Tab30" localSheetId="51">#REF!</definedName>
    <definedName name="__Tab30" localSheetId="52">#REF!</definedName>
    <definedName name="__Tab30" localSheetId="54">#REF!</definedName>
    <definedName name="__Tab30" localSheetId="55">#REF!</definedName>
    <definedName name="__Tab30" localSheetId="56">#REF!</definedName>
    <definedName name="__Tab30" localSheetId="58">#REF!</definedName>
    <definedName name="__Tab30" localSheetId="59">#REF!</definedName>
    <definedName name="__Tab30" localSheetId="60">#REF!</definedName>
    <definedName name="__Tab30" localSheetId="61">#REF!</definedName>
    <definedName name="__Tab30" localSheetId="0">#REF!</definedName>
    <definedName name="__Tab30" localSheetId="7">#REF!</definedName>
    <definedName name="__Tab30" localSheetId="8">#REF!</definedName>
    <definedName name="__Tab30" localSheetId="11">#REF!</definedName>
    <definedName name="__Tab30" localSheetId="13">#REF!</definedName>
    <definedName name="__Tab30" localSheetId="14">#REF!</definedName>
    <definedName name="__Tab30" localSheetId="15">#REF!</definedName>
    <definedName name="__Tab30" localSheetId="16">#REF!</definedName>
    <definedName name="__Tab30" localSheetId="17">#REF!</definedName>
    <definedName name="__Tab30" localSheetId="18">#REF!</definedName>
    <definedName name="__Tab30" localSheetId="22">#REF!</definedName>
    <definedName name="__Tab30" localSheetId="25">#REF!</definedName>
    <definedName name="__Tab30" localSheetId="26">#REF!</definedName>
    <definedName name="__Tab30" localSheetId="27">#REF!</definedName>
    <definedName name="__Tab30" localSheetId="33">#REF!</definedName>
    <definedName name="__Tab30" localSheetId="35">#REF!</definedName>
    <definedName name="__Tab30">#REF!</definedName>
    <definedName name="__Tab31" localSheetId="46">#REF!</definedName>
    <definedName name="__Tab31" localSheetId="48">#REF!</definedName>
    <definedName name="__Tab31" localSheetId="49">#REF!</definedName>
    <definedName name="__Tab31" localSheetId="51">#REF!</definedName>
    <definedName name="__Tab31" localSheetId="52">#REF!</definedName>
    <definedName name="__Tab31" localSheetId="54">#REF!</definedName>
    <definedName name="__Tab31" localSheetId="55">#REF!</definedName>
    <definedName name="__Tab31" localSheetId="56">#REF!</definedName>
    <definedName name="__Tab31" localSheetId="58">#REF!</definedName>
    <definedName name="__Tab31" localSheetId="59">#REF!</definedName>
    <definedName name="__Tab31" localSheetId="60">#REF!</definedName>
    <definedName name="__Tab31" localSheetId="61">#REF!</definedName>
    <definedName name="__Tab31" localSheetId="0">#REF!</definedName>
    <definedName name="__Tab31" localSheetId="7">#REF!</definedName>
    <definedName name="__Tab31" localSheetId="8">#REF!</definedName>
    <definedName name="__Tab31" localSheetId="11">#REF!</definedName>
    <definedName name="__Tab31" localSheetId="13">#REF!</definedName>
    <definedName name="__Tab31" localSheetId="14">#REF!</definedName>
    <definedName name="__Tab31" localSheetId="15">#REF!</definedName>
    <definedName name="__Tab31" localSheetId="16">#REF!</definedName>
    <definedName name="__Tab31" localSheetId="17">#REF!</definedName>
    <definedName name="__Tab31" localSheetId="18">#REF!</definedName>
    <definedName name="__Tab31" localSheetId="22">#REF!</definedName>
    <definedName name="__Tab31" localSheetId="25">#REF!</definedName>
    <definedName name="__Tab31" localSheetId="26">#REF!</definedName>
    <definedName name="__Tab31" localSheetId="27">#REF!</definedName>
    <definedName name="__Tab31" localSheetId="33">#REF!</definedName>
    <definedName name="__Tab31" localSheetId="35">#REF!</definedName>
    <definedName name="__Tab31">#REF!</definedName>
    <definedName name="__Tab32" localSheetId="46">#REF!</definedName>
    <definedName name="__Tab32" localSheetId="48">#REF!</definedName>
    <definedName name="__Tab32" localSheetId="49">#REF!</definedName>
    <definedName name="__Tab32" localSheetId="51">#REF!</definedName>
    <definedName name="__Tab32" localSheetId="52">#REF!</definedName>
    <definedName name="__Tab32" localSheetId="54">#REF!</definedName>
    <definedName name="__Tab32" localSheetId="55">#REF!</definedName>
    <definedName name="__Tab32" localSheetId="56">#REF!</definedName>
    <definedName name="__Tab32" localSheetId="58">#REF!</definedName>
    <definedName name="__Tab32" localSheetId="59">#REF!</definedName>
    <definedName name="__Tab32" localSheetId="60">#REF!</definedName>
    <definedName name="__Tab32" localSheetId="61">#REF!</definedName>
    <definedName name="__Tab32" localSheetId="0">#REF!</definedName>
    <definedName name="__Tab32" localSheetId="7">#REF!</definedName>
    <definedName name="__Tab32" localSheetId="8">#REF!</definedName>
    <definedName name="__Tab32" localSheetId="11">#REF!</definedName>
    <definedName name="__Tab32" localSheetId="13">#REF!</definedName>
    <definedName name="__Tab32" localSheetId="14">#REF!</definedName>
    <definedName name="__Tab32" localSheetId="15">#REF!</definedName>
    <definedName name="__Tab32" localSheetId="16">#REF!</definedName>
    <definedName name="__Tab32" localSheetId="17">#REF!</definedName>
    <definedName name="__Tab32" localSheetId="18">#REF!</definedName>
    <definedName name="__Tab32" localSheetId="22">#REF!</definedName>
    <definedName name="__Tab32" localSheetId="25">#REF!</definedName>
    <definedName name="__Tab32" localSheetId="26">#REF!</definedName>
    <definedName name="__Tab32" localSheetId="27">#REF!</definedName>
    <definedName name="__Tab32" localSheetId="33">#REF!</definedName>
    <definedName name="__Tab32" localSheetId="35">#REF!</definedName>
    <definedName name="__Tab32">#REF!</definedName>
    <definedName name="__Tab33" localSheetId="46">#REF!</definedName>
    <definedName name="__Tab33" localSheetId="48">#REF!</definedName>
    <definedName name="__Tab33" localSheetId="49">#REF!</definedName>
    <definedName name="__Tab33" localSheetId="51">#REF!</definedName>
    <definedName name="__Tab33" localSheetId="52">#REF!</definedName>
    <definedName name="__Tab33" localSheetId="54">#REF!</definedName>
    <definedName name="__Tab33" localSheetId="55">#REF!</definedName>
    <definedName name="__Tab33" localSheetId="56">#REF!</definedName>
    <definedName name="__Tab33" localSheetId="58">#REF!</definedName>
    <definedName name="__Tab33" localSheetId="59">#REF!</definedName>
    <definedName name="__Tab33" localSheetId="60">#REF!</definedName>
    <definedName name="__Tab33" localSheetId="61">#REF!</definedName>
    <definedName name="__Tab33" localSheetId="0">#REF!</definedName>
    <definedName name="__Tab33" localSheetId="7">#REF!</definedName>
    <definedName name="__Tab33" localSheetId="8">#REF!</definedName>
    <definedName name="__Tab33" localSheetId="11">#REF!</definedName>
    <definedName name="__Tab33" localSheetId="13">#REF!</definedName>
    <definedName name="__Tab33" localSheetId="14">#REF!</definedName>
    <definedName name="__Tab33" localSheetId="15">#REF!</definedName>
    <definedName name="__Tab33" localSheetId="16">#REF!</definedName>
    <definedName name="__Tab33" localSheetId="17">#REF!</definedName>
    <definedName name="__Tab33" localSheetId="18">#REF!</definedName>
    <definedName name="__Tab33" localSheetId="22">#REF!</definedName>
    <definedName name="__Tab33" localSheetId="25">#REF!</definedName>
    <definedName name="__Tab33" localSheetId="26">#REF!</definedName>
    <definedName name="__Tab33" localSheetId="27">#REF!</definedName>
    <definedName name="__Tab33" localSheetId="33">#REF!</definedName>
    <definedName name="__Tab33" localSheetId="35">#REF!</definedName>
    <definedName name="__Tab33">#REF!</definedName>
    <definedName name="__Tab34" localSheetId="46">#REF!</definedName>
    <definedName name="__Tab34" localSheetId="48">#REF!</definedName>
    <definedName name="__Tab34" localSheetId="49">#REF!</definedName>
    <definedName name="__Tab34" localSheetId="51">#REF!</definedName>
    <definedName name="__Tab34" localSheetId="52">#REF!</definedName>
    <definedName name="__Tab34" localSheetId="54">#REF!</definedName>
    <definedName name="__Tab34" localSheetId="55">#REF!</definedName>
    <definedName name="__Tab34" localSheetId="56">#REF!</definedName>
    <definedName name="__Tab34" localSheetId="58">#REF!</definedName>
    <definedName name="__Tab34" localSheetId="59">#REF!</definedName>
    <definedName name="__Tab34" localSheetId="60">#REF!</definedName>
    <definedName name="__Tab34" localSheetId="61">#REF!</definedName>
    <definedName name="__Tab34" localSheetId="0">#REF!</definedName>
    <definedName name="__Tab34" localSheetId="7">#REF!</definedName>
    <definedName name="__Tab34" localSheetId="8">#REF!</definedName>
    <definedName name="__Tab34" localSheetId="11">#REF!</definedName>
    <definedName name="__Tab34" localSheetId="13">#REF!</definedName>
    <definedName name="__Tab34" localSheetId="14">#REF!</definedName>
    <definedName name="__Tab34" localSheetId="15">#REF!</definedName>
    <definedName name="__Tab34" localSheetId="16">#REF!</definedName>
    <definedName name="__Tab34" localSheetId="17">#REF!</definedName>
    <definedName name="__Tab34" localSheetId="18">#REF!</definedName>
    <definedName name="__Tab34" localSheetId="22">#REF!</definedName>
    <definedName name="__Tab34" localSheetId="25">#REF!</definedName>
    <definedName name="__Tab34" localSheetId="26">#REF!</definedName>
    <definedName name="__Tab34" localSheetId="27">#REF!</definedName>
    <definedName name="__Tab34" localSheetId="33">#REF!</definedName>
    <definedName name="__Tab34" localSheetId="35">#REF!</definedName>
    <definedName name="__Tab34">#REF!</definedName>
    <definedName name="__Tab35" localSheetId="46">#REF!</definedName>
    <definedName name="__Tab35" localSheetId="48">#REF!</definedName>
    <definedName name="__Tab35" localSheetId="49">#REF!</definedName>
    <definedName name="__Tab35" localSheetId="51">#REF!</definedName>
    <definedName name="__Tab35" localSheetId="52">#REF!</definedName>
    <definedName name="__Tab35" localSheetId="54">#REF!</definedName>
    <definedName name="__Tab35" localSheetId="55">#REF!</definedName>
    <definedName name="__Tab35" localSheetId="56">#REF!</definedName>
    <definedName name="__Tab35" localSheetId="58">#REF!</definedName>
    <definedName name="__Tab35" localSheetId="59">#REF!</definedName>
    <definedName name="__Tab35" localSheetId="60">#REF!</definedName>
    <definedName name="__Tab35" localSheetId="61">#REF!</definedName>
    <definedName name="__Tab35" localSheetId="0">#REF!</definedName>
    <definedName name="__Tab35" localSheetId="7">#REF!</definedName>
    <definedName name="__Tab35" localSheetId="8">#REF!</definedName>
    <definedName name="__Tab35" localSheetId="11">#REF!</definedName>
    <definedName name="__Tab35" localSheetId="13">#REF!</definedName>
    <definedName name="__Tab35" localSheetId="14">#REF!</definedName>
    <definedName name="__Tab35" localSheetId="15">#REF!</definedName>
    <definedName name="__Tab35" localSheetId="16">#REF!</definedName>
    <definedName name="__Tab35" localSheetId="17">#REF!</definedName>
    <definedName name="__Tab35" localSheetId="18">#REF!</definedName>
    <definedName name="__Tab35" localSheetId="22">#REF!</definedName>
    <definedName name="__Tab35" localSheetId="25">#REF!</definedName>
    <definedName name="__Tab35" localSheetId="26">#REF!</definedName>
    <definedName name="__Tab35" localSheetId="27">#REF!</definedName>
    <definedName name="__Tab35" localSheetId="33">#REF!</definedName>
    <definedName name="__Tab35" localSheetId="35">#REF!</definedName>
    <definedName name="__Tab35">#REF!</definedName>
    <definedName name="__TAB4" localSheetId="46">#REF!</definedName>
    <definedName name="__TAB4" localSheetId="48">#REF!</definedName>
    <definedName name="__TAB4" localSheetId="49">#REF!</definedName>
    <definedName name="__TAB4" localSheetId="51">#REF!</definedName>
    <definedName name="__TAB4" localSheetId="52">#REF!</definedName>
    <definedName name="__TAB4" localSheetId="54">#REF!</definedName>
    <definedName name="__TAB4" localSheetId="55">#REF!</definedName>
    <definedName name="__TAB4" localSheetId="56">#REF!</definedName>
    <definedName name="__TAB4" localSheetId="58">#REF!</definedName>
    <definedName name="__TAB4" localSheetId="59">#REF!</definedName>
    <definedName name="__TAB4" localSheetId="60">#REF!</definedName>
    <definedName name="__TAB4" localSheetId="61">#REF!</definedName>
    <definedName name="__TAB4" localSheetId="0">#REF!</definedName>
    <definedName name="__TAB4" localSheetId="7">#REF!</definedName>
    <definedName name="__TAB4" localSheetId="8">#REF!</definedName>
    <definedName name="__TAB4" localSheetId="11">#REF!</definedName>
    <definedName name="__TAB4" localSheetId="13">#REF!</definedName>
    <definedName name="__TAB4" localSheetId="14">#REF!</definedName>
    <definedName name="__TAB4" localSheetId="15">#REF!</definedName>
    <definedName name="__TAB4" localSheetId="16">#REF!</definedName>
    <definedName name="__TAB4" localSheetId="17">#REF!</definedName>
    <definedName name="__TAB4" localSheetId="18">#REF!</definedName>
    <definedName name="__TAB4" localSheetId="22">#REF!</definedName>
    <definedName name="__TAB4" localSheetId="25">#REF!</definedName>
    <definedName name="__TAB4" localSheetId="26">#REF!</definedName>
    <definedName name="__TAB4" localSheetId="27">#REF!</definedName>
    <definedName name="__TAB4" localSheetId="33">#REF!</definedName>
    <definedName name="__TAB4" localSheetId="35">#REF!</definedName>
    <definedName name="__TAB4">#REF!</definedName>
    <definedName name="__TAB5" localSheetId="46">#REF!</definedName>
    <definedName name="__TAB5" localSheetId="48">#REF!</definedName>
    <definedName name="__TAB5" localSheetId="49">#REF!</definedName>
    <definedName name="__TAB5" localSheetId="51">#REF!</definedName>
    <definedName name="__TAB5" localSheetId="52">#REF!</definedName>
    <definedName name="__TAB5" localSheetId="54">#REF!</definedName>
    <definedName name="__TAB5" localSheetId="55">#REF!</definedName>
    <definedName name="__TAB5" localSheetId="56">#REF!</definedName>
    <definedName name="__TAB5" localSheetId="58">#REF!</definedName>
    <definedName name="__TAB5" localSheetId="59">#REF!</definedName>
    <definedName name="__TAB5" localSheetId="60">#REF!</definedName>
    <definedName name="__TAB5" localSheetId="61">#REF!</definedName>
    <definedName name="__TAB5" localSheetId="0">#REF!</definedName>
    <definedName name="__TAB5" localSheetId="7">#REF!</definedName>
    <definedName name="__TAB5" localSheetId="8">#REF!</definedName>
    <definedName name="__TAB5" localSheetId="11">#REF!</definedName>
    <definedName name="__TAB5" localSheetId="13">#REF!</definedName>
    <definedName name="__TAB5" localSheetId="14">#REF!</definedName>
    <definedName name="__TAB5" localSheetId="15">#REF!</definedName>
    <definedName name="__TAB5" localSheetId="16">#REF!</definedName>
    <definedName name="__TAB5" localSheetId="17">#REF!</definedName>
    <definedName name="__TAB5" localSheetId="18">#REF!</definedName>
    <definedName name="__TAB5" localSheetId="22">#REF!</definedName>
    <definedName name="__TAB5" localSheetId="25">#REF!</definedName>
    <definedName name="__TAB5" localSheetId="26">#REF!</definedName>
    <definedName name="__TAB5" localSheetId="27">#REF!</definedName>
    <definedName name="__TAB5" localSheetId="33">#REF!</definedName>
    <definedName name="__TAB5" localSheetId="35">#REF!</definedName>
    <definedName name="__TAB5">#REF!</definedName>
    <definedName name="__tab6" localSheetId="46">#REF!</definedName>
    <definedName name="__tab6" localSheetId="48">#REF!</definedName>
    <definedName name="__tab6" localSheetId="49">#REF!</definedName>
    <definedName name="__tab6" localSheetId="51">#REF!</definedName>
    <definedName name="__tab6" localSheetId="52">#REF!</definedName>
    <definedName name="__tab6" localSheetId="54">#REF!</definedName>
    <definedName name="__tab6" localSheetId="55">#REF!</definedName>
    <definedName name="__tab6" localSheetId="56">#REF!</definedName>
    <definedName name="__tab6" localSheetId="58">#REF!</definedName>
    <definedName name="__tab6" localSheetId="59">#REF!</definedName>
    <definedName name="__tab6" localSheetId="60">#REF!</definedName>
    <definedName name="__tab6" localSheetId="61">#REF!</definedName>
    <definedName name="__tab6" localSheetId="0">#REF!</definedName>
    <definedName name="__tab6" localSheetId="7">#REF!</definedName>
    <definedName name="__tab6" localSheetId="8">#REF!</definedName>
    <definedName name="__tab6" localSheetId="11">#REF!</definedName>
    <definedName name="__tab6" localSheetId="13">#REF!</definedName>
    <definedName name="__tab6" localSheetId="14">#REF!</definedName>
    <definedName name="__tab6" localSheetId="15">#REF!</definedName>
    <definedName name="__tab6" localSheetId="16">#REF!</definedName>
    <definedName name="__tab6" localSheetId="17">#REF!</definedName>
    <definedName name="__tab6" localSheetId="18">#REF!</definedName>
    <definedName name="__tab6" localSheetId="22">#REF!</definedName>
    <definedName name="__tab6" localSheetId="25">#REF!</definedName>
    <definedName name="__tab6" localSheetId="26">#REF!</definedName>
    <definedName name="__tab6" localSheetId="27">#REF!</definedName>
    <definedName name="__tab6" localSheetId="33">#REF!</definedName>
    <definedName name="__tab6" localSheetId="35">#REF!</definedName>
    <definedName name="__tab6">#REF!</definedName>
    <definedName name="__TAB7" localSheetId="46">#REF!</definedName>
    <definedName name="__TAB7" localSheetId="48">#REF!</definedName>
    <definedName name="__TAB7" localSheetId="49">#REF!</definedName>
    <definedName name="__TAB7" localSheetId="51">#REF!</definedName>
    <definedName name="__TAB7" localSheetId="52">#REF!</definedName>
    <definedName name="__TAB7" localSheetId="54">#REF!</definedName>
    <definedName name="__TAB7" localSheetId="55">#REF!</definedName>
    <definedName name="__TAB7" localSheetId="56">#REF!</definedName>
    <definedName name="__TAB7" localSheetId="58">#REF!</definedName>
    <definedName name="__TAB7" localSheetId="59">#REF!</definedName>
    <definedName name="__TAB7" localSheetId="60">#REF!</definedName>
    <definedName name="__TAB7" localSheetId="61">#REF!</definedName>
    <definedName name="__TAB7" localSheetId="0">#REF!</definedName>
    <definedName name="__TAB7" localSheetId="7">#REF!</definedName>
    <definedName name="__TAB7" localSheetId="8">#REF!</definedName>
    <definedName name="__TAB7" localSheetId="11">#REF!</definedName>
    <definedName name="__TAB7" localSheetId="13">#REF!</definedName>
    <definedName name="__TAB7" localSheetId="14">#REF!</definedName>
    <definedName name="__TAB7" localSheetId="15">#REF!</definedName>
    <definedName name="__TAB7" localSheetId="16">#REF!</definedName>
    <definedName name="__TAB7" localSheetId="17">#REF!</definedName>
    <definedName name="__TAB7" localSheetId="18">#REF!</definedName>
    <definedName name="__TAB7" localSheetId="22">#REF!</definedName>
    <definedName name="__TAB7" localSheetId="25">#REF!</definedName>
    <definedName name="__TAB7" localSheetId="26">#REF!</definedName>
    <definedName name="__TAB7" localSheetId="27">#REF!</definedName>
    <definedName name="__TAB7" localSheetId="33">#REF!</definedName>
    <definedName name="__TAB7" localSheetId="35">#REF!</definedName>
    <definedName name="__TAB7">#REF!</definedName>
    <definedName name="__TAB8" localSheetId="46">#REF!</definedName>
    <definedName name="__TAB8" localSheetId="48">#REF!</definedName>
    <definedName name="__TAB8" localSheetId="49">#REF!</definedName>
    <definedName name="__TAB8" localSheetId="51">#REF!</definedName>
    <definedName name="__TAB8" localSheetId="52">#REF!</definedName>
    <definedName name="__TAB8" localSheetId="54">#REF!</definedName>
    <definedName name="__TAB8" localSheetId="55">#REF!</definedName>
    <definedName name="__TAB8" localSheetId="56">#REF!</definedName>
    <definedName name="__TAB8" localSheetId="58">#REF!</definedName>
    <definedName name="__TAB8" localSheetId="59">#REF!</definedName>
    <definedName name="__TAB8" localSheetId="60">#REF!</definedName>
    <definedName name="__TAB8" localSheetId="61">#REF!</definedName>
    <definedName name="__TAB8" localSheetId="0">#REF!</definedName>
    <definedName name="__TAB8" localSheetId="7">#REF!</definedName>
    <definedName name="__TAB8" localSheetId="8">#REF!</definedName>
    <definedName name="__TAB8" localSheetId="11">#REF!</definedName>
    <definedName name="__TAB8" localSheetId="13">#REF!</definedName>
    <definedName name="__TAB8" localSheetId="14">#REF!</definedName>
    <definedName name="__TAB8" localSheetId="15">#REF!</definedName>
    <definedName name="__TAB8" localSheetId="16">#REF!</definedName>
    <definedName name="__TAB8" localSheetId="17">#REF!</definedName>
    <definedName name="__TAB8" localSheetId="18">#REF!</definedName>
    <definedName name="__TAB8" localSheetId="22">#REF!</definedName>
    <definedName name="__TAB8" localSheetId="25">#REF!</definedName>
    <definedName name="__TAB8" localSheetId="26">#REF!</definedName>
    <definedName name="__TAB8" localSheetId="27">#REF!</definedName>
    <definedName name="__TAB8" localSheetId="33">#REF!</definedName>
    <definedName name="__TAB8" localSheetId="35">#REF!</definedName>
    <definedName name="__TAB8">#REF!</definedName>
    <definedName name="__tab9" localSheetId="46">#REF!</definedName>
    <definedName name="__tab9" localSheetId="48">#REF!</definedName>
    <definedName name="__tab9" localSheetId="49">#REF!</definedName>
    <definedName name="__tab9" localSheetId="51">#REF!</definedName>
    <definedName name="__tab9" localSheetId="52">#REF!</definedName>
    <definedName name="__tab9" localSheetId="54">#REF!</definedName>
    <definedName name="__tab9" localSheetId="55">#REF!</definedName>
    <definedName name="__tab9" localSheetId="56">#REF!</definedName>
    <definedName name="__tab9" localSheetId="58">#REF!</definedName>
    <definedName name="__tab9" localSheetId="59">#REF!</definedName>
    <definedName name="__tab9" localSheetId="60">#REF!</definedName>
    <definedName name="__tab9" localSheetId="61">#REF!</definedName>
    <definedName name="__tab9" localSheetId="0">#REF!</definedName>
    <definedName name="__tab9" localSheetId="7">#REF!</definedName>
    <definedName name="__tab9" localSheetId="8">#REF!</definedName>
    <definedName name="__tab9" localSheetId="11">#REF!</definedName>
    <definedName name="__tab9" localSheetId="13">#REF!</definedName>
    <definedName name="__tab9" localSheetId="14">#REF!</definedName>
    <definedName name="__tab9" localSheetId="15">#REF!</definedName>
    <definedName name="__tab9" localSheetId="16">#REF!</definedName>
    <definedName name="__tab9" localSheetId="17">#REF!</definedName>
    <definedName name="__tab9" localSheetId="18">#REF!</definedName>
    <definedName name="__tab9" localSheetId="22">#REF!</definedName>
    <definedName name="__tab9" localSheetId="25">#REF!</definedName>
    <definedName name="__tab9" localSheetId="26">#REF!</definedName>
    <definedName name="__tab9" localSheetId="27">#REF!</definedName>
    <definedName name="__tab9" localSheetId="33">#REF!</definedName>
    <definedName name="__tab9" localSheetId="35">#REF!</definedName>
    <definedName name="__tab9">#REF!</definedName>
    <definedName name="__TB41" localSheetId="46">#REF!</definedName>
    <definedName name="__TB41" localSheetId="48">#REF!</definedName>
    <definedName name="__TB41" localSheetId="49">#REF!</definedName>
    <definedName name="__TB41" localSheetId="51">#REF!</definedName>
    <definedName name="__TB41" localSheetId="52">#REF!</definedName>
    <definedName name="__TB41" localSheetId="54">#REF!</definedName>
    <definedName name="__TB41" localSheetId="55">#REF!</definedName>
    <definedName name="__TB41" localSheetId="56">#REF!</definedName>
    <definedName name="__TB41" localSheetId="58">#REF!</definedName>
    <definedName name="__TB41" localSheetId="59">#REF!</definedName>
    <definedName name="__TB41" localSheetId="60">#REF!</definedName>
    <definedName name="__TB41" localSheetId="61">#REF!</definedName>
    <definedName name="__TB41" localSheetId="0">#REF!</definedName>
    <definedName name="__TB41" localSheetId="7">#REF!</definedName>
    <definedName name="__TB41" localSheetId="8">#REF!</definedName>
    <definedName name="__TB41" localSheetId="11">#REF!</definedName>
    <definedName name="__TB41" localSheetId="13">#REF!</definedName>
    <definedName name="__TB41" localSheetId="14">#REF!</definedName>
    <definedName name="__TB41" localSheetId="15">#REF!</definedName>
    <definedName name="__TB41" localSheetId="16">#REF!</definedName>
    <definedName name="__TB41" localSheetId="17">#REF!</definedName>
    <definedName name="__TB41" localSheetId="18">#REF!</definedName>
    <definedName name="__TB41" localSheetId="22">#REF!</definedName>
    <definedName name="__TB41" localSheetId="25">#REF!</definedName>
    <definedName name="__TB41" localSheetId="26">#REF!</definedName>
    <definedName name="__TB41" localSheetId="27">#REF!</definedName>
    <definedName name="__TB41" localSheetId="33">#REF!</definedName>
    <definedName name="__TB41" localSheetId="35">#REF!</definedName>
    <definedName name="__TB41">#REF!</definedName>
    <definedName name="__WEO1" localSheetId="46">#REF!</definedName>
    <definedName name="__WEO1" localSheetId="48">#REF!</definedName>
    <definedName name="__WEO1" localSheetId="49">#REF!</definedName>
    <definedName name="__WEO1" localSheetId="51">#REF!</definedName>
    <definedName name="__WEO1" localSheetId="52">#REF!</definedName>
    <definedName name="__WEO1" localSheetId="54">#REF!</definedName>
    <definedName name="__WEO1" localSheetId="55">#REF!</definedName>
    <definedName name="__WEO1" localSheetId="56">#REF!</definedName>
    <definedName name="__WEO1" localSheetId="58">#REF!</definedName>
    <definedName name="__WEO1" localSheetId="59">#REF!</definedName>
    <definedName name="__WEO1" localSheetId="60">#REF!</definedName>
    <definedName name="__WEO1" localSheetId="61">#REF!</definedName>
    <definedName name="__WEO1" localSheetId="0">#REF!</definedName>
    <definedName name="__WEO1" localSheetId="7">#REF!</definedName>
    <definedName name="__WEO1" localSheetId="8">#REF!</definedName>
    <definedName name="__WEO1" localSheetId="11">#REF!</definedName>
    <definedName name="__WEO1" localSheetId="13">#REF!</definedName>
    <definedName name="__WEO1" localSheetId="14">#REF!</definedName>
    <definedName name="__WEO1" localSheetId="15">#REF!</definedName>
    <definedName name="__WEO1" localSheetId="16">#REF!</definedName>
    <definedName name="__WEO1" localSheetId="17">#REF!</definedName>
    <definedName name="__WEO1" localSheetId="18">#REF!</definedName>
    <definedName name="__WEO1" localSheetId="22">#REF!</definedName>
    <definedName name="__WEO1" localSheetId="25">#REF!</definedName>
    <definedName name="__WEO1" localSheetId="26">#REF!</definedName>
    <definedName name="__WEO1" localSheetId="27">#REF!</definedName>
    <definedName name="__WEO1" localSheetId="33">#REF!</definedName>
    <definedName name="__WEO1" localSheetId="35">#REF!</definedName>
    <definedName name="__WEO1">#REF!</definedName>
    <definedName name="__WEO2" localSheetId="46">#REF!</definedName>
    <definedName name="__WEO2" localSheetId="48">#REF!</definedName>
    <definedName name="__WEO2" localSheetId="49">#REF!</definedName>
    <definedName name="__WEO2" localSheetId="51">#REF!</definedName>
    <definedName name="__WEO2" localSheetId="52">#REF!</definedName>
    <definedName name="__WEO2" localSheetId="54">#REF!</definedName>
    <definedName name="__WEO2" localSheetId="55">#REF!</definedName>
    <definedName name="__WEO2" localSheetId="56">#REF!</definedName>
    <definedName name="__WEO2" localSheetId="58">#REF!</definedName>
    <definedName name="__WEO2" localSheetId="59">#REF!</definedName>
    <definedName name="__WEO2" localSheetId="60">#REF!</definedName>
    <definedName name="__WEO2" localSheetId="61">#REF!</definedName>
    <definedName name="__WEO2" localSheetId="0">#REF!</definedName>
    <definedName name="__WEO2" localSheetId="7">#REF!</definedName>
    <definedName name="__WEO2" localSheetId="8">#REF!</definedName>
    <definedName name="__WEO2" localSheetId="11">#REF!</definedName>
    <definedName name="__WEO2" localSheetId="13">#REF!</definedName>
    <definedName name="__WEO2" localSheetId="14">#REF!</definedName>
    <definedName name="__WEO2" localSheetId="15">#REF!</definedName>
    <definedName name="__WEO2" localSheetId="16">#REF!</definedName>
    <definedName name="__WEO2" localSheetId="17">#REF!</definedName>
    <definedName name="__WEO2" localSheetId="18">#REF!</definedName>
    <definedName name="__WEO2" localSheetId="22">#REF!</definedName>
    <definedName name="__WEO2" localSheetId="25">#REF!</definedName>
    <definedName name="__WEO2" localSheetId="26">#REF!</definedName>
    <definedName name="__WEO2" localSheetId="27">#REF!</definedName>
    <definedName name="__WEO2" localSheetId="33">#REF!</definedName>
    <definedName name="__WEO2" localSheetId="35">#REF!</definedName>
    <definedName name="__WEO2">#REF!</definedName>
    <definedName name="_1_123Graph_A" localSheetId="46" hidden="1">#REF!</definedName>
    <definedName name="_1_123Graph_A" localSheetId="48" hidden="1">#REF!</definedName>
    <definedName name="_1_123Graph_A" localSheetId="49" hidden="1">#REF!</definedName>
    <definedName name="_1_123Graph_A" localSheetId="51" hidden="1">#REF!</definedName>
    <definedName name="_1_123Graph_A" localSheetId="52" hidden="1">#REF!</definedName>
    <definedName name="_1_123Graph_A" localSheetId="54" hidden="1">#REF!</definedName>
    <definedName name="_1_123Graph_A" localSheetId="55" hidden="1">#REF!</definedName>
    <definedName name="_1_123Graph_A" localSheetId="56" hidden="1">#REF!</definedName>
    <definedName name="_1_123Graph_A" localSheetId="58" hidden="1">#REF!</definedName>
    <definedName name="_1_123Graph_A" localSheetId="59" hidden="1">#REF!</definedName>
    <definedName name="_1_123Graph_A" localSheetId="60" hidden="1">#REF!</definedName>
    <definedName name="_1_123Graph_A" localSheetId="61" hidden="1">#REF!</definedName>
    <definedName name="_1_123Graph_A" localSheetId="0" hidden="1">#REF!</definedName>
    <definedName name="_1_123Graph_A" localSheetId="7" hidden="1">#REF!</definedName>
    <definedName name="_1_123Graph_A" localSheetId="8" hidden="1">#REF!</definedName>
    <definedName name="_1_123Graph_A" localSheetId="11" hidden="1">#REF!</definedName>
    <definedName name="_1_123Graph_A" localSheetId="13" hidden="1">#REF!</definedName>
    <definedName name="_1_123Graph_A" localSheetId="14" hidden="1">#REF!</definedName>
    <definedName name="_1_123Graph_A" localSheetId="15" hidden="1">#REF!</definedName>
    <definedName name="_1_123Graph_A" localSheetId="16" hidden="1">#REF!</definedName>
    <definedName name="_1_123Graph_A" localSheetId="17" hidden="1">#REF!</definedName>
    <definedName name="_1_123Graph_A" localSheetId="18" hidden="1">#REF!</definedName>
    <definedName name="_1_123Graph_A" localSheetId="22" hidden="1">#REF!</definedName>
    <definedName name="_1_123Graph_A" localSheetId="25" hidden="1">#REF!</definedName>
    <definedName name="_1_123Graph_A" localSheetId="26" hidden="1">#REF!</definedName>
    <definedName name="_1_123Graph_A" localSheetId="27" hidden="1">#REF!</definedName>
    <definedName name="_1_123Graph_A" localSheetId="33" hidden="1">#REF!</definedName>
    <definedName name="_1_123Graph_A" localSheetId="35" hidden="1">#REF!</definedName>
    <definedName name="_1_123Graph_A" hidden="1">#REF!</definedName>
    <definedName name="_10__123Graph_ACHART_1" hidden="1">'[12]Employment Data Sectors (wages)'!$A$8173:$A$8184</definedName>
    <definedName name="_10__123Graph_ACHART_8" localSheetId="48" hidden="1">'[13]Employment Data Sectors (wages)'!$W$8175:$W$8186</definedName>
    <definedName name="_10__123Graph_ACHART_8" localSheetId="49" hidden="1">'[13]Employment Data Sectors (wages)'!$W$8175:$W$8186</definedName>
    <definedName name="_10__123Graph_ACHART_8" localSheetId="0" hidden="1">'[13]Employment Data Sectors (wages)'!$W$8175:$W$8186</definedName>
    <definedName name="_10__123Graph_ACHART_8" localSheetId="7" hidden="1">'[13]Employment Data Sectors (wages)'!$W$8175:$W$8186</definedName>
    <definedName name="_10__123Graph_ACHART_8" localSheetId="8" hidden="1">'[13]Employment Data Sectors (wages)'!$W$8175:$W$8186</definedName>
    <definedName name="_10__123Graph_ACHART_8" hidden="1">'[13]Employment Data Sectors (wages)'!$W$8175:$W$8186</definedName>
    <definedName name="_10__123Graph_BCHART_1" localSheetId="48" hidden="1">'[14]Employment Data Sectors (wages)'!$B$8173:$B$8184</definedName>
    <definedName name="_10__123Graph_BCHART_1" localSheetId="49" hidden="1">'[14]Employment Data Sectors (wages)'!$B$8173:$B$8184</definedName>
    <definedName name="_10__123Graph_BCHART_1" localSheetId="0" hidden="1">'[14]Employment Data Sectors (wages)'!$B$8173:$B$8184</definedName>
    <definedName name="_10__123Graph_BCHART_1" localSheetId="7" hidden="1">'[14]Employment Data Sectors (wages)'!$B$8173:$B$8184</definedName>
    <definedName name="_10__123Graph_BCHART_1" localSheetId="15" hidden="1">'[14]Employment Data Sectors (wages)'!$B$8173:$B$8184</definedName>
    <definedName name="_10__123Graph_BCHART_1" hidden="1">'[14]Employment Data Sectors (wages)'!$B$8173:$B$8184</definedName>
    <definedName name="_100__123Graph_BCHART_8" hidden="1">'[12]Employment Data Sectors (wages)'!$W$13:$W$8187</definedName>
    <definedName name="_103__123Graph_CCHART_3" hidden="1">'[12]Employment Data Sectors (wages)'!$C$11:$C$8185</definedName>
    <definedName name="_105__123Graph_CCHART_1" hidden="1">'[12]Employment Data Sectors (wages)'!$C$8173:$C$8184</definedName>
    <definedName name="_108__123Graph_CCHART_4" hidden="1">'[12]Employment Data Sectors (wages)'!$C$12:$C$23</definedName>
    <definedName name="_11__123Graph_BCHART_1" localSheetId="48" hidden="1">'[13]Employment Data Sectors (wages)'!$B$8173:$B$8184</definedName>
    <definedName name="_11__123Graph_BCHART_1" localSheetId="49" hidden="1">'[13]Employment Data Sectors (wages)'!$B$8173:$B$8184</definedName>
    <definedName name="_11__123Graph_BCHART_1" localSheetId="0" hidden="1">'[13]Employment Data Sectors (wages)'!$B$8173:$B$8184</definedName>
    <definedName name="_11__123Graph_BCHART_1" localSheetId="7" hidden="1">'[13]Employment Data Sectors (wages)'!$B$8173:$B$8184</definedName>
    <definedName name="_11__123Graph_BCHART_1" localSheetId="8" hidden="1">'[13]Employment Data Sectors (wages)'!$B$8173:$B$8184</definedName>
    <definedName name="_11__123Graph_BCHART_1" hidden="1">'[13]Employment Data Sectors (wages)'!$B$8173:$B$8184</definedName>
    <definedName name="_11__123Graph_BCHART_2" localSheetId="48" hidden="1">'[14]Employment Data Sectors (wages)'!$B$8173:$B$8184</definedName>
    <definedName name="_11__123Graph_BCHART_2" localSheetId="49" hidden="1">'[14]Employment Data Sectors (wages)'!$B$8173:$B$8184</definedName>
    <definedName name="_11__123Graph_BCHART_2" localSheetId="0" hidden="1">'[14]Employment Data Sectors (wages)'!$B$8173:$B$8184</definedName>
    <definedName name="_11__123Graph_BCHART_2" localSheetId="7" hidden="1">'[14]Employment Data Sectors (wages)'!$B$8173:$B$8184</definedName>
    <definedName name="_11__123Graph_BCHART_2" localSheetId="15" hidden="1">'[14]Employment Data Sectors (wages)'!$B$8173:$B$8184</definedName>
    <definedName name="_11__123Graph_BCHART_2" hidden="1">'[14]Employment Data Sectors (wages)'!$B$8173:$B$8184</definedName>
    <definedName name="_110__123Graph_CCHART_2" hidden="1">'[12]Employment Data Sectors (wages)'!$C$8173:$C$8184</definedName>
    <definedName name="_113__123Graph_CCHART_5" hidden="1">'[12]Employment Data Sectors (wages)'!$C$24:$C$35</definedName>
    <definedName name="_115__123Graph_CCHART_3" hidden="1">'[12]Employment Data Sectors (wages)'!$C$11:$C$8185</definedName>
    <definedName name="_118__123Graph_CCHART_6" hidden="1">'[12]Employment Data Sectors (wages)'!$U$49:$U$8103</definedName>
    <definedName name="_12__123Graph_ACHART_2" localSheetId="17" hidden="1">'[12]Employment Data Sectors (wages)'!$A$8173:$A$8184</definedName>
    <definedName name="_12__123Graph_ACHART_2" hidden="1">'[12]Employment Data Sectors (wages)'!$A$8173:$A$8184</definedName>
    <definedName name="_12__123Graph_BCHART_2" localSheetId="48" hidden="1">'[13]Employment Data Sectors (wages)'!$B$8173:$B$8184</definedName>
    <definedName name="_12__123Graph_BCHART_2" localSheetId="49" hidden="1">'[13]Employment Data Sectors (wages)'!$B$8173:$B$8184</definedName>
    <definedName name="_12__123Graph_BCHART_2" localSheetId="0" hidden="1">'[13]Employment Data Sectors (wages)'!$B$8173:$B$8184</definedName>
    <definedName name="_12__123Graph_BCHART_2" localSheetId="7" hidden="1">'[13]Employment Data Sectors (wages)'!$B$8173:$B$8184</definedName>
    <definedName name="_12__123Graph_BCHART_2" localSheetId="8" hidden="1">'[13]Employment Data Sectors (wages)'!$B$8173:$B$8184</definedName>
    <definedName name="_12__123Graph_BCHART_2" hidden="1">'[13]Employment Data Sectors (wages)'!$B$8173:$B$8184</definedName>
    <definedName name="_12__123Graph_BCHART_3" localSheetId="48" hidden="1">'[14]Employment Data Sectors (wages)'!$B$11:$B$8185</definedName>
    <definedName name="_12__123Graph_BCHART_3" localSheetId="49" hidden="1">'[14]Employment Data Sectors (wages)'!$B$11:$B$8185</definedName>
    <definedName name="_12__123Graph_BCHART_3" localSheetId="0" hidden="1">'[14]Employment Data Sectors (wages)'!$B$11:$B$8185</definedName>
    <definedName name="_12__123Graph_BCHART_3" localSheetId="7" hidden="1">'[14]Employment Data Sectors (wages)'!$B$11:$B$8185</definedName>
    <definedName name="_12__123Graph_BCHART_3" localSheetId="15" hidden="1">'[14]Employment Data Sectors (wages)'!$B$11:$B$8185</definedName>
    <definedName name="_12__123Graph_BCHART_3" hidden="1">'[14]Employment Data Sectors (wages)'!$B$11:$B$8185</definedName>
    <definedName name="_120__123Graph_CCHART_4" hidden="1">'[12]Employment Data Sectors (wages)'!$C$12:$C$23</definedName>
    <definedName name="_123__123Graph_CCHART_7" hidden="1">'[12]Employment Data Sectors (wages)'!$Y$14:$Y$25</definedName>
    <definedName name="_123Graph_AB" localSheetId="46" hidden="1">#REF!</definedName>
    <definedName name="_123Graph_AB" localSheetId="48" hidden="1">#REF!</definedName>
    <definedName name="_123Graph_AB" localSheetId="49" hidden="1">#REF!</definedName>
    <definedName name="_123Graph_AB" localSheetId="51" hidden="1">#REF!</definedName>
    <definedName name="_123Graph_AB" localSheetId="52" hidden="1">#REF!</definedName>
    <definedName name="_123Graph_AB" localSheetId="54" hidden="1">#REF!</definedName>
    <definedName name="_123Graph_AB" localSheetId="55" hidden="1">#REF!</definedName>
    <definedName name="_123Graph_AB" localSheetId="56" hidden="1">#REF!</definedName>
    <definedName name="_123Graph_AB" localSheetId="58" hidden="1">#REF!</definedName>
    <definedName name="_123Graph_AB" localSheetId="59" hidden="1">#REF!</definedName>
    <definedName name="_123Graph_AB" localSheetId="60" hidden="1">#REF!</definedName>
    <definedName name="_123Graph_AB" localSheetId="61" hidden="1">#REF!</definedName>
    <definedName name="_123Graph_AB" localSheetId="0" hidden="1">#REF!</definedName>
    <definedName name="_123Graph_AB" localSheetId="7" hidden="1">#REF!</definedName>
    <definedName name="_123Graph_AB" localSheetId="8" hidden="1">#REF!</definedName>
    <definedName name="_123Graph_AB" localSheetId="11" hidden="1">#REF!</definedName>
    <definedName name="_123Graph_AB" localSheetId="13" hidden="1">#REF!</definedName>
    <definedName name="_123Graph_AB" localSheetId="14" hidden="1">#REF!</definedName>
    <definedName name="_123Graph_AB" localSheetId="15" hidden="1">#REF!</definedName>
    <definedName name="_123Graph_AB" localSheetId="16" hidden="1">#REF!</definedName>
    <definedName name="_123Graph_AB" localSheetId="17" hidden="1">#REF!</definedName>
    <definedName name="_123Graph_AB" localSheetId="18" hidden="1">#REF!</definedName>
    <definedName name="_123Graph_AB" localSheetId="22" hidden="1">#REF!</definedName>
    <definedName name="_123Graph_AB" localSheetId="25" hidden="1">#REF!</definedName>
    <definedName name="_123Graph_AB" localSheetId="26" hidden="1">#REF!</definedName>
    <definedName name="_123Graph_AB" localSheetId="27" hidden="1">#REF!</definedName>
    <definedName name="_123Graph_AB" localSheetId="33" hidden="1">#REF!</definedName>
    <definedName name="_123Graph_AB" localSheetId="35" hidden="1">#REF!</definedName>
    <definedName name="_123Graph_AB" hidden="1">#REF!</definedName>
    <definedName name="_123Graph_B" localSheetId="46" hidden="1">#REF!</definedName>
    <definedName name="_123Graph_B" localSheetId="48" hidden="1">#REF!</definedName>
    <definedName name="_123Graph_B" localSheetId="49" hidden="1">#REF!</definedName>
    <definedName name="_123Graph_B" localSheetId="51" hidden="1">#REF!</definedName>
    <definedName name="_123Graph_B" localSheetId="52" hidden="1">#REF!</definedName>
    <definedName name="_123Graph_B" localSheetId="54" hidden="1">#REF!</definedName>
    <definedName name="_123Graph_B" localSheetId="55" hidden="1">#REF!</definedName>
    <definedName name="_123Graph_B" localSheetId="56" hidden="1">#REF!</definedName>
    <definedName name="_123Graph_B" localSheetId="58" hidden="1">#REF!</definedName>
    <definedName name="_123Graph_B" localSheetId="59" hidden="1">#REF!</definedName>
    <definedName name="_123Graph_B" localSheetId="60" hidden="1">#REF!</definedName>
    <definedName name="_123Graph_B" localSheetId="61" hidden="1">#REF!</definedName>
    <definedName name="_123Graph_B" localSheetId="0" hidden="1">#REF!</definedName>
    <definedName name="_123Graph_B" localSheetId="7" hidden="1">#REF!</definedName>
    <definedName name="_123Graph_B" localSheetId="8" hidden="1">#REF!</definedName>
    <definedName name="_123Graph_B" localSheetId="11" hidden="1">#REF!</definedName>
    <definedName name="_123Graph_B" localSheetId="13" hidden="1">#REF!</definedName>
    <definedName name="_123Graph_B" localSheetId="14" hidden="1">#REF!</definedName>
    <definedName name="_123Graph_B" localSheetId="15" hidden="1">#REF!</definedName>
    <definedName name="_123Graph_B" localSheetId="16" hidden="1">#REF!</definedName>
    <definedName name="_123Graph_B" localSheetId="17" hidden="1">#REF!</definedName>
    <definedName name="_123Graph_B" localSheetId="18" hidden="1">#REF!</definedName>
    <definedName name="_123Graph_B" localSheetId="22" hidden="1">#REF!</definedName>
    <definedName name="_123Graph_B" localSheetId="25" hidden="1">#REF!</definedName>
    <definedName name="_123Graph_B" localSheetId="26" hidden="1">#REF!</definedName>
    <definedName name="_123Graph_B" localSheetId="27" hidden="1">#REF!</definedName>
    <definedName name="_123Graph_B" localSheetId="33" hidden="1">#REF!</definedName>
    <definedName name="_123Graph_B" localSheetId="35" hidden="1">#REF!</definedName>
    <definedName name="_123Graph_B" hidden="1">#REF!</definedName>
    <definedName name="_123Graph_DB" localSheetId="46" hidden="1">#REF!</definedName>
    <definedName name="_123Graph_DB" localSheetId="48" hidden="1">#REF!</definedName>
    <definedName name="_123Graph_DB" localSheetId="49" hidden="1">#REF!</definedName>
    <definedName name="_123Graph_DB" localSheetId="51" hidden="1">#REF!</definedName>
    <definedName name="_123Graph_DB" localSheetId="52" hidden="1">#REF!</definedName>
    <definedName name="_123Graph_DB" localSheetId="54" hidden="1">#REF!</definedName>
    <definedName name="_123Graph_DB" localSheetId="55" hidden="1">#REF!</definedName>
    <definedName name="_123Graph_DB" localSheetId="56" hidden="1">#REF!</definedName>
    <definedName name="_123Graph_DB" localSheetId="58" hidden="1">#REF!</definedName>
    <definedName name="_123Graph_DB" localSheetId="59" hidden="1">#REF!</definedName>
    <definedName name="_123Graph_DB" localSheetId="60" hidden="1">#REF!</definedName>
    <definedName name="_123Graph_DB" localSheetId="61" hidden="1">#REF!</definedName>
    <definedName name="_123Graph_DB" localSheetId="0" hidden="1">#REF!</definedName>
    <definedName name="_123Graph_DB" localSheetId="7" hidden="1">#REF!</definedName>
    <definedName name="_123Graph_DB" localSheetId="8" hidden="1">#REF!</definedName>
    <definedName name="_123Graph_DB" localSheetId="11" hidden="1">#REF!</definedName>
    <definedName name="_123Graph_DB" localSheetId="13" hidden="1">#REF!</definedName>
    <definedName name="_123Graph_DB" localSheetId="14" hidden="1">#REF!</definedName>
    <definedName name="_123Graph_DB" localSheetId="15" hidden="1">#REF!</definedName>
    <definedName name="_123Graph_DB" localSheetId="16" hidden="1">#REF!</definedName>
    <definedName name="_123Graph_DB" localSheetId="17" hidden="1">#REF!</definedName>
    <definedName name="_123Graph_DB" localSheetId="18" hidden="1">#REF!</definedName>
    <definedName name="_123Graph_DB" localSheetId="22" hidden="1">#REF!</definedName>
    <definedName name="_123Graph_DB" localSheetId="25" hidden="1">#REF!</definedName>
    <definedName name="_123Graph_DB" localSheetId="26" hidden="1">#REF!</definedName>
    <definedName name="_123Graph_DB" localSheetId="27" hidden="1">#REF!</definedName>
    <definedName name="_123Graph_DB" localSheetId="33" hidden="1">#REF!</definedName>
    <definedName name="_123Graph_DB" localSheetId="35" hidden="1">#REF!</definedName>
    <definedName name="_123Graph_DB" hidden="1">#REF!</definedName>
    <definedName name="_123Graph_EB" localSheetId="46" hidden="1">#REF!</definedName>
    <definedName name="_123Graph_EB" localSheetId="48" hidden="1">#REF!</definedName>
    <definedName name="_123Graph_EB" localSheetId="49" hidden="1">#REF!</definedName>
    <definedName name="_123Graph_EB" localSheetId="51" hidden="1">#REF!</definedName>
    <definedName name="_123Graph_EB" localSheetId="52" hidden="1">#REF!</definedName>
    <definedName name="_123Graph_EB" localSheetId="54" hidden="1">#REF!</definedName>
    <definedName name="_123Graph_EB" localSheetId="55" hidden="1">#REF!</definedName>
    <definedName name="_123Graph_EB" localSheetId="56" hidden="1">#REF!</definedName>
    <definedName name="_123Graph_EB" localSheetId="58" hidden="1">#REF!</definedName>
    <definedName name="_123Graph_EB" localSheetId="59" hidden="1">#REF!</definedName>
    <definedName name="_123Graph_EB" localSheetId="60" hidden="1">#REF!</definedName>
    <definedName name="_123Graph_EB" localSheetId="61" hidden="1">#REF!</definedName>
    <definedName name="_123Graph_EB" localSheetId="0" hidden="1">#REF!</definedName>
    <definedName name="_123Graph_EB" localSheetId="7" hidden="1">#REF!</definedName>
    <definedName name="_123Graph_EB" localSheetId="8" hidden="1">#REF!</definedName>
    <definedName name="_123Graph_EB" localSheetId="11" hidden="1">#REF!</definedName>
    <definedName name="_123Graph_EB" localSheetId="13" hidden="1">#REF!</definedName>
    <definedName name="_123Graph_EB" localSheetId="14" hidden="1">#REF!</definedName>
    <definedName name="_123Graph_EB" localSheetId="15" hidden="1">#REF!</definedName>
    <definedName name="_123Graph_EB" localSheetId="16" hidden="1">#REF!</definedName>
    <definedName name="_123Graph_EB" localSheetId="17" hidden="1">#REF!</definedName>
    <definedName name="_123Graph_EB" localSheetId="18" hidden="1">#REF!</definedName>
    <definedName name="_123Graph_EB" localSheetId="22" hidden="1">#REF!</definedName>
    <definedName name="_123Graph_EB" localSheetId="25" hidden="1">#REF!</definedName>
    <definedName name="_123Graph_EB" localSheetId="26" hidden="1">#REF!</definedName>
    <definedName name="_123Graph_EB" localSheetId="27" hidden="1">#REF!</definedName>
    <definedName name="_123Graph_EB" localSheetId="33" hidden="1">#REF!</definedName>
    <definedName name="_123Graph_EB" localSheetId="35" hidden="1">#REF!</definedName>
    <definedName name="_123Graph_EB" hidden="1">#REF!</definedName>
    <definedName name="_123Graph_FB" localSheetId="46" hidden="1">#REF!</definedName>
    <definedName name="_123Graph_FB" localSheetId="48" hidden="1">#REF!</definedName>
    <definedName name="_123Graph_FB" localSheetId="49" hidden="1">#REF!</definedName>
    <definedName name="_123Graph_FB" localSheetId="51" hidden="1">#REF!</definedName>
    <definedName name="_123Graph_FB" localSheetId="52" hidden="1">#REF!</definedName>
    <definedName name="_123Graph_FB" localSheetId="54" hidden="1">#REF!</definedName>
    <definedName name="_123Graph_FB" localSheetId="55" hidden="1">#REF!</definedName>
    <definedName name="_123Graph_FB" localSheetId="56" hidden="1">#REF!</definedName>
    <definedName name="_123Graph_FB" localSheetId="58" hidden="1">#REF!</definedName>
    <definedName name="_123Graph_FB" localSheetId="59" hidden="1">#REF!</definedName>
    <definedName name="_123Graph_FB" localSheetId="60" hidden="1">#REF!</definedName>
    <definedName name="_123Graph_FB" localSheetId="61" hidden="1">#REF!</definedName>
    <definedName name="_123Graph_FB" localSheetId="0" hidden="1">#REF!</definedName>
    <definedName name="_123Graph_FB" localSheetId="7" hidden="1">#REF!</definedName>
    <definedName name="_123Graph_FB" localSheetId="8" hidden="1">#REF!</definedName>
    <definedName name="_123Graph_FB" localSheetId="11" hidden="1">#REF!</definedName>
    <definedName name="_123Graph_FB" localSheetId="13" hidden="1">#REF!</definedName>
    <definedName name="_123Graph_FB" localSheetId="14" hidden="1">#REF!</definedName>
    <definedName name="_123Graph_FB" localSheetId="15" hidden="1">#REF!</definedName>
    <definedName name="_123Graph_FB" localSheetId="16" hidden="1">#REF!</definedName>
    <definedName name="_123Graph_FB" localSheetId="17" hidden="1">#REF!</definedName>
    <definedName name="_123Graph_FB" localSheetId="18" hidden="1">#REF!</definedName>
    <definedName name="_123Graph_FB" localSheetId="22" hidden="1">#REF!</definedName>
    <definedName name="_123Graph_FB" localSheetId="25" hidden="1">#REF!</definedName>
    <definedName name="_123Graph_FB" localSheetId="26" hidden="1">#REF!</definedName>
    <definedName name="_123Graph_FB" localSheetId="27" hidden="1">#REF!</definedName>
    <definedName name="_123Graph_FB" localSheetId="33" hidden="1">#REF!</definedName>
    <definedName name="_123Graph_FB" localSheetId="35" hidden="1">#REF!</definedName>
    <definedName name="_123Graph_FB" hidden="1">#REF!</definedName>
    <definedName name="_125__123Graph_CCHART_5" hidden="1">'[12]Employment Data Sectors (wages)'!$C$24:$C$35</definedName>
    <definedName name="_128__123Graph_CCHART_8" hidden="1">'[12]Employment Data Sectors (wages)'!$W$14:$W$25</definedName>
    <definedName name="_13__123Graph_ACHART_1" hidden="1">'[12]Employment Data Sectors (wages)'!$A$8173:$A$8184</definedName>
    <definedName name="_13__123Graph_ACHART_2" hidden="1">'[12]Employment Data Sectors (wages)'!$A$8173:$A$8184</definedName>
    <definedName name="_13__123Graph_BCHART_3" localSheetId="48" hidden="1">'[13]Employment Data Sectors (wages)'!$B$11:$B$8185</definedName>
    <definedName name="_13__123Graph_BCHART_3" localSheetId="49" hidden="1">'[13]Employment Data Sectors (wages)'!$B$11:$B$8185</definedName>
    <definedName name="_13__123Graph_BCHART_3" localSheetId="0" hidden="1">'[13]Employment Data Sectors (wages)'!$B$11:$B$8185</definedName>
    <definedName name="_13__123Graph_BCHART_3" localSheetId="7" hidden="1">'[13]Employment Data Sectors (wages)'!$B$11:$B$8185</definedName>
    <definedName name="_13__123Graph_BCHART_3" localSheetId="8" hidden="1">'[13]Employment Data Sectors (wages)'!$B$11:$B$8185</definedName>
    <definedName name="_13__123Graph_BCHART_3" hidden="1">'[13]Employment Data Sectors (wages)'!$B$11:$B$8185</definedName>
    <definedName name="_13__123Graph_BCHART_4" localSheetId="48" hidden="1">'[14]Employment Data Sectors (wages)'!$B$12:$B$23</definedName>
    <definedName name="_13__123Graph_BCHART_4" localSheetId="49" hidden="1">'[14]Employment Data Sectors (wages)'!$B$12:$B$23</definedName>
    <definedName name="_13__123Graph_BCHART_4" localSheetId="0" hidden="1">'[14]Employment Data Sectors (wages)'!$B$12:$B$23</definedName>
    <definedName name="_13__123Graph_BCHART_4" localSheetId="7" hidden="1">'[14]Employment Data Sectors (wages)'!$B$12:$B$23</definedName>
    <definedName name="_13__123Graph_BCHART_4" localSheetId="15" hidden="1">'[14]Employment Data Sectors (wages)'!$B$12:$B$23</definedName>
    <definedName name="_13__123Graph_BCHART_4" hidden="1">'[14]Employment Data Sectors (wages)'!$B$12:$B$23</definedName>
    <definedName name="_130__123Graph_CCHART_6" hidden="1">'[12]Employment Data Sectors (wages)'!$U$49:$U$8103</definedName>
    <definedName name="_132Graph_CB" localSheetId="46" hidden="1">#REF!</definedName>
    <definedName name="_132Graph_CB" localSheetId="48" hidden="1">#REF!</definedName>
    <definedName name="_132Graph_CB" localSheetId="49" hidden="1">#REF!</definedName>
    <definedName name="_132Graph_CB" localSheetId="51" hidden="1">#REF!</definedName>
    <definedName name="_132Graph_CB" localSheetId="52" hidden="1">#REF!</definedName>
    <definedName name="_132Graph_CB" localSheetId="54" hidden="1">#REF!</definedName>
    <definedName name="_132Graph_CB" localSheetId="55" hidden="1">#REF!</definedName>
    <definedName name="_132Graph_CB" localSheetId="56" hidden="1">#REF!</definedName>
    <definedName name="_132Graph_CB" localSheetId="58" hidden="1">#REF!</definedName>
    <definedName name="_132Graph_CB" localSheetId="59" hidden="1">#REF!</definedName>
    <definedName name="_132Graph_CB" localSheetId="60" hidden="1">#REF!</definedName>
    <definedName name="_132Graph_CB" localSheetId="61" hidden="1">#REF!</definedName>
    <definedName name="_132Graph_CB" localSheetId="0" hidden="1">#REF!</definedName>
    <definedName name="_132Graph_CB" localSheetId="7" hidden="1">#REF!</definedName>
    <definedName name="_132Graph_CB" localSheetId="8" hidden="1">#REF!</definedName>
    <definedName name="_132Graph_CB" localSheetId="11" hidden="1">#REF!</definedName>
    <definedName name="_132Graph_CB" localSheetId="13" hidden="1">#REF!</definedName>
    <definedName name="_132Graph_CB" localSheetId="14" hidden="1">#REF!</definedName>
    <definedName name="_132Graph_CB" localSheetId="15" hidden="1">#REF!</definedName>
    <definedName name="_132Graph_CB" localSheetId="16" hidden="1">#REF!</definedName>
    <definedName name="_132Graph_CB" localSheetId="17" hidden="1">#REF!</definedName>
    <definedName name="_132Graph_CB" localSheetId="18" hidden="1">#REF!</definedName>
    <definedName name="_132Graph_CB" localSheetId="22" hidden="1">#REF!</definedName>
    <definedName name="_132Graph_CB" localSheetId="25" hidden="1">#REF!</definedName>
    <definedName name="_132Graph_CB" localSheetId="26" hidden="1">#REF!</definedName>
    <definedName name="_132Graph_CB" localSheetId="27" hidden="1">#REF!</definedName>
    <definedName name="_132Graph_CB" localSheetId="33" hidden="1">#REF!</definedName>
    <definedName name="_132Graph_CB" localSheetId="35" hidden="1">#REF!</definedName>
    <definedName name="_132Graph_CB" hidden="1">#REF!</definedName>
    <definedName name="_133__123Graph_DCHART_7" hidden="1">'[12]Employment Data Sectors (wages)'!$Y$26:$Y$37</definedName>
    <definedName name="_135__123Graph_CCHART_7" hidden="1">'[12]Employment Data Sectors (wages)'!$Y$14:$Y$25</definedName>
    <definedName name="_138__123Graph_DCHART_8" hidden="1">'[12]Employment Data Sectors (wages)'!$W$26:$W$37</definedName>
    <definedName name="_14__123Graph_BCHART_4" localSheetId="48" hidden="1">'[13]Employment Data Sectors (wages)'!$B$12:$B$23</definedName>
    <definedName name="_14__123Graph_BCHART_4" localSheetId="49" hidden="1">'[13]Employment Data Sectors (wages)'!$B$12:$B$23</definedName>
    <definedName name="_14__123Graph_BCHART_4" localSheetId="0" hidden="1">'[13]Employment Data Sectors (wages)'!$B$12:$B$23</definedName>
    <definedName name="_14__123Graph_BCHART_4" localSheetId="7" hidden="1">'[13]Employment Data Sectors (wages)'!$B$12:$B$23</definedName>
    <definedName name="_14__123Graph_BCHART_4" localSheetId="8" hidden="1">'[13]Employment Data Sectors (wages)'!$B$12:$B$23</definedName>
    <definedName name="_14__123Graph_BCHART_4" hidden="1">'[13]Employment Data Sectors (wages)'!$B$12:$B$23</definedName>
    <definedName name="_14__123Graph_BCHART_5" localSheetId="48" hidden="1">'[14]Employment Data Sectors (wages)'!$B$24:$B$35</definedName>
    <definedName name="_14__123Graph_BCHART_5" localSheetId="49" hidden="1">'[14]Employment Data Sectors (wages)'!$B$24:$B$35</definedName>
    <definedName name="_14__123Graph_BCHART_5" localSheetId="0" hidden="1">'[14]Employment Data Sectors (wages)'!$B$24:$B$35</definedName>
    <definedName name="_14__123Graph_BCHART_5" localSheetId="7" hidden="1">'[14]Employment Data Sectors (wages)'!$B$24:$B$35</definedName>
    <definedName name="_14__123Graph_BCHART_5" localSheetId="15" hidden="1">'[14]Employment Data Sectors (wages)'!$B$24:$B$35</definedName>
    <definedName name="_14__123Graph_BCHART_5" hidden="1">'[14]Employment Data Sectors (wages)'!$B$24:$B$35</definedName>
    <definedName name="_140__123Graph_CCHART_8" hidden="1">'[12]Employment Data Sectors (wages)'!$W$14:$W$25</definedName>
    <definedName name="_143__123Graph_ECHART_7" hidden="1">'[12]Employment Data Sectors (wages)'!$Y$38:$Y$49</definedName>
    <definedName name="_145__123Graph_DCHART_7" hidden="1">'[12]Employment Data Sectors (wages)'!$Y$26:$Y$37</definedName>
    <definedName name="_148__123Graph_ECHART_8" hidden="1">'[12]Employment Data Sectors (wages)'!$H$86:$H$99</definedName>
    <definedName name="_15__123Graph_ACHART_3" localSheetId="17" hidden="1">'[12]Employment Data Sectors (wages)'!$A$11:$A$8185</definedName>
    <definedName name="_15__123Graph_ACHART_3" hidden="1">'[12]Employment Data Sectors (wages)'!$A$11:$A$8185</definedName>
    <definedName name="_15__123Graph_BCHART_5" localSheetId="48" hidden="1">'[13]Employment Data Sectors (wages)'!$B$24:$B$35</definedName>
    <definedName name="_15__123Graph_BCHART_5" localSheetId="49" hidden="1">'[13]Employment Data Sectors (wages)'!$B$24:$B$35</definedName>
    <definedName name="_15__123Graph_BCHART_5" localSheetId="0" hidden="1">'[13]Employment Data Sectors (wages)'!$B$24:$B$35</definedName>
    <definedName name="_15__123Graph_BCHART_5" localSheetId="7" hidden="1">'[13]Employment Data Sectors (wages)'!$B$24:$B$35</definedName>
    <definedName name="_15__123Graph_BCHART_5" localSheetId="8" hidden="1">'[13]Employment Data Sectors (wages)'!$B$24:$B$35</definedName>
    <definedName name="_15__123Graph_BCHART_5" hidden="1">'[13]Employment Data Sectors (wages)'!$B$24:$B$35</definedName>
    <definedName name="_15__123Graph_BCHART_6" localSheetId="48" hidden="1">'[14]Employment Data Sectors (wages)'!$AS$49:$AS$8103</definedName>
    <definedName name="_15__123Graph_BCHART_6" localSheetId="49" hidden="1">'[14]Employment Data Sectors (wages)'!$AS$49:$AS$8103</definedName>
    <definedName name="_15__123Graph_BCHART_6" localSheetId="0" hidden="1">'[14]Employment Data Sectors (wages)'!$AS$49:$AS$8103</definedName>
    <definedName name="_15__123Graph_BCHART_6" localSheetId="7" hidden="1">'[14]Employment Data Sectors (wages)'!$AS$49:$AS$8103</definedName>
    <definedName name="_15__123Graph_BCHART_6" localSheetId="15" hidden="1">'[14]Employment Data Sectors (wages)'!$AS$49:$AS$8103</definedName>
    <definedName name="_15__123Graph_BCHART_6" hidden="1">'[14]Employment Data Sectors (wages)'!$AS$49:$AS$8103</definedName>
    <definedName name="_150__123Graph_DCHART_8" hidden="1">'[12]Employment Data Sectors (wages)'!$W$26:$W$37</definedName>
    <definedName name="_153__123Graph_FCHART_8" hidden="1">'[12]Employment Data Sectors (wages)'!$H$6:$H$17</definedName>
    <definedName name="_155__123Graph_ECHART_7" hidden="1">'[12]Employment Data Sectors (wages)'!$Y$38:$Y$49</definedName>
    <definedName name="_16__123Graph_ACHART_3" hidden="1">'[12]Employment Data Sectors (wages)'!$A$11:$A$8185</definedName>
    <definedName name="_16__123Graph_BCHART_6" localSheetId="48" hidden="1">'[13]Employment Data Sectors (wages)'!$AS$49:$AS$8103</definedName>
    <definedName name="_16__123Graph_BCHART_6" localSheetId="49" hidden="1">'[13]Employment Data Sectors (wages)'!$AS$49:$AS$8103</definedName>
    <definedName name="_16__123Graph_BCHART_6" localSheetId="0" hidden="1">'[13]Employment Data Sectors (wages)'!$AS$49:$AS$8103</definedName>
    <definedName name="_16__123Graph_BCHART_6" localSheetId="7" hidden="1">'[13]Employment Data Sectors (wages)'!$AS$49:$AS$8103</definedName>
    <definedName name="_16__123Graph_BCHART_6" localSheetId="8" hidden="1">'[13]Employment Data Sectors (wages)'!$AS$49:$AS$8103</definedName>
    <definedName name="_16__123Graph_BCHART_6" hidden="1">'[13]Employment Data Sectors (wages)'!$AS$49:$AS$8103</definedName>
    <definedName name="_16__123Graph_BCHART_7" localSheetId="48" hidden="1">'[14]Employment Data Sectors (wages)'!$Y$13:$Y$8187</definedName>
    <definedName name="_16__123Graph_BCHART_7" localSheetId="49" hidden="1">'[14]Employment Data Sectors (wages)'!$Y$13:$Y$8187</definedName>
    <definedName name="_16__123Graph_BCHART_7" localSheetId="0" hidden="1">'[14]Employment Data Sectors (wages)'!$Y$13:$Y$8187</definedName>
    <definedName name="_16__123Graph_BCHART_7" localSheetId="7" hidden="1">'[14]Employment Data Sectors (wages)'!$Y$13:$Y$8187</definedName>
    <definedName name="_16__123Graph_BCHART_7" localSheetId="15" hidden="1">'[14]Employment Data Sectors (wages)'!$Y$13:$Y$8187</definedName>
    <definedName name="_16__123Graph_BCHART_7" hidden="1">'[14]Employment Data Sectors (wages)'!$Y$13:$Y$8187</definedName>
    <definedName name="_160__123Graph_ECHART_8" hidden="1">'[12]Employment Data Sectors (wages)'!$H$86:$H$99</definedName>
    <definedName name="_165__123Graph_FCHART_8" hidden="1">'[12]Employment Data Sectors (wages)'!$H$6:$H$17</definedName>
    <definedName name="_17__123Graph_BCHART_7" localSheetId="48" hidden="1">'[13]Employment Data Sectors (wages)'!$Y$13:$Y$8187</definedName>
    <definedName name="_17__123Graph_BCHART_7" localSheetId="49" hidden="1">'[13]Employment Data Sectors (wages)'!$Y$13:$Y$8187</definedName>
    <definedName name="_17__123Graph_BCHART_7" localSheetId="0" hidden="1">'[13]Employment Data Sectors (wages)'!$Y$13:$Y$8187</definedName>
    <definedName name="_17__123Graph_BCHART_7" localSheetId="7" hidden="1">'[13]Employment Data Sectors (wages)'!$Y$13:$Y$8187</definedName>
    <definedName name="_17__123Graph_BCHART_7" localSheetId="8" hidden="1">'[13]Employment Data Sectors (wages)'!$Y$13:$Y$8187</definedName>
    <definedName name="_17__123Graph_BCHART_7" hidden="1">'[13]Employment Data Sectors (wages)'!$Y$13:$Y$8187</definedName>
    <definedName name="_17__123Graph_BCHART_8" localSheetId="48" hidden="1">'[14]Employment Data Sectors (wages)'!$W$13:$W$8187</definedName>
    <definedName name="_17__123Graph_BCHART_8" localSheetId="49" hidden="1">'[14]Employment Data Sectors (wages)'!$W$13:$W$8187</definedName>
    <definedName name="_17__123Graph_BCHART_8" localSheetId="0" hidden="1">'[14]Employment Data Sectors (wages)'!$W$13:$W$8187</definedName>
    <definedName name="_17__123Graph_BCHART_8" localSheetId="7" hidden="1">'[14]Employment Data Sectors (wages)'!$W$13:$W$8187</definedName>
    <definedName name="_17__123Graph_BCHART_8" localSheetId="15" hidden="1">'[14]Employment Data Sectors (wages)'!$W$13:$W$8187</definedName>
    <definedName name="_17__123Graph_BCHART_8" hidden="1">'[14]Employment Data Sectors (wages)'!$W$13:$W$8187</definedName>
    <definedName name="_18__123Graph_ACHART_2" hidden="1">'[12]Employment Data Sectors (wages)'!$A$8173:$A$8184</definedName>
    <definedName name="_18__123Graph_ACHART_4" localSheetId="17" hidden="1">'[12]Employment Data Sectors (wages)'!$A$12:$A$23</definedName>
    <definedName name="_18__123Graph_ACHART_4" hidden="1">'[12]Employment Data Sectors (wages)'!$A$12:$A$23</definedName>
    <definedName name="_18__123Graph_BCHART_8" localSheetId="48" hidden="1">'[13]Employment Data Sectors (wages)'!$W$13:$W$8187</definedName>
    <definedName name="_18__123Graph_BCHART_8" localSheetId="49" hidden="1">'[13]Employment Data Sectors (wages)'!$W$13:$W$8187</definedName>
    <definedName name="_18__123Graph_BCHART_8" localSheetId="0" hidden="1">'[13]Employment Data Sectors (wages)'!$W$13:$W$8187</definedName>
    <definedName name="_18__123Graph_BCHART_8" localSheetId="7" hidden="1">'[13]Employment Data Sectors (wages)'!$W$13:$W$8187</definedName>
    <definedName name="_18__123Graph_BCHART_8" localSheetId="8" hidden="1">'[13]Employment Data Sectors (wages)'!$W$13:$W$8187</definedName>
    <definedName name="_18__123Graph_BCHART_8" hidden="1">'[13]Employment Data Sectors (wages)'!$W$13:$W$8187</definedName>
    <definedName name="_18__123Graph_CCHART_1" localSheetId="48" hidden="1">'[14]Employment Data Sectors (wages)'!$C$8173:$C$8184</definedName>
    <definedName name="_18__123Graph_CCHART_1" localSheetId="49" hidden="1">'[14]Employment Data Sectors (wages)'!$C$8173:$C$8184</definedName>
    <definedName name="_18__123Graph_CCHART_1" localSheetId="0" hidden="1">'[14]Employment Data Sectors (wages)'!$C$8173:$C$8184</definedName>
    <definedName name="_18__123Graph_CCHART_1" localSheetId="7" hidden="1">'[14]Employment Data Sectors (wages)'!$C$8173:$C$8184</definedName>
    <definedName name="_18__123Graph_CCHART_1" localSheetId="15" hidden="1">'[14]Employment Data Sectors (wages)'!$C$8173:$C$8184</definedName>
    <definedName name="_18__123Graph_CCHART_1" hidden="1">'[14]Employment Data Sectors (wages)'!$C$8173:$C$8184</definedName>
    <definedName name="_19__123Graph_ACHART_4" hidden="1">'[12]Employment Data Sectors (wages)'!$A$12:$A$23</definedName>
    <definedName name="_19__123Graph_CCHART_1" localSheetId="48" hidden="1">'[13]Employment Data Sectors (wages)'!$C$8173:$C$8184</definedName>
    <definedName name="_19__123Graph_CCHART_1" localSheetId="49" hidden="1">'[13]Employment Data Sectors (wages)'!$C$8173:$C$8184</definedName>
    <definedName name="_19__123Graph_CCHART_1" localSheetId="0" hidden="1">'[13]Employment Data Sectors (wages)'!$C$8173:$C$8184</definedName>
    <definedName name="_19__123Graph_CCHART_1" localSheetId="7" hidden="1">'[13]Employment Data Sectors (wages)'!$C$8173:$C$8184</definedName>
    <definedName name="_19__123Graph_CCHART_1" localSheetId="8" hidden="1">'[13]Employment Data Sectors (wages)'!$C$8173:$C$8184</definedName>
    <definedName name="_19__123Graph_CCHART_1" hidden="1">'[13]Employment Data Sectors (wages)'!$C$8173:$C$8184</definedName>
    <definedName name="_19__123Graph_CCHART_2" localSheetId="48" hidden="1">'[14]Employment Data Sectors (wages)'!$C$8173:$C$8184</definedName>
    <definedName name="_19__123Graph_CCHART_2" localSheetId="49" hidden="1">'[14]Employment Data Sectors (wages)'!$C$8173:$C$8184</definedName>
    <definedName name="_19__123Graph_CCHART_2" localSheetId="0" hidden="1">'[14]Employment Data Sectors (wages)'!$C$8173:$C$8184</definedName>
    <definedName name="_19__123Graph_CCHART_2" localSheetId="7" hidden="1">'[14]Employment Data Sectors (wages)'!$C$8173:$C$8184</definedName>
    <definedName name="_19__123Graph_CCHART_2" localSheetId="15" hidden="1">'[14]Employment Data Sectors (wages)'!$C$8173:$C$8184</definedName>
    <definedName name="_19__123Graph_CCHART_2" hidden="1">'[14]Employment Data Sectors (wages)'!$C$8173:$C$8184</definedName>
    <definedName name="_1992BOPB" localSheetId="46">#REF!</definedName>
    <definedName name="_1992BOPB" localSheetId="48">#REF!</definedName>
    <definedName name="_1992BOPB" localSheetId="49">#REF!</definedName>
    <definedName name="_1992BOPB" localSheetId="51">#REF!</definedName>
    <definedName name="_1992BOPB" localSheetId="52">#REF!</definedName>
    <definedName name="_1992BOPB" localSheetId="54">#REF!</definedName>
    <definedName name="_1992BOPB" localSheetId="55">#REF!</definedName>
    <definedName name="_1992BOPB" localSheetId="56">#REF!</definedName>
    <definedName name="_1992BOPB" localSheetId="58">#REF!</definedName>
    <definedName name="_1992BOPB" localSheetId="59">#REF!</definedName>
    <definedName name="_1992BOPB" localSheetId="60">#REF!</definedName>
    <definedName name="_1992BOPB" localSheetId="61">#REF!</definedName>
    <definedName name="_1992BOPB" localSheetId="0">#REF!</definedName>
    <definedName name="_1992BOPB" localSheetId="7">#REF!</definedName>
    <definedName name="_1992BOPB" localSheetId="8">#REF!</definedName>
    <definedName name="_1992BOPB" localSheetId="11">#REF!</definedName>
    <definedName name="_1992BOPB" localSheetId="13">#REF!</definedName>
    <definedName name="_1992BOPB" localSheetId="14">#REF!</definedName>
    <definedName name="_1992BOPB" localSheetId="15">#REF!</definedName>
    <definedName name="_1992BOPB" localSheetId="16">#REF!</definedName>
    <definedName name="_1992BOPB" localSheetId="17">#REF!</definedName>
    <definedName name="_1992BOPB" localSheetId="18">#REF!</definedName>
    <definedName name="_1992BOPB" localSheetId="22">#REF!</definedName>
    <definedName name="_1992BOPB" localSheetId="25">#REF!</definedName>
    <definedName name="_1992BOPB" localSheetId="26">#REF!</definedName>
    <definedName name="_1992BOPB" localSheetId="27">#REF!</definedName>
    <definedName name="_1992BOPB" localSheetId="33">#REF!</definedName>
    <definedName name="_1992BOPB" localSheetId="35">#REF!</definedName>
    <definedName name="_1992BOPB">#REF!</definedName>
    <definedName name="_1Macros_Import_.qbop" localSheetId="46">[15]!'[Macros Import].qbop'</definedName>
    <definedName name="_1Macros_Import_.qbop" localSheetId="55">[15]!'[Macros Import].qbop'</definedName>
    <definedName name="_1Macros_Import_.qbop" localSheetId="56">[15]!'[Macros Import].qbop'</definedName>
    <definedName name="_1Macros_Import_.qbop" localSheetId="58">[15]!'[Macros Import].qbop'</definedName>
    <definedName name="_1Macros_Import_.qbop" localSheetId="59">[15]!'[Macros Import].qbop'</definedName>
    <definedName name="_1Macros_Import_.qbop" localSheetId="60">[15]!'[Macros Import].qbop'</definedName>
    <definedName name="_1Macros_Import_.qbop" localSheetId="61">[15]!'[Macros Import].qbop'</definedName>
    <definedName name="_1Macros_Import_.qbop" localSheetId="13">[15]!'[Macros Import].qbop'</definedName>
    <definedName name="_1Macros_Import_.qbop" localSheetId="22">[15]!'[Macros Import].qbop'</definedName>
    <definedName name="_1Macros_Import_.qbop" localSheetId="27">[15]!'[Macros Import].qbop'</definedName>
    <definedName name="_1Macros_Import_.qbop">[15]!'[Macros Import].qbop'</definedName>
    <definedName name="_2__123Graph_ACHART_1" localSheetId="48" hidden="1">'[14]Employment Data Sectors (wages)'!$A$8173:$A$8184</definedName>
    <definedName name="_2__123Graph_ACHART_1" localSheetId="49" hidden="1">'[14]Employment Data Sectors (wages)'!$A$8173:$A$8184</definedName>
    <definedName name="_2__123Graph_ACHART_1" localSheetId="0" hidden="1">'[14]Employment Data Sectors (wages)'!$A$8173:$A$8184</definedName>
    <definedName name="_2__123Graph_ACHART_1" localSheetId="7" hidden="1">'[14]Employment Data Sectors (wages)'!$A$8173:$A$8184</definedName>
    <definedName name="_2__123Graph_ACHART_1" localSheetId="15" hidden="1">'[14]Employment Data Sectors (wages)'!$A$8173:$A$8184</definedName>
    <definedName name="_2__123Graph_ACHART_1" hidden="1">'[14]Employment Data Sectors (wages)'!$A$8173:$A$8184</definedName>
    <definedName name="_20__123Graph_CCHART_2" localSheetId="48" hidden="1">'[13]Employment Data Sectors (wages)'!$C$8173:$C$8184</definedName>
    <definedName name="_20__123Graph_CCHART_2" localSheetId="49" hidden="1">'[13]Employment Data Sectors (wages)'!$C$8173:$C$8184</definedName>
    <definedName name="_20__123Graph_CCHART_2" localSheetId="0" hidden="1">'[13]Employment Data Sectors (wages)'!$C$8173:$C$8184</definedName>
    <definedName name="_20__123Graph_CCHART_2" localSheetId="7" hidden="1">'[13]Employment Data Sectors (wages)'!$C$8173:$C$8184</definedName>
    <definedName name="_20__123Graph_CCHART_2" localSheetId="8" hidden="1">'[13]Employment Data Sectors (wages)'!$C$8173:$C$8184</definedName>
    <definedName name="_20__123Graph_CCHART_2" hidden="1">'[13]Employment Data Sectors (wages)'!$C$8173:$C$8184</definedName>
    <definedName name="_20__123Graph_CCHART_3" localSheetId="48" hidden="1">'[14]Employment Data Sectors (wages)'!$C$11:$C$8185</definedName>
    <definedName name="_20__123Graph_CCHART_3" localSheetId="49" hidden="1">'[14]Employment Data Sectors (wages)'!$C$11:$C$8185</definedName>
    <definedName name="_20__123Graph_CCHART_3" localSheetId="0" hidden="1">'[14]Employment Data Sectors (wages)'!$C$11:$C$8185</definedName>
    <definedName name="_20__123Graph_CCHART_3" localSheetId="7" hidden="1">'[14]Employment Data Sectors (wages)'!$C$11:$C$8185</definedName>
    <definedName name="_20__123Graph_CCHART_3" localSheetId="15" hidden="1">'[14]Employment Data Sectors (wages)'!$C$11:$C$8185</definedName>
    <definedName name="_20__123Graph_CCHART_3" hidden="1">'[14]Employment Data Sectors (wages)'!$C$11:$C$8185</definedName>
    <definedName name="_20Macros_Import_.qbop" localSheetId="33">[15]!'[Macros Import].qbop'</definedName>
    <definedName name="_20Macros_Import_.qbop" localSheetId="35">[15]!'[Macros Import].qbop'</definedName>
    <definedName name="_20Macros_Import_.qbop">[15]!'[Macros Import].qbop'</definedName>
    <definedName name="_21__123Graph_ACHART_5" localSheetId="17" hidden="1">'[12]Employment Data Sectors (wages)'!$A$24:$A$35</definedName>
    <definedName name="_21__123Graph_ACHART_5" hidden="1">'[12]Employment Data Sectors (wages)'!$A$24:$A$35</definedName>
    <definedName name="_21__123Graph_CCHART_3" localSheetId="48" hidden="1">'[13]Employment Data Sectors (wages)'!$C$11:$C$8185</definedName>
    <definedName name="_21__123Graph_CCHART_3" localSheetId="49" hidden="1">'[13]Employment Data Sectors (wages)'!$C$11:$C$8185</definedName>
    <definedName name="_21__123Graph_CCHART_3" localSheetId="0" hidden="1">'[13]Employment Data Sectors (wages)'!$C$11:$C$8185</definedName>
    <definedName name="_21__123Graph_CCHART_3" localSheetId="7" hidden="1">'[13]Employment Data Sectors (wages)'!$C$11:$C$8185</definedName>
    <definedName name="_21__123Graph_CCHART_3" localSheetId="8" hidden="1">'[13]Employment Data Sectors (wages)'!$C$11:$C$8185</definedName>
    <definedName name="_21__123Graph_CCHART_3" hidden="1">'[13]Employment Data Sectors (wages)'!$C$11:$C$8185</definedName>
    <definedName name="_21__123Graph_CCHART_4" localSheetId="48" hidden="1">'[14]Employment Data Sectors (wages)'!$C$12:$C$23</definedName>
    <definedName name="_21__123Graph_CCHART_4" localSheetId="49" hidden="1">'[14]Employment Data Sectors (wages)'!$C$12:$C$23</definedName>
    <definedName name="_21__123Graph_CCHART_4" localSheetId="0" hidden="1">'[14]Employment Data Sectors (wages)'!$C$12:$C$23</definedName>
    <definedName name="_21__123Graph_CCHART_4" localSheetId="7" hidden="1">'[14]Employment Data Sectors (wages)'!$C$12:$C$23</definedName>
    <definedName name="_21__123Graph_CCHART_4" localSheetId="15" hidden="1">'[14]Employment Data Sectors (wages)'!$C$12:$C$23</definedName>
    <definedName name="_21__123Graph_CCHART_4" hidden="1">'[14]Employment Data Sectors (wages)'!$C$12:$C$23</definedName>
    <definedName name="_22__123Graph_ACHART_5" hidden="1">'[12]Employment Data Sectors (wages)'!$A$24:$A$35</definedName>
    <definedName name="_22__123Graph_CCHART_4" localSheetId="48" hidden="1">'[13]Employment Data Sectors (wages)'!$C$12:$C$23</definedName>
    <definedName name="_22__123Graph_CCHART_4" localSheetId="49" hidden="1">'[13]Employment Data Sectors (wages)'!$C$12:$C$23</definedName>
    <definedName name="_22__123Graph_CCHART_4" localSheetId="0" hidden="1">'[13]Employment Data Sectors (wages)'!$C$12:$C$23</definedName>
    <definedName name="_22__123Graph_CCHART_4" localSheetId="7" hidden="1">'[13]Employment Data Sectors (wages)'!$C$12:$C$23</definedName>
    <definedName name="_22__123Graph_CCHART_4" localSheetId="8" hidden="1">'[13]Employment Data Sectors (wages)'!$C$12:$C$23</definedName>
    <definedName name="_22__123Graph_CCHART_4" hidden="1">'[13]Employment Data Sectors (wages)'!$C$12:$C$23</definedName>
    <definedName name="_22__123Graph_CCHART_5" localSheetId="48" hidden="1">'[14]Employment Data Sectors (wages)'!$C$24:$C$35</definedName>
    <definedName name="_22__123Graph_CCHART_5" localSheetId="49" hidden="1">'[14]Employment Data Sectors (wages)'!$C$24:$C$35</definedName>
    <definedName name="_22__123Graph_CCHART_5" localSheetId="0" hidden="1">'[14]Employment Data Sectors (wages)'!$C$24:$C$35</definedName>
    <definedName name="_22__123Graph_CCHART_5" localSheetId="7" hidden="1">'[14]Employment Data Sectors (wages)'!$C$24:$C$35</definedName>
    <definedName name="_22__123Graph_CCHART_5" localSheetId="15" hidden="1">'[14]Employment Data Sectors (wages)'!$C$24:$C$35</definedName>
    <definedName name="_22__123Graph_CCHART_5" hidden="1">'[14]Employment Data Sectors (wages)'!$C$24:$C$35</definedName>
    <definedName name="_23__123Graph_ACHART_3" hidden="1">'[12]Employment Data Sectors (wages)'!$A$11:$A$8185</definedName>
    <definedName name="_23__123Graph_CCHART_5" localSheetId="48" hidden="1">'[13]Employment Data Sectors (wages)'!$C$24:$C$35</definedName>
    <definedName name="_23__123Graph_CCHART_5" localSheetId="49" hidden="1">'[13]Employment Data Sectors (wages)'!$C$24:$C$35</definedName>
    <definedName name="_23__123Graph_CCHART_5" localSheetId="0" hidden="1">'[13]Employment Data Sectors (wages)'!$C$24:$C$35</definedName>
    <definedName name="_23__123Graph_CCHART_5" localSheetId="7" hidden="1">'[13]Employment Data Sectors (wages)'!$C$24:$C$35</definedName>
    <definedName name="_23__123Graph_CCHART_5" localSheetId="8" hidden="1">'[13]Employment Data Sectors (wages)'!$C$24:$C$35</definedName>
    <definedName name="_23__123Graph_CCHART_5" hidden="1">'[13]Employment Data Sectors (wages)'!$C$24:$C$35</definedName>
    <definedName name="_23__123Graph_CCHART_6" localSheetId="48" hidden="1">'[14]Employment Data Sectors (wages)'!$U$49:$U$8103</definedName>
    <definedName name="_23__123Graph_CCHART_6" localSheetId="49" hidden="1">'[14]Employment Data Sectors (wages)'!$U$49:$U$8103</definedName>
    <definedName name="_23__123Graph_CCHART_6" localSheetId="0" hidden="1">'[14]Employment Data Sectors (wages)'!$U$49:$U$8103</definedName>
    <definedName name="_23__123Graph_CCHART_6" localSheetId="7" hidden="1">'[14]Employment Data Sectors (wages)'!$U$49:$U$8103</definedName>
    <definedName name="_23__123Graph_CCHART_6" localSheetId="15" hidden="1">'[14]Employment Data Sectors (wages)'!$U$49:$U$8103</definedName>
    <definedName name="_23__123Graph_CCHART_6" hidden="1">'[14]Employment Data Sectors (wages)'!$U$49:$U$8103</definedName>
    <definedName name="_24__123Graph_ACHART_6" localSheetId="17" hidden="1">'[12]Employment Data Sectors (wages)'!$Y$49:$Y$8103</definedName>
    <definedName name="_24__123Graph_ACHART_6" hidden="1">'[12]Employment Data Sectors (wages)'!$Y$49:$Y$8103</definedName>
    <definedName name="_24__123Graph_CCHART_6" localSheetId="48" hidden="1">'[13]Employment Data Sectors (wages)'!$U$49:$U$8103</definedName>
    <definedName name="_24__123Graph_CCHART_6" localSheetId="49" hidden="1">'[13]Employment Data Sectors (wages)'!$U$49:$U$8103</definedName>
    <definedName name="_24__123Graph_CCHART_6" localSheetId="0" hidden="1">'[13]Employment Data Sectors (wages)'!$U$49:$U$8103</definedName>
    <definedName name="_24__123Graph_CCHART_6" localSheetId="7" hidden="1">'[13]Employment Data Sectors (wages)'!$U$49:$U$8103</definedName>
    <definedName name="_24__123Graph_CCHART_6" localSheetId="8" hidden="1">'[13]Employment Data Sectors (wages)'!$U$49:$U$8103</definedName>
    <definedName name="_24__123Graph_CCHART_6" hidden="1">'[13]Employment Data Sectors (wages)'!$U$49:$U$8103</definedName>
    <definedName name="_24__123Graph_CCHART_7" localSheetId="48" hidden="1">'[14]Employment Data Sectors (wages)'!$Y$14:$Y$25</definedName>
    <definedName name="_24__123Graph_CCHART_7" localSheetId="49" hidden="1">'[14]Employment Data Sectors (wages)'!$Y$14:$Y$25</definedName>
    <definedName name="_24__123Graph_CCHART_7" localSheetId="0" hidden="1">'[14]Employment Data Sectors (wages)'!$Y$14:$Y$25</definedName>
    <definedName name="_24__123Graph_CCHART_7" localSheetId="7" hidden="1">'[14]Employment Data Sectors (wages)'!$Y$14:$Y$25</definedName>
    <definedName name="_24__123Graph_CCHART_7" localSheetId="15" hidden="1">'[14]Employment Data Sectors (wages)'!$Y$14:$Y$25</definedName>
    <definedName name="_24__123Graph_CCHART_7" hidden="1">'[14]Employment Data Sectors (wages)'!$Y$14:$Y$25</definedName>
    <definedName name="_25__123Graph_ACHART_1" hidden="1">'[12]Employment Data Sectors (wages)'!$A$8173:$A$8184</definedName>
    <definedName name="_25__123Graph_ACHART_6" hidden="1">'[12]Employment Data Sectors (wages)'!$Y$49:$Y$8103</definedName>
    <definedName name="_25__123Graph_CCHART_7" localSheetId="48" hidden="1">'[13]Employment Data Sectors (wages)'!$Y$14:$Y$25</definedName>
    <definedName name="_25__123Graph_CCHART_7" localSheetId="49" hidden="1">'[13]Employment Data Sectors (wages)'!$Y$14:$Y$25</definedName>
    <definedName name="_25__123Graph_CCHART_7" localSheetId="0" hidden="1">'[13]Employment Data Sectors (wages)'!$Y$14:$Y$25</definedName>
    <definedName name="_25__123Graph_CCHART_7" localSheetId="7" hidden="1">'[13]Employment Data Sectors (wages)'!$Y$14:$Y$25</definedName>
    <definedName name="_25__123Graph_CCHART_7" localSheetId="8" hidden="1">'[13]Employment Data Sectors (wages)'!$Y$14:$Y$25</definedName>
    <definedName name="_25__123Graph_CCHART_7" hidden="1">'[13]Employment Data Sectors (wages)'!$Y$14:$Y$25</definedName>
    <definedName name="_25__123Graph_CCHART_8" localSheetId="48" hidden="1">'[14]Employment Data Sectors (wages)'!$W$14:$W$25</definedName>
    <definedName name="_25__123Graph_CCHART_8" localSheetId="49" hidden="1">'[14]Employment Data Sectors (wages)'!$W$14:$W$25</definedName>
    <definedName name="_25__123Graph_CCHART_8" localSheetId="0" hidden="1">'[14]Employment Data Sectors (wages)'!$W$14:$W$25</definedName>
    <definedName name="_25__123Graph_CCHART_8" localSheetId="7" hidden="1">'[14]Employment Data Sectors (wages)'!$W$14:$W$25</definedName>
    <definedName name="_25__123Graph_CCHART_8" localSheetId="15" hidden="1">'[14]Employment Data Sectors (wages)'!$W$14:$W$25</definedName>
    <definedName name="_25__123Graph_CCHART_8" hidden="1">'[14]Employment Data Sectors (wages)'!$W$14:$W$25</definedName>
    <definedName name="_26__123Graph_CCHART_8" localSheetId="48" hidden="1">'[13]Employment Data Sectors (wages)'!$W$14:$W$25</definedName>
    <definedName name="_26__123Graph_CCHART_8" localSheetId="49" hidden="1">'[13]Employment Data Sectors (wages)'!$W$14:$W$25</definedName>
    <definedName name="_26__123Graph_CCHART_8" localSheetId="0" hidden="1">'[13]Employment Data Sectors (wages)'!$W$14:$W$25</definedName>
    <definedName name="_26__123Graph_CCHART_8" localSheetId="7" hidden="1">'[13]Employment Data Sectors (wages)'!$W$14:$W$25</definedName>
    <definedName name="_26__123Graph_CCHART_8" localSheetId="8" hidden="1">'[13]Employment Data Sectors (wages)'!$W$14:$W$25</definedName>
    <definedName name="_26__123Graph_CCHART_8" hidden="1">'[13]Employment Data Sectors (wages)'!$W$14:$W$25</definedName>
    <definedName name="_26__123Graph_DCHART_7" localSheetId="48" hidden="1">'[14]Employment Data Sectors (wages)'!$Y$26:$Y$37</definedName>
    <definedName name="_26__123Graph_DCHART_7" localSheetId="49" hidden="1">'[14]Employment Data Sectors (wages)'!$Y$26:$Y$37</definedName>
    <definedName name="_26__123Graph_DCHART_7" localSheetId="0" hidden="1">'[14]Employment Data Sectors (wages)'!$Y$26:$Y$37</definedName>
    <definedName name="_26__123Graph_DCHART_7" localSheetId="7" hidden="1">'[14]Employment Data Sectors (wages)'!$Y$26:$Y$37</definedName>
    <definedName name="_26__123Graph_DCHART_7" localSheetId="15" hidden="1">'[14]Employment Data Sectors (wages)'!$Y$26:$Y$37</definedName>
    <definedName name="_26__123Graph_DCHART_7" hidden="1">'[14]Employment Data Sectors (wages)'!$Y$26:$Y$37</definedName>
    <definedName name="_27__123Graph_ACHART_7" localSheetId="17" hidden="1">'[12]Employment Data Sectors (wages)'!$Y$8175:$Y$8186</definedName>
    <definedName name="_27__123Graph_ACHART_7" hidden="1">'[12]Employment Data Sectors (wages)'!$Y$8175:$Y$8186</definedName>
    <definedName name="_27__123Graph_DCHART_7" localSheetId="48" hidden="1">'[13]Employment Data Sectors (wages)'!$Y$26:$Y$37</definedName>
    <definedName name="_27__123Graph_DCHART_7" localSheetId="49" hidden="1">'[13]Employment Data Sectors (wages)'!$Y$26:$Y$37</definedName>
    <definedName name="_27__123Graph_DCHART_7" localSheetId="0" hidden="1">'[13]Employment Data Sectors (wages)'!$Y$26:$Y$37</definedName>
    <definedName name="_27__123Graph_DCHART_7" localSheetId="7" hidden="1">'[13]Employment Data Sectors (wages)'!$Y$26:$Y$37</definedName>
    <definedName name="_27__123Graph_DCHART_7" localSheetId="8" hidden="1">'[13]Employment Data Sectors (wages)'!$Y$26:$Y$37</definedName>
    <definedName name="_27__123Graph_DCHART_7" hidden="1">'[13]Employment Data Sectors (wages)'!$Y$26:$Y$37</definedName>
    <definedName name="_27__123Graph_DCHART_8" localSheetId="48" hidden="1">'[14]Employment Data Sectors (wages)'!$W$26:$W$37</definedName>
    <definedName name="_27__123Graph_DCHART_8" localSheetId="49" hidden="1">'[14]Employment Data Sectors (wages)'!$W$26:$W$37</definedName>
    <definedName name="_27__123Graph_DCHART_8" localSheetId="0" hidden="1">'[14]Employment Data Sectors (wages)'!$W$26:$W$37</definedName>
    <definedName name="_27__123Graph_DCHART_8" localSheetId="7" hidden="1">'[14]Employment Data Sectors (wages)'!$W$26:$W$37</definedName>
    <definedName name="_27__123Graph_DCHART_8" localSheetId="15" hidden="1">'[14]Employment Data Sectors (wages)'!$W$26:$W$37</definedName>
    <definedName name="_27__123Graph_DCHART_8" hidden="1">'[14]Employment Data Sectors (wages)'!$W$26:$W$37</definedName>
    <definedName name="_28__123Graph_ACHART_4" hidden="1">'[12]Employment Data Sectors (wages)'!$A$12:$A$23</definedName>
    <definedName name="_28__123Graph_ACHART_7" hidden="1">'[12]Employment Data Sectors (wages)'!$Y$8175:$Y$8186</definedName>
    <definedName name="_28__123Graph_DCHART_8" localSheetId="48" hidden="1">'[13]Employment Data Sectors (wages)'!$W$26:$W$37</definedName>
    <definedName name="_28__123Graph_DCHART_8" localSheetId="49" hidden="1">'[13]Employment Data Sectors (wages)'!$W$26:$W$37</definedName>
    <definedName name="_28__123Graph_DCHART_8" localSheetId="0" hidden="1">'[13]Employment Data Sectors (wages)'!$W$26:$W$37</definedName>
    <definedName name="_28__123Graph_DCHART_8" localSheetId="7" hidden="1">'[13]Employment Data Sectors (wages)'!$W$26:$W$37</definedName>
    <definedName name="_28__123Graph_DCHART_8" localSheetId="8" hidden="1">'[13]Employment Data Sectors (wages)'!$W$26:$W$37</definedName>
    <definedName name="_28__123Graph_DCHART_8" hidden="1">'[13]Employment Data Sectors (wages)'!$W$26:$W$37</definedName>
    <definedName name="_28__123Graph_ECHART_7" localSheetId="48" hidden="1">'[14]Employment Data Sectors (wages)'!$Y$38:$Y$49</definedName>
    <definedName name="_28__123Graph_ECHART_7" localSheetId="49" hidden="1">'[14]Employment Data Sectors (wages)'!$Y$38:$Y$49</definedName>
    <definedName name="_28__123Graph_ECHART_7" localSheetId="0" hidden="1">'[14]Employment Data Sectors (wages)'!$Y$38:$Y$49</definedName>
    <definedName name="_28__123Graph_ECHART_7" localSheetId="7" hidden="1">'[14]Employment Data Sectors (wages)'!$Y$38:$Y$49</definedName>
    <definedName name="_28__123Graph_ECHART_7" localSheetId="15" hidden="1">'[14]Employment Data Sectors (wages)'!$Y$38:$Y$49</definedName>
    <definedName name="_28__123Graph_ECHART_7" hidden="1">'[14]Employment Data Sectors (wages)'!$Y$38:$Y$49</definedName>
    <definedName name="_29__123Graph_ECHART_7" localSheetId="48" hidden="1">'[13]Employment Data Sectors (wages)'!$Y$38:$Y$49</definedName>
    <definedName name="_29__123Graph_ECHART_7" localSheetId="49" hidden="1">'[13]Employment Data Sectors (wages)'!$Y$38:$Y$49</definedName>
    <definedName name="_29__123Graph_ECHART_7" localSheetId="0" hidden="1">'[13]Employment Data Sectors (wages)'!$Y$38:$Y$49</definedName>
    <definedName name="_29__123Graph_ECHART_7" localSheetId="7" hidden="1">'[13]Employment Data Sectors (wages)'!$Y$38:$Y$49</definedName>
    <definedName name="_29__123Graph_ECHART_7" localSheetId="8" hidden="1">'[13]Employment Data Sectors (wages)'!$Y$38:$Y$49</definedName>
    <definedName name="_29__123Graph_ECHART_7" hidden="1">'[13]Employment Data Sectors (wages)'!$Y$38:$Y$49</definedName>
    <definedName name="_29__123Graph_ECHART_8" localSheetId="48" hidden="1">'[14]Employment Data Sectors (wages)'!$H$86:$H$99</definedName>
    <definedName name="_29__123Graph_ECHART_8" localSheetId="49" hidden="1">'[14]Employment Data Sectors (wages)'!$H$86:$H$99</definedName>
    <definedName name="_29__123Graph_ECHART_8" localSheetId="0" hidden="1">'[14]Employment Data Sectors (wages)'!$H$86:$H$99</definedName>
    <definedName name="_29__123Graph_ECHART_8" localSheetId="7" hidden="1">'[14]Employment Data Sectors (wages)'!$H$86:$H$99</definedName>
    <definedName name="_29__123Graph_ECHART_8" localSheetId="15" hidden="1">'[14]Employment Data Sectors (wages)'!$H$86:$H$99</definedName>
    <definedName name="_29__123Graph_ECHART_8" hidden="1">'[14]Employment Data Sectors (wages)'!$H$86:$H$99</definedName>
    <definedName name="_2Macros_Import_.qbop" localSheetId="46">[15]!'[Macros Import].qbop'</definedName>
    <definedName name="_2Macros_Import_.qbop" localSheetId="55">[15]!'[Macros Import].qbop'</definedName>
    <definedName name="_2Macros_Import_.qbop" localSheetId="56">[15]!'[Macros Import].qbop'</definedName>
    <definedName name="_2Macros_Import_.qbop" localSheetId="58">[15]!'[Macros Import].qbop'</definedName>
    <definedName name="_2Macros_Import_.qbop" localSheetId="59">[15]!'[Macros Import].qbop'</definedName>
    <definedName name="_2Macros_Import_.qbop" localSheetId="60">[15]!'[Macros Import].qbop'</definedName>
    <definedName name="_2Macros_Import_.qbop" localSheetId="61">[15]!'[Macros Import].qbop'</definedName>
    <definedName name="_2Macros_Import_.qbop" localSheetId="13">[15]!'[Macros Import].qbop'</definedName>
    <definedName name="_2Macros_Import_.qbop" localSheetId="22">[15]!'[Macros Import].qbop'</definedName>
    <definedName name="_2Macros_Import_.qbop" localSheetId="27">[15]!'[Macros Import].qbop'</definedName>
    <definedName name="_2Macros_Import_.qbop" localSheetId="33">[15]!'[Macros Import].qbop'</definedName>
    <definedName name="_2Macros_Import_.qbop" localSheetId="35">[15]!'[Macros Import].qbop'</definedName>
    <definedName name="_2Macros_Import_.qbop">[15]!'[Macros Import].qbop'</definedName>
    <definedName name="_3__123Graph_ACHART_1" localSheetId="48" hidden="1">'[13]Employment Data Sectors (wages)'!$A$8173:$A$8184</definedName>
    <definedName name="_3__123Graph_ACHART_1" localSheetId="49" hidden="1">'[13]Employment Data Sectors (wages)'!$A$8173:$A$8184</definedName>
    <definedName name="_3__123Graph_ACHART_1" localSheetId="0" hidden="1">'[13]Employment Data Sectors (wages)'!$A$8173:$A$8184</definedName>
    <definedName name="_3__123Graph_ACHART_1" localSheetId="7" hidden="1">'[13]Employment Data Sectors (wages)'!$A$8173:$A$8184</definedName>
    <definedName name="_3__123Graph_ACHART_1" localSheetId="8" hidden="1">'[13]Employment Data Sectors (wages)'!$A$8173:$A$8184</definedName>
    <definedName name="_3__123Graph_ACHART_1" hidden="1">'[13]Employment Data Sectors (wages)'!$A$8173:$A$8184</definedName>
    <definedName name="_3__123Graph_ACHART_2" localSheetId="48" hidden="1">'[14]Employment Data Sectors (wages)'!$A$8173:$A$8184</definedName>
    <definedName name="_3__123Graph_ACHART_2" localSheetId="49" hidden="1">'[14]Employment Data Sectors (wages)'!$A$8173:$A$8184</definedName>
    <definedName name="_3__123Graph_ACHART_2" localSheetId="0" hidden="1">'[14]Employment Data Sectors (wages)'!$A$8173:$A$8184</definedName>
    <definedName name="_3__123Graph_ACHART_2" localSheetId="7" hidden="1">'[14]Employment Data Sectors (wages)'!$A$8173:$A$8184</definedName>
    <definedName name="_3__123Graph_ACHART_2" localSheetId="15" hidden="1">'[14]Employment Data Sectors (wages)'!$A$8173:$A$8184</definedName>
    <definedName name="_3__123Graph_ACHART_2" hidden="1">'[14]Employment Data Sectors (wages)'!$A$8173:$A$8184</definedName>
    <definedName name="_30__123Graph_ACHART_2" hidden="1">'[12]Employment Data Sectors (wages)'!$A$8173:$A$8184</definedName>
    <definedName name="_30__123Graph_ACHART_8" localSheetId="17" hidden="1">'[12]Employment Data Sectors (wages)'!$W$8175:$W$8186</definedName>
    <definedName name="_30__123Graph_ACHART_8" hidden="1">'[12]Employment Data Sectors (wages)'!$W$8175:$W$8186</definedName>
    <definedName name="_30__123Graph_ECHART_8" localSheetId="48" hidden="1">'[13]Employment Data Sectors (wages)'!$H$86:$H$99</definedName>
    <definedName name="_30__123Graph_ECHART_8" localSheetId="49" hidden="1">'[13]Employment Data Sectors (wages)'!$H$86:$H$99</definedName>
    <definedName name="_30__123Graph_ECHART_8" localSheetId="0" hidden="1">'[13]Employment Data Sectors (wages)'!$H$86:$H$99</definedName>
    <definedName name="_30__123Graph_ECHART_8" localSheetId="7" hidden="1">'[13]Employment Data Sectors (wages)'!$H$86:$H$99</definedName>
    <definedName name="_30__123Graph_ECHART_8" localSheetId="8" hidden="1">'[13]Employment Data Sectors (wages)'!$H$86:$H$99</definedName>
    <definedName name="_30__123Graph_ECHART_8" hidden="1">'[13]Employment Data Sectors (wages)'!$H$86:$H$99</definedName>
    <definedName name="_30__123Graph_FCHART_8" localSheetId="48" hidden="1">'[14]Employment Data Sectors (wages)'!$H$6:$H$17</definedName>
    <definedName name="_30__123Graph_FCHART_8" localSheetId="49" hidden="1">'[14]Employment Data Sectors (wages)'!$H$6:$H$17</definedName>
    <definedName name="_30__123Graph_FCHART_8" localSheetId="0" hidden="1">'[14]Employment Data Sectors (wages)'!$H$6:$H$17</definedName>
    <definedName name="_30__123Graph_FCHART_8" localSheetId="7" hidden="1">'[14]Employment Data Sectors (wages)'!$H$6:$H$17</definedName>
    <definedName name="_30__123Graph_FCHART_8" localSheetId="15" hidden="1">'[14]Employment Data Sectors (wages)'!$H$6:$H$17</definedName>
    <definedName name="_30__123Graph_FCHART_8" hidden="1">'[14]Employment Data Sectors (wages)'!$H$6:$H$17</definedName>
    <definedName name="_31__123Graph_ACHART_8" hidden="1">'[12]Employment Data Sectors (wages)'!$W$8175:$W$8186</definedName>
    <definedName name="_31__123Graph_FCHART_8" localSheetId="48" hidden="1">'[13]Employment Data Sectors (wages)'!$H$6:$H$17</definedName>
    <definedName name="_31__123Graph_FCHART_8" localSheetId="49" hidden="1">'[13]Employment Data Sectors (wages)'!$H$6:$H$17</definedName>
    <definedName name="_31__123Graph_FCHART_8" localSheetId="0" hidden="1">'[13]Employment Data Sectors (wages)'!$H$6:$H$17</definedName>
    <definedName name="_31__123Graph_FCHART_8" localSheetId="7" hidden="1">'[13]Employment Data Sectors (wages)'!$H$6:$H$17</definedName>
    <definedName name="_31__123Graph_FCHART_8" localSheetId="8" hidden="1">'[13]Employment Data Sectors (wages)'!$H$6:$H$17</definedName>
    <definedName name="_31__123Graph_FCHART_8" hidden="1">'[13]Employment Data Sectors (wages)'!$H$6:$H$17</definedName>
    <definedName name="_33__123Graph_ACHART_5" hidden="1">'[12]Employment Data Sectors (wages)'!$A$24:$A$35</definedName>
    <definedName name="_33__123Graph_BCHART_1" localSheetId="17" hidden="1">'[12]Employment Data Sectors (wages)'!$B$8173:$B$8184</definedName>
    <definedName name="_33__123Graph_BCHART_1" hidden="1">'[12]Employment Data Sectors (wages)'!$B$8173:$B$8184</definedName>
    <definedName name="_34__123Graph_BCHART_1" hidden="1">'[12]Employment Data Sectors (wages)'!$B$8173:$B$8184</definedName>
    <definedName name="_35__123Graph_ACHART_3" hidden="1">'[12]Employment Data Sectors (wages)'!$A$11:$A$8185</definedName>
    <definedName name="_36__123Graph_BCHART_2" localSheetId="17" hidden="1">'[12]Employment Data Sectors (wages)'!$B$8173:$B$8184</definedName>
    <definedName name="_36__123Graph_BCHART_2" hidden="1">'[12]Employment Data Sectors (wages)'!$B$8173:$B$8184</definedName>
    <definedName name="_37__123Graph_BCHART_2" hidden="1">'[12]Employment Data Sectors (wages)'!$B$8173:$B$8184</definedName>
    <definedName name="_38__123Graph_ACHART_6" hidden="1">'[12]Employment Data Sectors (wages)'!$Y$49:$Y$8103</definedName>
    <definedName name="_39__123Graph_BCHART_3" localSheetId="17" hidden="1">'[12]Employment Data Sectors (wages)'!$B$11:$B$8185</definedName>
    <definedName name="_39__123Graph_BCHART_3" hidden="1">'[12]Employment Data Sectors (wages)'!$B$11:$B$8185</definedName>
    <definedName name="_4__123Graph_ACHART_2" localSheetId="48" hidden="1">'[13]Employment Data Sectors (wages)'!$A$8173:$A$8184</definedName>
    <definedName name="_4__123Graph_ACHART_2" localSheetId="49" hidden="1">'[13]Employment Data Sectors (wages)'!$A$8173:$A$8184</definedName>
    <definedName name="_4__123Graph_ACHART_2" localSheetId="0" hidden="1">'[13]Employment Data Sectors (wages)'!$A$8173:$A$8184</definedName>
    <definedName name="_4__123Graph_ACHART_2" localSheetId="7" hidden="1">'[13]Employment Data Sectors (wages)'!$A$8173:$A$8184</definedName>
    <definedName name="_4__123Graph_ACHART_2" localSheetId="8" hidden="1">'[13]Employment Data Sectors (wages)'!$A$8173:$A$8184</definedName>
    <definedName name="_4__123Graph_ACHART_2" hidden="1">'[13]Employment Data Sectors (wages)'!$A$8173:$A$8184</definedName>
    <definedName name="_4__123Graph_ACHART_3" localSheetId="48" hidden="1">'[14]Employment Data Sectors (wages)'!$A$11:$A$8185</definedName>
    <definedName name="_4__123Graph_ACHART_3" localSheetId="49" hidden="1">'[14]Employment Data Sectors (wages)'!$A$11:$A$8185</definedName>
    <definedName name="_4__123Graph_ACHART_3" localSheetId="0" hidden="1">'[14]Employment Data Sectors (wages)'!$A$11:$A$8185</definedName>
    <definedName name="_4__123Graph_ACHART_3" localSheetId="7" hidden="1">'[14]Employment Data Sectors (wages)'!$A$11:$A$8185</definedName>
    <definedName name="_4__123Graph_ACHART_3" localSheetId="15" hidden="1">'[14]Employment Data Sectors (wages)'!$A$11:$A$8185</definedName>
    <definedName name="_4__123Graph_ACHART_3" hidden="1">'[14]Employment Data Sectors (wages)'!$A$11:$A$8185</definedName>
    <definedName name="_40__123Graph_ACHART_4" hidden="1">'[12]Employment Data Sectors (wages)'!$A$12:$A$23</definedName>
    <definedName name="_40__123Graph_BCHART_3" hidden="1">'[12]Employment Data Sectors (wages)'!$B$11:$B$8185</definedName>
    <definedName name="_42__123Graph_BCHART_4" localSheetId="17" hidden="1">'[12]Employment Data Sectors (wages)'!$B$12:$B$23</definedName>
    <definedName name="_42__123Graph_BCHART_4" hidden="1">'[12]Employment Data Sectors (wages)'!$B$12:$B$23</definedName>
    <definedName name="_43__123Graph_ACHART_7" hidden="1">'[12]Employment Data Sectors (wages)'!$Y$8175:$Y$8186</definedName>
    <definedName name="_43__123Graph_BCHART_4" hidden="1">'[12]Employment Data Sectors (wages)'!$B$12:$B$23</definedName>
    <definedName name="_45__123Graph_ACHART_5" hidden="1">'[12]Employment Data Sectors (wages)'!$A$24:$A$35</definedName>
    <definedName name="_45__123Graph_BCHART_5" localSheetId="17" hidden="1">'[12]Employment Data Sectors (wages)'!$B$24:$B$35</definedName>
    <definedName name="_45__123Graph_BCHART_5" hidden="1">'[12]Employment Data Sectors (wages)'!$B$24:$B$35</definedName>
    <definedName name="_46__123Graph_BCHART_5" hidden="1">'[12]Employment Data Sectors (wages)'!$B$24:$B$35</definedName>
    <definedName name="_48__123Graph_ACHART_8" hidden="1">'[12]Employment Data Sectors (wages)'!$W$8175:$W$8186</definedName>
    <definedName name="_48__123Graph_BCHART_6" localSheetId="17" hidden="1">'[12]Employment Data Sectors (wages)'!$AS$49:$AS$8103</definedName>
    <definedName name="_48__123Graph_BCHART_6" hidden="1">'[12]Employment Data Sectors (wages)'!$AS$49:$AS$8103</definedName>
    <definedName name="_49__123Graph_BCHART_6" hidden="1">'[12]Employment Data Sectors (wages)'!$AS$49:$AS$8103</definedName>
    <definedName name="_5__123Graph_ACHART_3" localSheetId="48" hidden="1">'[13]Employment Data Sectors (wages)'!$A$11:$A$8185</definedName>
    <definedName name="_5__123Graph_ACHART_3" localSheetId="49" hidden="1">'[13]Employment Data Sectors (wages)'!$A$11:$A$8185</definedName>
    <definedName name="_5__123Graph_ACHART_3" localSheetId="0" hidden="1">'[13]Employment Data Sectors (wages)'!$A$11:$A$8185</definedName>
    <definedName name="_5__123Graph_ACHART_3" localSheetId="7" hidden="1">'[13]Employment Data Sectors (wages)'!$A$11:$A$8185</definedName>
    <definedName name="_5__123Graph_ACHART_3" localSheetId="8" hidden="1">'[13]Employment Data Sectors (wages)'!$A$11:$A$8185</definedName>
    <definedName name="_5__123Graph_ACHART_3" hidden="1">'[13]Employment Data Sectors (wages)'!$A$11:$A$8185</definedName>
    <definedName name="_5__123Graph_ACHART_4" localSheetId="48" hidden="1">'[14]Employment Data Sectors (wages)'!$A$12:$A$23</definedName>
    <definedName name="_5__123Graph_ACHART_4" localSheetId="49" hidden="1">'[14]Employment Data Sectors (wages)'!$A$12:$A$23</definedName>
    <definedName name="_5__123Graph_ACHART_4" localSheetId="0" hidden="1">'[14]Employment Data Sectors (wages)'!$A$12:$A$23</definedName>
    <definedName name="_5__123Graph_ACHART_4" localSheetId="7" hidden="1">'[14]Employment Data Sectors (wages)'!$A$12:$A$23</definedName>
    <definedName name="_5__123Graph_ACHART_4" localSheetId="15" hidden="1">'[14]Employment Data Sectors (wages)'!$A$12:$A$23</definedName>
    <definedName name="_5__123Graph_ACHART_4" hidden="1">'[14]Employment Data Sectors (wages)'!$A$12:$A$23</definedName>
    <definedName name="_50__123Graph_ACHART_6" hidden="1">'[12]Employment Data Sectors (wages)'!$Y$49:$Y$8103</definedName>
    <definedName name="_51__123Graph_BCHART_7" localSheetId="17" hidden="1">'[12]Employment Data Sectors (wages)'!$Y$13:$Y$8187</definedName>
    <definedName name="_51__123Graph_BCHART_7" hidden="1">'[12]Employment Data Sectors (wages)'!$Y$13:$Y$8187</definedName>
    <definedName name="_52__123Graph_BCHART_7" hidden="1">'[12]Employment Data Sectors (wages)'!$Y$13:$Y$8187</definedName>
    <definedName name="_53__123Graph_BCHART_1" hidden="1">'[12]Employment Data Sectors (wages)'!$B$8173:$B$8184</definedName>
    <definedName name="_54__123Graph_BCHART_8" localSheetId="17" hidden="1">'[12]Employment Data Sectors (wages)'!$W$13:$W$8187</definedName>
    <definedName name="_54__123Graph_BCHART_8" hidden="1">'[12]Employment Data Sectors (wages)'!$W$13:$W$8187</definedName>
    <definedName name="_55__123Graph_ACHART_7" hidden="1">'[12]Employment Data Sectors (wages)'!$Y$8175:$Y$8186</definedName>
    <definedName name="_55__123Graph_BCHART_8" hidden="1">'[12]Employment Data Sectors (wages)'!$W$13:$W$8187</definedName>
    <definedName name="_57__123Graph_CCHART_1" localSheetId="17" hidden="1">'[12]Employment Data Sectors (wages)'!$C$8173:$C$8184</definedName>
    <definedName name="_57__123Graph_CCHART_1" hidden="1">'[12]Employment Data Sectors (wages)'!$C$8173:$C$8184</definedName>
    <definedName name="_58__123Graph_BCHART_2" hidden="1">'[12]Employment Data Sectors (wages)'!$B$8173:$B$8184</definedName>
    <definedName name="_58__123Graph_CCHART_1" hidden="1">'[12]Employment Data Sectors (wages)'!$C$8173:$C$8184</definedName>
    <definedName name="_6__123Graph_ACHART_4" localSheetId="48" hidden="1">'[13]Employment Data Sectors (wages)'!$A$12:$A$23</definedName>
    <definedName name="_6__123Graph_ACHART_4" localSheetId="49" hidden="1">'[13]Employment Data Sectors (wages)'!$A$12:$A$23</definedName>
    <definedName name="_6__123Graph_ACHART_4" localSheetId="0" hidden="1">'[13]Employment Data Sectors (wages)'!$A$12:$A$23</definedName>
    <definedName name="_6__123Graph_ACHART_4" localSheetId="7" hidden="1">'[13]Employment Data Sectors (wages)'!$A$12:$A$23</definedName>
    <definedName name="_6__123Graph_ACHART_4" localSheetId="8" hidden="1">'[13]Employment Data Sectors (wages)'!$A$12:$A$23</definedName>
    <definedName name="_6__123Graph_ACHART_4" hidden="1">'[13]Employment Data Sectors (wages)'!$A$12:$A$23</definedName>
    <definedName name="_6__123Graph_ACHART_5" localSheetId="48" hidden="1">'[14]Employment Data Sectors (wages)'!$A$24:$A$35</definedName>
    <definedName name="_6__123Graph_ACHART_5" localSheetId="49" hidden="1">'[14]Employment Data Sectors (wages)'!$A$24:$A$35</definedName>
    <definedName name="_6__123Graph_ACHART_5" localSheetId="0" hidden="1">'[14]Employment Data Sectors (wages)'!$A$24:$A$35</definedName>
    <definedName name="_6__123Graph_ACHART_5" localSheetId="7" hidden="1">'[14]Employment Data Sectors (wages)'!$A$24:$A$35</definedName>
    <definedName name="_6__123Graph_ACHART_5" localSheetId="15" hidden="1">'[14]Employment Data Sectors (wages)'!$A$24:$A$35</definedName>
    <definedName name="_6__123Graph_ACHART_5" hidden="1">'[14]Employment Data Sectors (wages)'!$A$24:$A$35</definedName>
    <definedName name="_60__123Graph_ACHART_8" hidden="1">'[12]Employment Data Sectors (wages)'!$W$8175:$W$8186</definedName>
    <definedName name="_60__123Graph_CCHART_2" localSheetId="17" hidden="1">'[12]Employment Data Sectors (wages)'!$C$8173:$C$8184</definedName>
    <definedName name="_60__123Graph_CCHART_2" hidden="1">'[12]Employment Data Sectors (wages)'!$C$8173:$C$8184</definedName>
    <definedName name="_61__123Graph_CCHART_2" hidden="1">'[12]Employment Data Sectors (wages)'!$C$8173:$C$8184</definedName>
    <definedName name="_63__123Graph_BCHART_3" hidden="1">'[12]Employment Data Sectors (wages)'!$B$11:$B$8185</definedName>
    <definedName name="_63__123Graph_CCHART_3" localSheetId="17" hidden="1">'[12]Employment Data Sectors (wages)'!$C$11:$C$8185</definedName>
    <definedName name="_63__123Graph_CCHART_3" hidden="1">'[12]Employment Data Sectors (wages)'!$C$11:$C$8185</definedName>
    <definedName name="_64__123Graph_CCHART_3" hidden="1">'[12]Employment Data Sectors (wages)'!$C$11:$C$8185</definedName>
    <definedName name="_65__123Graph_BCHART_1" hidden="1">'[12]Employment Data Sectors (wages)'!$B$8173:$B$8184</definedName>
    <definedName name="_66__123Graph_CCHART_4" localSheetId="17" hidden="1">'[12]Employment Data Sectors (wages)'!$C$12:$C$23</definedName>
    <definedName name="_66__123Graph_CCHART_4" hidden="1">'[12]Employment Data Sectors (wages)'!$C$12:$C$23</definedName>
    <definedName name="_67__123Graph_CCHART_4" hidden="1">'[12]Employment Data Sectors (wages)'!$C$12:$C$23</definedName>
    <definedName name="_68__123Graph_BCHART_4" hidden="1">'[12]Employment Data Sectors (wages)'!$B$12:$B$23</definedName>
    <definedName name="_69__123Graph_CCHART_5" localSheetId="17" hidden="1">'[12]Employment Data Sectors (wages)'!$C$24:$C$35</definedName>
    <definedName name="_69__123Graph_CCHART_5" hidden="1">'[12]Employment Data Sectors (wages)'!$C$24:$C$35</definedName>
    <definedName name="_6Macros_Import_.qbop" localSheetId="55">[15]!'[Macros Import].qbop'</definedName>
    <definedName name="_6Macros_Import_.qbop" localSheetId="58">[15]!'[Macros Import].qbop'</definedName>
    <definedName name="_6Macros_Import_.qbop" localSheetId="59">[15]!'[Macros Import].qbop'</definedName>
    <definedName name="_6Macros_Import_.qbop" localSheetId="60">[15]!'[Macros Import].qbop'</definedName>
    <definedName name="_6Macros_Import_.qbop" localSheetId="61">[15]!'[Macros Import].qbop'</definedName>
    <definedName name="_6Macros_Import_.qbop" localSheetId="13">[15]!'[Macros Import].qbop'</definedName>
    <definedName name="_6Macros_Import_.qbop" localSheetId="22">[15]!'[Macros Import].qbop'</definedName>
    <definedName name="_6Macros_Import_.qbop" localSheetId="27">[15]!'[Macros Import].qbop'</definedName>
    <definedName name="_6Macros_Import_.qbop" localSheetId="33">[15]!'[Macros Import].qbop'</definedName>
    <definedName name="_6Macros_Import_.qbop" localSheetId="35">[15]!'[Macros Import].qbop'</definedName>
    <definedName name="_6Macros_Import_.qbop">[15]!'[Macros Import].qbop'</definedName>
    <definedName name="_7__123Graph_ACHART_5" localSheetId="48" hidden="1">'[13]Employment Data Sectors (wages)'!$A$24:$A$35</definedName>
    <definedName name="_7__123Graph_ACHART_5" localSheetId="49" hidden="1">'[13]Employment Data Sectors (wages)'!$A$24:$A$35</definedName>
    <definedName name="_7__123Graph_ACHART_5" localSheetId="0" hidden="1">'[13]Employment Data Sectors (wages)'!$A$24:$A$35</definedName>
    <definedName name="_7__123Graph_ACHART_5" localSheetId="7" hidden="1">'[13]Employment Data Sectors (wages)'!$A$24:$A$35</definedName>
    <definedName name="_7__123Graph_ACHART_5" localSheetId="8" hidden="1">'[13]Employment Data Sectors (wages)'!$A$24:$A$35</definedName>
    <definedName name="_7__123Graph_ACHART_5" hidden="1">'[13]Employment Data Sectors (wages)'!$A$24:$A$35</definedName>
    <definedName name="_7__123Graph_ACHART_6" localSheetId="48" hidden="1">'[14]Employment Data Sectors (wages)'!$Y$49:$Y$8103</definedName>
    <definedName name="_7__123Graph_ACHART_6" localSheetId="49" hidden="1">'[14]Employment Data Sectors (wages)'!$Y$49:$Y$8103</definedName>
    <definedName name="_7__123Graph_ACHART_6" localSheetId="0" hidden="1">'[14]Employment Data Sectors (wages)'!$Y$49:$Y$8103</definedName>
    <definedName name="_7__123Graph_ACHART_6" localSheetId="7" hidden="1">'[14]Employment Data Sectors (wages)'!$Y$49:$Y$8103</definedName>
    <definedName name="_7__123Graph_ACHART_6" localSheetId="15" hidden="1">'[14]Employment Data Sectors (wages)'!$Y$49:$Y$8103</definedName>
    <definedName name="_7__123Graph_ACHART_6" hidden="1">'[14]Employment Data Sectors (wages)'!$Y$49:$Y$8103</definedName>
    <definedName name="_70__123Graph_BCHART_2" hidden="1">'[12]Employment Data Sectors (wages)'!$B$8173:$B$8184</definedName>
    <definedName name="_70__123Graph_CCHART_5" hidden="1">'[12]Employment Data Sectors (wages)'!$C$24:$C$35</definedName>
    <definedName name="_72__123Graph_CCHART_6" localSheetId="17" hidden="1">'[12]Employment Data Sectors (wages)'!$U$49:$U$8103</definedName>
    <definedName name="_72__123Graph_CCHART_6" hidden="1">'[12]Employment Data Sectors (wages)'!$U$49:$U$8103</definedName>
    <definedName name="_73__123Graph_BCHART_5" hidden="1">'[12]Employment Data Sectors (wages)'!$B$24:$B$35</definedName>
    <definedName name="_73__123Graph_CCHART_6" hidden="1">'[12]Employment Data Sectors (wages)'!$U$49:$U$8103</definedName>
    <definedName name="_75__123Graph_BCHART_3" hidden="1">'[12]Employment Data Sectors (wages)'!$B$11:$B$8185</definedName>
    <definedName name="_75__123Graph_CCHART_7" localSheetId="17" hidden="1">'[12]Employment Data Sectors (wages)'!$Y$14:$Y$25</definedName>
    <definedName name="_75__123Graph_CCHART_7" hidden="1">'[12]Employment Data Sectors (wages)'!$Y$14:$Y$25</definedName>
    <definedName name="_76__123Graph_CCHART_7" hidden="1">'[12]Employment Data Sectors (wages)'!$Y$14:$Y$25</definedName>
    <definedName name="_78__123Graph_BCHART_6" hidden="1">'[12]Employment Data Sectors (wages)'!$AS$49:$AS$8103</definedName>
    <definedName name="_78__123Graph_CCHART_8" localSheetId="17" hidden="1">'[12]Employment Data Sectors (wages)'!$W$14:$W$25</definedName>
    <definedName name="_78__123Graph_CCHART_8" hidden="1">'[12]Employment Data Sectors (wages)'!$W$14:$W$25</definedName>
    <definedName name="_79__123Graph_CCHART_8" hidden="1">'[12]Employment Data Sectors (wages)'!$W$14:$W$25</definedName>
    <definedName name="_7Macros_Import_.qbop" localSheetId="33">[15]!'[Macros Import].qbop'</definedName>
    <definedName name="_7Macros_Import_.qbop" localSheetId="35">[15]!'[Macros Import].qbop'</definedName>
    <definedName name="_7Macros_Import_.qbop">[15]!'[Macros Import].qbop'</definedName>
    <definedName name="_8__123Graph_ACHART_6" localSheetId="48" hidden="1">'[13]Employment Data Sectors (wages)'!$Y$49:$Y$8103</definedName>
    <definedName name="_8__123Graph_ACHART_6" localSheetId="49" hidden="1">'[13]Employment Data Sectors (wages)'!$Y$49:$Y$8103</definedName>
    <definedName name="_8__123Graph_ACHART_6" localSheetId="0" hidden="1">'[13]Employment Data Sectors (wages)'!$Y$49:$Y$8103</definedName>
    <definedName name="_8__123Graph_ACHART_6" localSheetId="7" hidden="1">'[13]Employment Data Sectors (wages)'!$Y$49:$Y$8103</definedName>
    <definedName name="_8__123Graph_ACHART_6" localSheetId="8" hidden="1">'[13]Employment Data Sectors (wages)'!$Y$49:$Y$8103</definedName>
    <definedName name="_8__123Graph_ACHART_6" hidden="1">'[13]Employment Data Sectors (wages)'!$Y$49:$Y$8103</definedName>
    <definedName name="_8__123Graph_ACHART_7" localSheetId="48" hidden="1">'[14]Employment Data Sectors (wages)'!$Y$8175:$Y$8186</definedName>
    <definedName name="_8__123Graph_ACHART_7" localSheetId="49" hidden="1">'[14]Employment Data Sectors (wages)'!$Y$8175:$Y$8186</definedName>
    <definedName name="_8__123Graph_ACHART_7" localSheetId="0" hidden="1">'[14]Employment Data Sectors (wages)'!$Y$8175:$Y$8186</definedName>
    <definedName name="_8__123Graph_ACHART_7" localSheetId="7" hidden="1">'[14]Employment Data Sectors (wages)'!$Y$8175:$Y$8186</definedName>
    <definedName name="_8__123Graph_ACHART_7" localSheetId="15" hidden="1">'[14]Employment Data Sectors (wages)'!$Y$8175:$Y$8186</definedName>
    <definedName name="_8__123Graph_ACHART_7" hidden="1">'[14]Employment Data Sectors (wages)'!$Y$8175:$Y$8186</definedName>
    <definedName name="_80__123Graph_BCHART_4" hidden="1">'[12]Employment Data Sectors (wages)'!$B$12:$B$23</definedName>
    <definedName name="_81__123Graph_DCHART_7" localSheetId="17" hidden="1">'[12]Employment Data Sectors (wages)'!$Y$26:$Y$37</definedName>
    <definedName name="_81__123Graph_DCHART_7" hidden="1">'[12]Employment Data Sectors (wages)'!$Y$26:$Y$37</definedName>
    <definedName name="_82__123Graph_DCHART_7" hidden="1">'[12]Employment Data Sectors (wages)'!$Y$26:$Y$37</definedName>
    <definedName name="_83__123Graph_BCHART_7" hidden="1">'[12]Employment Data Sectors (wages)'!$Y$13:$Y$8187</definedName>
    <definedName name="_84__123Graph_DCHART_8" localSheetId="17" hidden="1">'[12]Employment Data Sectors (wages)'!$W$26:$W$37</definedName>
    <definedName name="_84__123Graph_DCHART_8" hidden="1">'[12]Employment Data Sectors (wages)'!$W$26:$W$37</definedName>
    <definedName name="_85__123Graph_BCHART_5" hidden="1">'[12]Employment Data Sectors (wages)'!$B$24:$B$35</definedName>
    <definedName name="_85__123Graph_DCHART_8" hidden="1">'[12]Employment Data Sectors (wages)'!$W$26:$W$37</definedName>
    <definedName name="_87__123Graph_ECHART_7" localSheetId="17" hidden="1">'[12]Employment Data Sectors (wages)'!$Y$38:$Y$49</definedName>
    <definedName name="_87__123Graph_ECHART_7" hidden="1">'[12]Employment Data Sectors (wages)'!$Y$38:$Y$49</definedName>
    <definedName name="_88__123Graph_BCHART_8" hidden="1">'[12]Employment Data Sectors (wages)'!$W$13:$W$8187</definedName>
    <definedName name="_88__123Graph_ECHART_7" hidden="1">'[12]Employment Data Sectors (wages)'!$Y$38:$Y$49</definedName>
    <definedName name="_8Macros_Import_.qbop" localSheetId="55">[15]!'[Macros Import].qbop'</definedName>
    <definedName name="_8Macros_Import_.qbop" localSheetId="58">[15]!'[Macros Import].qbop'</definedName>
    <definedName name="_8Macros_Import_.qbop" localSheetId="59">[15]!'[Macros Import].qbop'</definedName>
    <definedName name="_8Macros_Import_.qbop" localSheetId="60">[15]!'[Macros Import].qbop'</definedName>
    <definedName name="_8Macros_Import_.qbop" localSheetId="61">[15]!'[Macros Import].qbop'</definedName>
    <definedName name="_8Macros_Import_.qbop" localSheetId="13">[15]!'[Macros Import].qbop'</definedName>
    <definedName name="_8Macros_Import_.qbop" localSheetId="22">[15]!'[Macros Import].qbop'</definedName>
    <definedName name="_8Macros_Import_.qbop" localSheetId="27">[15]!'[Macros Import].qbop'</definedName>
    <definedName name="_8Macros_Import_.qbop" localSheetId="33">[15]!'[Macros Import].qbop'</definedName>
    <definedName name="_8Macros_Import_.qbop" localSheetId="35">[15]!'[Macros Import].qbop'</definedName>
    <definedName name="_8Macros_Import_.qbop">[15]!'[Macros Import].qbop'</definedName>
    <definedName name="_9__123Graph_ACHART_1" localSheetId="17" hidden="1">'[12]Employment Data Sectors (wages)'!$A$8173:$A$8184</definedName>
    <definedName name="_9__123Graph_ACHART_1" hidden="1">'[12]Employment Data Sectors (wages)'!$A$8173:$A$8184</definedName>
    <definedName name="_9__123Graph_ACHART_7" localSheetId="48" hidden="1">'[13]Employment Data Sectors (wages)'!$Y$8175:$Y$8186</definedName>
    <definedName name="_9__123Graph_ACHART_7" localSheetId="49" hidden="1">'[13]Employment Data Sectors (wages)'!$Y$8175:$Y$8186</definedName>
    <definedName name="_9__123Graph_ACHART_7" localSheetId="0" hidden="1">'[13]Employment Data Sectors (wages)'!$Y$8175:$Y$8186</definedName>
    <definedName name="_9__123Graph_ACHART_7" localSheetId="7" hidden="1">'[13]Employment Data Sectors (wages)'!$Y$8175:$Y$8186</definedName>
    <definedName name="_9__123Graph_ACHART_7" localSheetId="8" hidden="1">'[13]Employment Data Sectors (wages)'!$Y$8175:$Y$8186</definedName>
    <definedName name="_9__123Graph_ACHART_7" hidden="1">'[13]Employment Data Sectors (wages)'!$Y$8175:$Y$8186</definedName>
    <definedName name="_9__123Graph_ACHART_8" localSheetId="48" hidden="1">'[14]Employment Data Sectors (wages)'!$W$8175:$W$8186</definedName>
    <definedName name="_9__123Graph_ACHART_8" localSheetId="49" hidden="1">'[14]Employment Data Sectors (wages)'!$W$8175:$W$8186</definedName>
    <definedName name="_9__123Graph_ACHART_8" localSheetId="0" hidden="1">'[14]Employment Data Sectors (wages)'!$W$8175:$W$8186</definedName>
    <definedName name="_9__123Graph_ACHART_8" localSheetId="7" hidden="1">'[14]Employment Data Sectors (wages)'!$W$8175:$W$8186</definedName>
    <definedName name="_9__123Graph_ACHART_8" localSheetId="15" hidden="1">'[14]Employment Data Sectors (wages)'!$W$8175:$W$8186</definedName>
    <definedName name="_9__123Graph_ACHART_8" hidden="1">'[14]Employment Data Sectors (wages)'!$W$8175:$W$8186</definedName>
    <definedName name="_90__123Graph_BCHART_6" hidden="1">'[12]Employment Data Sectors (wages)'!$AS$49:$AS$8103</definedName>
    <definedName name="_90__123Graph_ECHART_8" localSheetId="17" hidden="1">'[12]Employment Data Sectors (wages)'!$H$86:$H$99</definedName>
    <definedName name="_90__123Graph_ECHART_8" hidden="1">'[12]Employment Data Sectors (wages)'!$H$86:$H$99</definedName>
    <definedName name="_91__123Graph_ECHART_8" hidden="1">'[12]Employment Data Sectors (wages)'!$H$86:$H$99</definedName>
    <definedName name="_93__123Graph_CCHART_1" hidden="1">'[12]Employment Data Sectors (wages)'!$C$8173:$C$8184</definedName>
    <definedName name="_93__123Graph_FCHART_8" localSheetId="17" hidden="1">'[12]Employment Data Sectors (wages)'!$H$6:$H$17</definedName>
    <definedName name="_93__123Graph_FCHART_8" hidden="1">'[12]Employment Data Sectors (wages)'!$H$6:$H$17</definedName>
    <definedName name="_94__123Graph_FCHART_8" hidden="1">'[12]Employment Data Sectors (wages)'!$H$6:$H$17</definedName>
    <definedName name="_95__123Graph_BCHART_7" hidden="1">'[12]Employment Data Sectors (wages)'!$Y$13:$Y$8187</definedName>
    <definedName name="_98__123Graph_CCHART_2" hidden="1">'[12]Employment Data Sectors (wages)'!$C$8173:$C$8184</definedName>
    <definedName name="_BOP1" localSheetId="46">#REF!</definedName>
    <definedName name="_BOP1" localSheetId="48">#REF!</definedName>
    <definedName name="_BOP1" localSheetId="49">#REF!</definedName>
    <definedName name="_BOP1" localSheetId="51">#REF!</definedName>
    <definedName name="_BOP1" localSheetId="52">#REF!</definedName>
    <definedName name="_BOP1" localSheetId="54">#REF!</definedName>
    <definedName name="_BOP1" localSheetId="55">#REF!</definedName>
    <definedName name="_BOP1" localSheetId="56">#REF!</definedName>
    <definedName name="_BOP1" localSheetId="58">#REF!</definedName>
    <definedName name="_BOP1" localSheetId="59">#REF!</definedName>
    <definedName name="_BOP1" localSheetId="60">#REF!</definedName>
    <definedName name="_BOP1" localSheetId="61">#REF!</definedName>
    <definedName name="_BOP1" localSheetId="0">#REF!</definedName>
    <definedName name="_BOP1" localSheetId="7">#REF!</definedName>
    <definedName name="_BOP1" localSheetId="8">#REF!</definedName>
    <definedName name="_BOP1" localSheetId="11">#REF!</definedName>
    <definedName name="_BOP1" localSheetId="13">#REF!</definedName>
    <definedName name="_BOP1" localSheetId="14">#REF!</definedName>
    <definedName name="_BOP1" localSheetId="15">#REF!</definedName>
    <definedName name="_BOP1" localSheetId="16">#REF!</definedName>
    <definedName name="_BOP1" localSheetId="17">#REF!</definedName>
    <definedName name="_BOP1" localSheetId="18">#REF!</definedName>
    <definedName name="_BOP1" localSheetId="22">#REF!</definedName>
    <definedName name="_BOP1" localSheetId="25">#REF!</definedName>
    <definedName name="_BOP1" localSheetId="26">#REF!</definedName>
    <definedName name="_BOP1" localSheetId="27">#REF!</definedName>
    <definedName name="_BOP1" localSheetId="33">#REF!</definedName>
    <definedName name="_BOP1" localSheetId="35">#REF!</definedName>
    <definedName name="_BOP1">#REF!</definedName>
    <definedName name="_BOP2" localSheetId="46">[7]BoP!#REF!</definedName>
    <definedName name="_BOP2" localSheetId="48">[7]BoP!#REF!</definedName>
    <definedName name="_BOP2" localSheetId="49">[7]BoP!#REF!</definedName>
    <definedName name="_BOP2" localSheetId="51">[7]BoP!#REF!</definedName>
    <definedName name="_BOP2" localSheetId="52">[7]BoP!#REF!</definedName>
    <definedName name="_BOP2" localSheetId="54">[7]BoP!#REF!</definedName>
    <definedName name="_BOP2" localSheetId="55">[7]BoP!#REF!</definedName>
    <definedName name="_BOP2" localSheetId="56">[7]BoP!#REF!</definedName>
    <definedName name="_BOP2" localSheetId="58">[7]BoP!#REF!</definedName>
    <definedName name="_BOP2" localSheetId="59">[7]BoP!#REF!</definedName>
    <definedName name="_BOP2" localSheetId="60">[7]BoP!#REF!</definedName>
    <definedName name="_BOP2" localSheetId="61">[7]BoP!#REF!</definedName>
    <definedName name="_BOP2" localSheetId="0">[7]BoP!#REF!</definedName>
    <definedName name="_BOP2" localSheetId="7">[7]BoP!#REF!</definedName>
    <definedName name="_BOP2" localSheetId="8">[7]BoP!#REF!</definedName>
    <definedName name="_BOP2" localSheetId="11">[7]BoP!#REF!</definedName>
    <definedName name="_BOP2" localSheetId="13">[7]BoP!#REF!</definedName>
    <definedName name="_BOP2" localSheetId="14">[7]BoP!#REF!</definedName>
    <definedName name="_BOP2" localSheetId="15">[7]BoP!#REF!</definedName>
    <definedName name="_BOP2" localSheetId="16">[7]BoP!#REF!</definedName>
    <definedName name="_BOP2" localSheetId="17">[7]BoP!#REF!</definedName>
    <definedName name="_BOP2" localSheetId="18">[7]BoP!#REF!</definedName>
    <definedName name="_BOP2" localSheetId="22">[7]BoP!#REF!</definedName>
    <definedName name="_BOP2" localSheetId="25">[7]BoP!#REF!</definedName>
    <definedName name="_BOP2" localSheetId="26">[7]BoP!#REF!</definedName>
    <definedName name="_BOP2" localSheetId="27">[7]BoP!#REF!</definedName>
    <definedName name="_BOP2" localSheetId="33">[7]BoP!#REF!</definedName>
    <definedName name="_BOP2" localSheetId="35">[7]BoP!#REF!</definedName>
    <definedName name="_BOP2">[7]BoP!#REF!</definedName>
    <definedName name="_cp10" localSheetId="50" hidden="1">{"'előző év december'!$A$2:$CP$214"}</definedName>
    <definedName name="_cp10" localSheetId="51" hidden="1">{"'előző év december'!$A$2:$CP$214"}</definedName>
    <definedName name="_cp10" localSheetId="52" hidden="1">{"'előző év december'!$A$2:$CP$214"}</definedName>
    <definedName name="_cp10" localSheetId="55" hidden="1">{"'előző év december'!$A$2:$CP$214"}</definedName>
    <definedName name="_cp10" localSheetId="0" hidden="1">{"'előző év december'!$A$2:$CP$214"}</definedName>
    <definedName name="_cp10" localSheetId="2" hidden="1">{"'előző év december'!$A$2:$CP$214"}</definedName>
    <definedName name="_cp10" localSheetId="8" hidden="1">{"'előző év december'!$A$2:$CP$214"}</definedName>
    <definedName name="_cp10" localSheetId="11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16" hidden="1">{"'előző év december'!$A$2:$CP$214"}</definedName>
    <definedName name="_cp10" localSheetId="17" hidden="1">{"'előző év december'!$A$2:$CP$214"}</definedName>
    <definedName name="_cp10" localSheetId="18" hidden="1">{"'előző év december'!$A$2:$CP$214"}</definedName>
    <definedName name="_cp10" localSheetId="25" hidden="1">{"'előző év december'!$A$2:$CP$214"}</definedName>
    <definedName name="_cp10" localSheetId="26" hidden="1">{"'előző év december'!$A$2:$CP$214"}</definedName>
    <definedName name="_cp10" localSheetId="27" hidden="1">{"'előző év december'!$A$2:$CP$214"}</definedName>
    <definedName name="_cp10" hidden="1">{"'előző év december'!$A$2:$CP$214"}</definedName>
    <definedName name="_cp11" localSheetId="50" hidden="1">{"'előző év december'!$A$2:$CP$214"}</definedName>
    <definedName name="_cp11" localSheetId="51" hidden="1">{"'előző év december'!$A$2:$CP$214"}</definedName>
    <definedName name="_cp11" localSheetId="52" hidden="1">{"'előző év december'!$A$2:$CP$214"}</definedName>
    <definedName name="_cp11" localSheetId="55" hidden="1">{"'előző év december'!$A$2:$CP$214"}</definedName>
    <definedName name="_cp11" localSheetId="0" hidden="1">{"'előző év december'!$A$2:$CP$214"}</definedName>
    <definedName name="_cp11" localSheetId="2" hidden="1">{"'előző év december'!$A$2:$CP$214"}</definedName>
    <definedName name="_cp11" localSheetId="8" hidden="1">{"'előző év december'!$A$2:$CP$214"}</definedName>
    <definedName name="_cp11" localSheetId="11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16" hidden="1">{"'előző év december'!$A$2:$CP$214"}</definedName>
    <definedName name="_cp11" localSheetId="17" hidden="1">{"'előző év december'!$A$2:$CP$214"}</definedName>
    <definedName name="_cp11" localSheetId="18" hidden="1">{"'előző év december'!$A$2:$CP$214"}</definedName>
    <definedName name="_cp11" localSheetId="25" hidden="1">{"'előző év december'!$A$2:$CP$214"}</definedName>
    <definedName name="_cp11" localSheetId="26" hidden="1">{"'előző év december'!$A$2:$CP$214"}</definedName>
    <definedName name="_cp11" localSheetId="27" hidden="1">{"'előző év december'!$A$2:$CP$214"}</definedName>
    <definedName name="_cp11" hidden="1">{"'előző év december'!$A$2:$CP$214"}</definedName>
    <definedName name="_cp2" localSheetId="50" hidden="1">{"'előző év december'!$A$2:$CP$214"}</definedName>
    <definedName name="_cp2" localSheetId="51" hidden="1">{"'előző év december'!$A$2:$CP$214"}</definedName>
    <definedName name="_cp2" localSheetId="52" hidden="1">{"'előző év december'!$A$2:$CP$214"}</definedName>
    <definedName name="_cp2" localSheetId="55" hidden="1">{"'előző év december'!$A$2:$CP$214"}</definedName>
    <definedName name="_cp2" localSheetId="0" hidden="1">{"'előző év december'!$A$2:$CP$214"}</definedName>
    <definedName name="_cp2" localSheetId="2" hidden="1">{"'előző év december'!$A$2:$CP$214"}</definedName>
    <definedName name="_cp2" localSheetId="8" hidden="1">{"'előző év december'!$A$2:$CP$214"}</definedName>
    <definedName name="_cp2" localSheetId="11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16" hidden="1">{"'előző év december'!$A$2:$CP$214"}</definedName>
    <definedName name="_cp2" localSheetId="17" hidden="1">{"'előző év december'!$A$2:$CP$214"}</definedName>
    <definedName name="_cp2" localSheetId="18" hidden="1">{"'előző év december'!$A$2:$CP$214"}</definedName>
    <definedName name="_cp2" localSheetId="25" hidden="1">{"'előző év december'!$A$2:$CP$214"}</definedName>
    <definedName name="_cp2" localSheetId="26" hidden="1">{"'előző év december'!$A$2:$CP$214"}</definedName>
    <definedName name="_cp2" localSheetId="27" hidden="1">{"'előző év december'!$A$2:$CP$214"}</definedName>
    <definedName name="_cp2" hidden="1">{"'előző év december'!$A$2:$CP$214"}</definedName>
    <definedName name="_cp3" localSheetId="50" hidden="1">{"'előző év december'!$A$2:$CP$214"}</definedName>
    <definedName name="_cp3" localSheetId="51" hidden="1">{"'előző év december'!$A$2:$CP$214"}</definedName>
    <definedName name="_cp3" localSheetId="52" hidden="1">{"'előző év december'!$A$2:$CP$214"}</definedName>
    <definedName name="_cp3" localSheetId="55" hidden="1">{"'előző év december'!$A$2:$CP$214"}</definedName>
    <definedName name="_cp3" localSheetId="0" hidden="1">{"'előző év december'!$A$2:$CP$214"}</definedName>
    <definedName name="_cp3" localSheetId="2" hidden="1">{"'előző év december'!$A$2:$CP$214"}</definedName>
    <definedName name="_cp3" localSheetId="8" hidden="1">{"'előző év december'!$A$2:$CP$214"}</definedName>
    <definedName name="_cp3" localSheetId="11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16" hidden="1">{"'előző év december'!$A$2:$CP$214"}</definedName>
    <definedName name="_cp3" localSheetId="17" hidden="1">{"'előző év december'!$A$2:$CP$214"}</definedName>
    <definedName name="_cp3" localSheetId="18" hidden="1">{"'előző év december'!$A$2:$CP$214"}</definedName>
    <definedName name="_cp3" localSheetId="25" hidden="1">{"'előző év december'!$A$2:$CP$214"}</definedName>
    <definedName name="_cp3" localSheetId="26" hidden="1">{"'előző év december'!$A$2:$CP$214"}</definedName>
    <definedName name="_cp3" localSheetId="27" hidden="1">{"'előző év december'!$A$2:$CP$214"}</definedName>
    <definedName name="_cp3" hidden="1">{"'előző év december'!$A$2:$CP$214"}</definedName>
    <definedName name="_cp4" localSheetId="50" hidden="1">{"'előző év december'!$A$2:$CP$214"}</definedName>
    <definedName name="_cp4" localSheetId="51" hidden="1">{"'előző év december'!$A$2:$CP$214"}</definedName>
    <definedName name="_cp4" localSheetId="52" hidden="1">{"'előző év december'!$A$2:$CP$214"}</definedName>
    <definedName name="_cp4" localSheetId="55" hidden="1">{"'előző év december'!$A$2:$CP$214"}</definedName>
    <definedName name="_cp4" localSheetId="0" hidden="1">{"'előző év december'!$A$2:$CP$214"}</definedName>
    <definedName name="_cp4" localSheetId="2" hidden="1">{"'előző év december'!$A$2:$CP$214"}</definedName>
    <definedName name="_cp4" localSheetId="8" hidden="1">{"'előző év december'!$A$2:$CP$214"}</definedName>
    <definedName name="_cp4" localSheetId="11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16" hidden="1">{"'előző év december'!$A$2:$CP$214"}</definedName>
    <definedName name="_cp4" localSheetId="17" hidden="1">{"'előző év december'!$A$2:$CP$214"}</definedName>
    <definedName name="_cp4" localSheetId="18" hidden="1">{"'előző év december'!$A$2:$CP$214"}</definedName>
    <definedName name="_cp4" localSheetId="25" hidden="1">{"'előző év december'!$A$2:$CP$214"}</definedName>
    <definedName name="_cp4" localSheetId="26" hidden="1">{"'előző év december'!$A$2:$CP$214"}</definedName>
    <definedName name="_cp4" localSheetId="27" hidden="1">{"'előző év december'!$A$2:$CP$214"}</definedName>
    <definedName name="_cp4" hidden="1">{"'előző év december'!$A$2:$CP$214"}</definedName>
    <definedName name="_cp5" localSheetId="50" hidden="1">{"'előző év december'!$A$2:$CP$214"}</definedName>
    <definedName name="_cp5" localSheetId="51" hidden="1">{"'előző év december'!$A$2:$CP$214"}</definedName>
    <definedName name="_cp5" localSheetId="52" hidden="1">{"'előző év december'!$A$2:$CP$214"}</definedName>
    <definedName name="_cp5" localSheetId="55" hidden="1">{"'előző év december'!$A$2:$CP$214"}</definedName>
    <definedName name="_cp5" localSheetId="0" hidden="1">{"'előző év december'!$A$2:$CP$214"}</definedName>
    <definedName name="_cp5" localSheetId="2" hidden="1">{"'előző év december'!$A$2:$CP$214"}</definedName>
    <definedName name="_cp5" localSheetId="8" hidden="1">{"'előző év december'!$A$2:$CP$214"}</definedName>
    <definedName name="_cp5" localSheetId="11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16" hidden="1">{"'előző év december'!$A$2:$CP$214"}</definedName>
    <definedName name="_cp5" localSheetId="17" hidden="1">{"'előző év december'!$A$2:$CP$214"}</definedName>
    <definedName name="_cp5" localSheetId="18" hidden="1">{"'előző év december'!$A$2:$CP$214"}</definedName>
    <definedName name="_cp5" localSheetId="25" hidden="1">{"'előző év december'!$A$2:$CP$214"}</definedName>
    <definedName name="_cp5" localSheetId="26" hidden="1">{"'előző év december'!$A$2:$CP$214"}</definedName>
    <definedName name="_cp5" localSheetId="27" hidden="1">{"'előző év december'!$A$2:$CP$214"}</definedName>
    <definedName name="_cp5" hidden="1">{"'előző év december'!$A$2:$CP$214"}</definedName>
    <definedName name="_cp7" localSheetId="50" hidden="1">{"'előző év december'!$A$2:$CP$214"}</definedName>
    <definedName name="_cp7" localSheetId="51" hidden="1">{"'előző év december'!$A$2:$CP$214"}</definedName>
    <definedName name="_cp7" localSheetId="52" hidden="1">{"'előző év december'!$A$2:$CP$214"}</definedName>
    <definedName name="_cp7" localSheetId="55" hidden="1">{"'előző év december'!$A$2:$CP$214"}</definedName>
    <definedName name="_cp7" localSheetId="0" hidden="1">{"'előző év december'!$A$2:$CP$214"}</definedName>
    <definedName name="_cp7" localSheetId="2" hidden="1">{"'előző év december'!$A$2:$CP$214"}</definedName>
    <definedName name="_cp7" localSheetId="8" hidden="1">{"'előző év december'!$A$2:$CP$214"}</definedName>
    <definedName name="_cp7" localSheetId="11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16" hidden="1">{"'előző év december'!$A$2:$CP$214"}</definedName>
    <definedName name="_cp7" localSheetId="17" hidden="1">{"'előző év december'!$A$2:$CP$214"}</definedName>
    <definedName name="_cp7" localSheetId="18" hidden="1">{"'előző év december'!$A$2:$CP$214"}</definedName>
    <definedName name="_cp7" localSheetId="25" hidden="1">{"'előző év december'!$A$2:$CP$214"}</definedName>
    <definedName name="_cp7" localSheetId="26" hidden="1">{"'előző év december'!$A$2:$CP$214"}</definedName>
    <definedName name="_cp7" localSheetId="27" hidden="1">{"'előző év december'!$A$2:$CP$214"}</definedName>
    <definedName name="_cp7" hidden="1">{"'előző év december'!$A$2:$CP$214"}</definedName>
    <definedName name="_cp8" localSheetId="50" hidden="1">{"'előző év december'!$A$2:$CP$214"}</definedName>
    <definedName name="_cp8" localSheetId="51" hidden="1">{"'előző év december'!$A$2:$CP$214"}</definedName>
    <definedName name="_cp8" localSheetId="52" hidden="1">{"'előző év december'!$A$2:$CP$214"}</definedName>
    <definedName name="_cp8" localSheetId="55" hidden="1">{"'előző év december'!$A$2:$CP$214"}</definedName>
    <definedName name="_cp8" localSheetId="0" hidden="1">{"'előző év december'!$A$2:$CP$214"}</definedName>
    <definedName name="_cp8" localSheetId="2" hidden="1">{"'előző év december'!$A$2:$CP$214"}</definedName>
    <definedName name="_cp8" localSheetId="8" hidden="1">{"'előző év december'!$A$2:$CP$214"}</definedName>
    <definedName name="_cp8" localSheetId="11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16" hidden="1">{"'előző év december'!$A$2:$CP$214"}</definedName>
    <definedName name="_cp8" localSheetId="17" hidden="1">{"'előző év december'!$A$2:$CP$214"}</definedName>
    <definedName name="_cp8" localSheetId="18" hidden="1">{"'előző év december'!$A$2:$CP$214"}</definedName>
    <definedName name="_cp8" localSheetId="25" hidden="1">{"'előző év december'!$A$2:$CP$214"}</definedName>
    <definedName name="_cp8" localSheetId="26" hidden="1">{"'előző év december'!$A$2:$CP$214"}</definedName>
    <definedName name="_cp8" localSheetId="27" hidden="1">{"'előző év december'!$A$2:$CP$214"}</definedName>
    <definedName name="_cp8" hidden="1">{"'előző év december'!$A$2:$CP$214"}</definedName>
    <definedName name="_cp9" localSheetId="50" hidden="1">{"'előző év december'!$A$2:$CP$214"}</definedName>
    <definedName name="_cp9" localSheetId="51" hidden="1">{"'előző év december'!$A$2:$CP$214"}</definedName>
    <definedName name="_cp9" localSheetId="52" hidden="1">{"'előző év december'!$A$2:$CP$214"}</definedName>
    <definedName name="_cp9" localSheetId="55" hidden="1">{"'előző év december'!$A$2:$CP$214"}</definedName>
    <definedName name="_cp9" localSheetId="0" hidden="1">{"'előző év december'!$A$2:$CP$214"}</definedName>
    <definedName name="_cp9" localSheetId="2" hidden="1">{"'előző év december'!$A$2:$CP$214"}</definedName>
    <definedName name="_cp9" localSheetId="8" hidden="1">{"'előző év december'!$A$2:$CP$214"}</definedName>
    <definedName name="_cp9" localSheetId="11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16" hidden="1">{"'előző év december'!$A$2:$CP$214"}</definedName>
    <definedName name="_cp9" localSheetId="17" hidden="1">{"'előző év december'!$A$2:$CP$214"}</definedName>
    <definedName name="_cp9" localSheetId="18" hidden="1">{"'előző év december'!$A$2:$CP$214"}</definedName>
    <definedName name="_cp9" localSheetId="25" hidden="1">{"'előző év december'!$A$2:$CP$214"}</definedName>
    <definedName name="_cp9" localSheetId="26" hidden="1">{"'előző év december'!$A$2:$CP$214"}</definedName>
    <definedName name="_cp9" localSheetId="27" hidden="1">{"'előző év december'!$A$2:$CP$214"}</definedName>
    <definedName name="_cp9" hidden="1">{"'előző év december'!$A$2:$CP$214"}</definedName>
    <definedName name="_cpr2" localSheetId="50" hidden="1">{"'előző év december'!$A$2:$CP$214"}</definedName>
    <definedName name="_cpr2" localSheetId="51" hidden="1">{"'előző év december'!$A$2:$CP$214"}</definedName>
    <definedName name="_cpr2" localSheetId="52" hidden="1">{"'előző év december'!$A$2:$CP$214"}</definedName>
    <definedName name="_cpr2" localSheetId="55" hidden="1">{"'előző év december'!$A$2:$CP$214"}</definedName>
    <definedName name="_cpr2" localSheetId="0" hidden="1">{"'előző év december'!$A$2:$CP$214"}</definedName>
    <definedName name="_cpr2" localSheetId="2" hidden="1">{"'előző év december'!$A$2:$CP$214"}</definedName>
    <definedName name="_cpr2" localSheetId="8" hidden="1">{"'előző év december'!$A$2:$CP$214"}</definedName>
    <definedName name="_cpr2" localSheetId="11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16" hidden="1">{"'előző év december'!$A$2:$CP$214"}</definedName>
    <definedName name="_cpr2" localSheetId="17" hidden="1">{"'előző év december'!$A$2:$CP$214"}</definedName>
    <definedName name="_cpr2" localSheetId="18" hidden="1">{"'előző év december'!$A$2:$CP$214"}</definedName>
    <definedName name="_cpr2" localSheetId="25" hidden="1">{"'előző év december'!$A$2:$CP$214"}</definedName>
    <definedName name="_cpr2" localSheetId="26" hidden="1">{"'előző év december'!$A$2:$CP$214"}</definedName>
    <definedName name="_cpr2" localSheetId="27" hidden="1">{"'előző év december'!$A$2:$CP$214"}</definedName>
    <definedName name="_cpr2" hidden="1">{"'előző év december'!$A$2:$CP$214"}</definedName>
    <definedName name="_cpr4" localSheetId="50" hidden="1">{"'előző év december'!$A$2:$CP$214"}</definedName>
    <definedName name="_cpr4" localSheetId="51" hidden="1">{"'előző év december'!$A$2:$CP$214"}</definedName>
    <definedName name="_cpr4" localSheetId="52" hidden="1">{"'előző év december'!$A$2:$CP$214"}</definedName>
    <definedName name="_cpr4" localSheetId="55" hidden="1">{"'előző év december'!$A$2:$CP$214"}</definedName>
    <definedName name="_cpr4" localSheetId="0" hidden="1">{"'előző év december'!$A$2:$CP$214"}</definedName>
    <definedName name="_cpr4" localSheetId="2" hidden="1">{"'előző év december'!$A$2:$CP$214"}</definedName>
    <definedName name="_cpr4" localSheetId="8" hidden="1">{"'előző év december'!$A$2:$CP$214"}</definedName>
    <definedName name="_cpr4" localSheetId="11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16" hidden="1">{"'előző év december'!$A$2:$CP$214"}</definedName>
    <definedName name="_cpr4" localSheetId="17" hidden="1">{"'előző év december'!$A$2:$CP$214"}</definedName>
    <definedName name="_cpr4" localSheetId="18" hidden="1">{"'előző év december'!$A$2:$CP$214"}</definedName>
    <definedName name="_cpr4" localSheetId="25" hidden="1">{"'előző év december'!$A$2:$CP$214"}</definedName>
    <definedName name="_cpr4" localSheetId="26" hidden="1">{"'előző év december'!$A$2:$CP$214"}</definedName>
    <definedName name="_cpr4" localSheetId="27" hidden="1">{"'előző év december'!$A$2:$CP$214"}</definedName>
    <definedName name="_cpr4" hidden="1">{"'előző év december'!$A$2:$CP$214"}</definedName>
    <definedName name="_dat1" localSheetId="46">'[8]work Q real'!#REF!</definedName>
    <definedName name="_dat1" localSheetId="48">'[8]work Q real'!#REF!</definedName>
    <definedName name="_dat1" localSheetId="49">'[8]work Q real'!#REF!</definedName>
    <definedName name="_dat1" localSheetId="51">'[8]work Q real'!#REF!</definedName>
    <definedName name="_dat1" localSheetId="52">'[8]work Q real'!#REF!</definedName>
    <definedName name="_dat1" localSheetId="54">'[8]work Q real'!#REF!</definedName>
    <definedName name="_dat1" localSheetId="55">'[8]work Q real'!#REF!</definedName>
    <definedName name="_dat1" localSheetId="56">'[8]work Q real'!#REF!</definedName>
    <definedName name="_dat1" localSheetId="58">'[8]work Q real'!#REF!</definedName>
    <definedName name="_dat1" localSheetId="59">'[8]work Q real'!#REF!</definedName>
    <definedName name="_dat1" localSheetId="60">'[8]work Q real'!#REF!</definedName>
    <definedName name="_dat1" localSheetId="61">'[8]work Q real'!#REF!</definedName>
    <definedName name="_dat1" localSheetId="0">'[8]work Q real'!#REF!</definedName>
    <definedName name="_dat1" localSheetId="7">'[8]work Q real'!#REF!</definedName>
    <definedName name="_dat1" localSheetId="8">'[8]work Q real'!#REF!</definedName>
    <definedName name="_dat1" localSheetId="11">'[8]work Q real'!#REF!</definedName>
    <definedName name="_dat1" localSheetId="13">'[8]work Q real'!#REF!</definedName>
    <definedName name="_dat1" localSheetId="14">'[8]work Q real'!#REF!</definedName>
    <definedName name="_dat1" localSheetId="15">'[8]work Q real'!#REF!</definedName>
    <definedName name="_dat1" localSheetId="16">'[8]work Q real'!#REF!</definedName>
    <definedName name="_dat1" localSheetId="17">'[8]work Q real'!#REF!</definedName>
    <definedName name="_dat1" localSheetId="18">'[8]work Q real'!#REF!</definedName>
    <definedName name="_dat1" localSheetId="22">'[8]work Q real'!#REF!</definedName>
    <definedName name="_dat1" localSheetId="25">'[8]work Q real'!#REF!</definedName>
    <definedName name="_dat1" localSheetId="26">'[8]work Q real'!#REF!</definedName>
    <definedName name="_dat1" localSheetId="27">'[8]work Q real'!#REF!</definedName>
    <definedName name="_dat1" localSheetId="33">'[8]work Q real'!#REF!</definedName>
    <definedName name="_dat1" localSheetId="35">'[8]work Q real'!#REF!</definedName>
    <definedName name="_dat1">'[8]work Q real'!#REF!</definedName>
    <definedName name="_dat2" localSheetId="46">#REF!</definedName>
    <definedName name="_dat2" localSheetId="48">#REF!</definedName>
    <definedName name="_dat2" localSheetId="49">#REF!</definedName>
    <definedName name="_dat2" localSheetId="51">#REF!</definedName>
    <definedName name="_dat2" localSheetId="52">#REF!</definedName>
    <definedName name="_dat2" localSheetId="54">#REF!</definedName>
    <definedName name="_dat2" localSheetId="55">#REF!</definedName>
    <definedName name="_dat2" localSheetId="56">#REF!</definedName>
    <definedName name="_dat2" localSheetId="58">#REF!</definedName>
    <definedName name="_dat2" localSheetId="59">#REF!</definedName>
    <definedName name="_dat2" localSheetId="60">#REF!</definedName>
    <definedName name="_dat2" localSheetId="61">#REF!</definedName>
    <definedName name="_dat2" localSheetId="0">#REF!</definedName>
    <definedName name="_dat2" localSheetId="7">#REF!</definedName>
    <definedName name="_dat2" localSheetId="8">#REF!</definedName>
    <definedName name="_dat2" localSheetId="11">#REF!</definedName>
    <definedName name="_dat2" localSheetId="13">#REF!</definedName>
    <definedName name="_dat2" localSheetId="14">#REF!</definedName>
    <definedName name="_dat2" localSheetId="15">#REF!</definedName>
    <definedName name="_dat2" localSheetId="16">#REF!</definedName>
    <definedName name="_dat2" localSheetId="17">#REF!</definedName>
    <definedName name="_dat2" localSheetId="18">#REF!</definedName>
    <definedName name="_dat2" localSheetId="22">#REF!</definedName>
    <definedName name="_dat2" localSheetId="25">#REF!</definedName>
    <definedName name="_dat2" localSheetId="26">#REF!</definedName>
    <definedName name="_dat2" localSheetId="27">#REF!</definedName>
    <definedName name="_dat2" localSheetId="33">#REF!</definedName>
    <definedName name="_dat2" localSheetId="35">#REF!</definedName>
    <definedName name="_dat2">#REF!</definedName>
    <definedName name="_EXP5" localSheetId="46">#REF!</definedName>
    <definedName name="_EXP5" localSheetId="48">#REF!</definedName>
    <definedName name="_EXP5" localSheetId="49">#REF!</definedName>
    <definedName name="_EXP5" localSheetId="51">#REF!</definedName>
    <definedName name="_EXP5" localSheetId="52">#REF!</definedName>
    <definedName name="_EXP5" localSheetId="54">#REF!</definedName>
    <definedName name="_EXP5" localSheetId="55">#REF!</definedName>
    <definedName name="_EXP5" localSheetId="56">#REF!</definedName>
    <definedName name="_EXP5" localSheetId="58">#REF!</definedName>
    <definedName name="_EXP5" localSheetId="59">#REF!</definedName>
    <definedName name="_EXP5" localSheetId="60">#REF!</definedName>
    <definedName name="_EXP5" localSheetId="61">#REF!</definedName>
    <definedName name="_EXP5" localSheetId="0">#REF!</definedName>
    <definedName name="_EXP5" localSheetId="7">#REF!</definedName>
    <definedName name="_EXP5" localSheetId="8">#REF!</definedName>
    <definedName name="_EXP5" localSheetId="11">#REF!</definedName>
    <definedName name="_EXP5" localSheetId="13">#REF!</definedName>
    <definedName name="_EXP5" localSheetId="14">#REF!</definedName>
    <definedName name="_EXP5" localSheetId="15">#REF!</definedName>
    <definedName name="_EXP5" localSheetId="16">#REF!</definedName>
    <definedName name="_EXP5" localSheetId="17">#REF!</definedName>
    <definedName name="_EXP5" localSheetId="18">#REF!</definedName>
    <definedName name="_EXP5" localSheetId="22">#REF!</definedName>
    <definedName name="_EXP5" localSheetId="25">#REF!</definedName>
    <definedName name="_EXP5" localSheetId="26">#REF!</definedName>
    <definedName name="_EXP5" localSheetId="27">#REF!</definedName>
    <definedName name="_EXP5" localSheetId="33">#REF!</definedName>
    <definedName name="_EXP5" localSheetId="35">#REF!</definedName>
    <definedName name="_EXP5">#REF!</definedName>
    <definedName name="_EXP6" localSheetId="46">#REF!</definedName>
    <definedName name="_EXP6" localSheetId="48">#REF!</definedName>
    <definedName name="_EXP6" localSheetId="49">#REF!</definedName>
    <definedName name="_EXP6" localSheetId="51">#REF!</definedName>
    <definedName name="_EXP6" localSheetId="52">#REF!</definedName>
    <definedName name="_EXP6" localSheetId="54">#REF!</definedName>
    <definedName name="_EXP6" localSheetId="55">#REF!</definedName>
    <definedName name="_EXP6" localSheetId="56">#REF!</definedName>
    <definedName name="_EXP6" localSheetId="58">#REF!</definedName>
    <definedName name="_EXP6" localSheetId="59">#REF!</definedName>
    <definedName name="_EXP6" localSheetId="60">#REF!</definedName>
    <definedName name="_EXP6" localSheetId="61">#REF!</definedName>
    <definedName name="_EXP6" localSheetId="0">#REF!</definedName>
    <definedName name="_EXP6" localSheetId="7">#REF!</definedName>
    <definedName name="_EXP6" localSheetId="8">#REF!</definedName>
    <definedName name="_EXP6" localSheetId="11">#REF!</definedName>
    <definedName name="_EXP6" localSheetId="13">#REF!</definedName>
    <definedName name="_EXP6" localSheetId="14">#REF!</definedName>
    <definedName name="_EXP6" localSheetId="15">#REF!</definedName>
    <definedName name="_EXP6" localSheetId="16">#REF!</definedName>
    <definedName name="_EXP6" localSheetId="17">#REF!</definedName>
    <definedName name="_EXP6" localSheetId="18">#REF!</definedName>
    <definedName name="_EXP6" localSheetId="22">#REF!</definedName>
    <definedName name="_EXP6" localSheetId="25">#REF!</definedName>
    <definedName name="_EXP6" localSheetId="26">#REF!</definedName>
    <definedName name="_EXP6" localSheetId="27">#REF!</definedName>
    <definedName name="_EXP6" localSheetId="33">#REF!</definedName>
    <definedName name="_EXP6" localSheetId="35">#REF!</definedName>
    <definedName name="_EXP6">#REF!</definedName>
    <definedName name="_EXP7" localSheetId="46">#REF!</definedName>
    <definedName name="_EXP7" localSheetId="48">#REF!</definedName>
    <definedName name="_EXP7" localSheetId="49">#REF!</definedName>
    <definedName name="_EXP7" localSheetId="51">#REF!</definedName>
    <definedName name="_EXP7" localSheetId="52">#REF!</definedName>
    <definedName name="_EXP7" localSheetId="54">#REF!</definedName>
    <definedName name="_EXP7" localSheetId="55">#REF!</definedName>
    <definedName name="_EXP7" localSheetId="56">#REF!</definedName>
    <definedName name="_EXP7" localSheetId="58">#REF!</definedName>
    <definedName name="_EXP7" localSheetId="59">#REF!</definedName>
    <definedName name="_EXP7" localSheetId="60">#REF!</definedName>
    <definedName name="_EXP7" localSheetId="61">#REF!</definedName>
    <definedName name="_EXP7" localSheetId="0">#REF!</definedName>
    <definedName name="_EXP7" localSheetId="7">#REF!</definedName>
    <definedName name="_EXP7" localSheetId="8">#REF!</definedName>
    <definedName name="_EXP7" localSheetId="11">#REF!</definedName>
    <definedName name="_EXP7" localSheetId="13">#REF!</definedName>
    <definedName name="_EXP7" localSheetId="14">#REF!</definedName>
    <definedName name="_EXP7" localSheetId="15">#REF!</definedName>
    <definedName name="_EXP7" localSheetId="16">#REF!</definedName>
    <definedName name="_EXP7" localSheetId="17">#REF!</definedName>
    <definedName name="_EXP7" localSheetId="18">#REF!</definedName>
    <definedName name="_EXP7" localSheetId="22">#REF!</definedName>
    <definedName name="_EXP7" localSheetId="25">#REF!</definedName>
    <definedName name="_EXP7" localSheetId="26">#REF!</definedName>
    <definedName name="_EXP7" localSheetId="27">#REF!</definedName>
    <definedName name="_EXP7" localSheetId="33">#REF!</definedName>
    <definedName name="_EXP7" localSheetId="35">#REF!</definedName>
    <definedName name="_EXP7">#REF!</definedName>
    <definedName name="_EXP9" localSheetId="46">#REF!</definedName>
    <definedName name="_EXP9" localSheetId="48">#REF!</definedName>
    <definedName name="_EXP9" localSheetId="49">#REF!</definedName>
    <definedName name="_EXP9" localSheetId="51">#REF!</definedName>
    <definedName name="_EXP9" localSheetId="52">#REF!</definedName>
    <definedName name="_EXP9" localSheetId="54">#REF!</definedName>
    <definedName name="_EXP9" localSheetId="55">#REF!</definedName>
    <definedName name="_EXP9" localSheetId="56">#REF!</definedName>
    <definedName name="_EXP9" localSheetId="58">#REF!</definedName>
    <definedName name="_EXP9" localSheetId="59">#REF!</definedName>
    <definedName name="_EXP9" localSheetId="60">#REF!</definedName>
    <definedName name="_EXP9" localSheetId="61">#REF!</definedName>
    <definedName name="_EXP9" localSheetId="0">#REF!</definedName>
    <definedName name="_EXP9" localSheetId="7">#REF!</definedName>
    <definedName name="_EXP9" localSheetId="8">#REF!</definedName>
    <definedName name="_EXP9" localSheetId="11">#REF!</definedName>
    <definedName name="_EXP9" localSheetId="13">#REF!</definedName>
    <definedName name="_EXP9" localSheetId="14">#REF!</definedName>
    <definedName name="_EXP9" localSheetId="15">#REF!</definedName>
    <definedName name="_EXP9" localSheetId="16">#REF!</definedName>
    <definedName name="_EXP9" localSheetId="17">#REF!</definedName>
    <definedName name="_EXP9" localSheetId="18">#REF!</definedName>
    <definedName name="_EXP9" localSheetId="22">#REF!</definedName>
    <definedName name="_EXP9" localSheetId="25">#REF!</definedName>
    <definedName name="_EXP9" localSheetId="26">#REF!</definedName>
    <definedName name="_EXP9" localSheetId="27">#REF!</definedName>
    <definedName name="_EXP9" localSheetId="33">#REF!</definedName>
    <definedName name="_EXP9" localSheetId="35">#REF!</definedName>
    <definedName name="_EXP9">#REF!</definedName>
    <definedName name="_Fill" localSheetId="46" hidden="1">#REF!</definedName>
    <definedName name="_Fill" localSheetId="48" hidden="1">#REF!</definedName>
    <definedName name="_Fill" localSheetId="49" hidden="1">#REF!</definedName>
    <definedName name="_Fill" localSheetId="51" hidden="1">#REF!</definedName>
    <definedName name="_Fill" localSheetId="52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0" hidden="1">#REF!</definedName>
    <definedName name="_Fill" localSheetId="7" hidden="1">#REF!</definedName>
    <definedName name="_Fill" localSheetId="8" hidden="1">#REF!</definedName>
    <definedName name="_Fill" localSheetId="11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22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33" hidden="1">#REF!</definedName>
    <definedName name="_Fill" localSheetId="35" hidden="1">#REF!</definedName>
    <definedName name="_Fill" hidden="1">#REF!</definedName>
    <definedName name="_ftn1" localSheetId="6">'T07'!#REF!</definedName>
    <definedName name="_ftnref1" localSheetId="6">'T07'!#REF!</definedName>
    <definedName name="_IMP10" localSheetId="46">#REF!</definedName>
    <definedName name="_IMP10" localSheetId="48">#REF!</definedName>
    <definedName name="_IMP10" localSheetId="49">#REF!</definedName>
    <definedName name="_IMP10" localSheetId="51">#REF!</definedName>
    <definedName name="_IMP10" localSheetId="52">#REF!</definedName>
    <definedName name="_IMP10" localSheetId="54">#REF!</definedName>
    <definedName name="_IMP10" localSheetId="55">#REF!</definedName>
    <definedName name="_IMP10" localSheetId="56">#REF!</definedName>
    <definedName name="_IMP10" localSheetId="58">#REF!</definedName>
    <definedName name="_IMP10" localSheetId="59">#REF!</definedName>
    <definedName name="_IMP10" localSheetId="60">#REF!</definedName>
    <definedName name="_IMP10" localSheetId="61">#REF!</definedName>
    <definedName name="_IMP10" localSheetId="0">#REF!</definedName>
    <definedName name="_IMP10" localSheetId="7">#REF!</definedName>
    <definedName name="_IMP10" localSheetId="8">#REF!</definedName>
    <definedName name="_IMP10" localSheetId="11">#REF!</definedName>
    <definedName name="_IMP10" localSheetId="13">#REF!</definedName>
    <definedName name="_IMP10" localSheetId="14">#REF!</definedName>
    <definedName name="_IMP10" localSheetId="15">#REF!</definedName>
    <definedName name="_IMP10" localSheetId="16">#REF!</definedName>
    <definedName name="_IMP10" localSheetId="17">#REF!</definedName>
    <definedName name="_IMP10" localSheetId="18">#REF!</definedName>
    <definedName name="_IMP10" localSheetId="22">#REF!</definedName>
    <definedName name="_IMP10" localSheetId="25">#REF!</definedName>
    <definedName name="_IMP10" localSheetId="26">#REF!</definedName>
    <definedName name="_IMP10" localSheetId="27">#REF!</definedName>
    <definedName name="_IMP10" localSheetId="33">#REF!</definedName>
    <definedName name="_IMP10" localSheetId="35">#REF!</definedName>
    <definedName name="_IMP10">#REF!</definedName>
    <definedName name="_IMP2" localSheetId="46">#REF!</definedName>
    <definedName name="_IMP2" localSheetId="48">#REF!</definedName>
    <definedName name="_IMP2" localSheetId="49">#REF!</definedName>
    <definedName name="_IMP2" localSheetId="51">#REF!</definedName>
    <definedName name="_IMP2" localSheetId="52">#REF!</definedName>
    <definedName name="_IMP2" localSheetId="54">#REF!</definedName>
    <definedName name="_IMP2" localSheetId="55">#REF!</definedName>
    <definedName name="_IMP2" localSheetId="56">#REF!</definedName>
    <definedName name="_IMP2" localSheetId="58">#REF!</definedName>
    <definedName name="_IMP2" localSheetId="59">#REF!</definedName>
    <definedName name="_IMP2" localSheetId="60">#REF!</definedName>
    <definedName name="_IMP2" localSheetId="61">#REF!</definedName>
    <definedName name="_IMP2" localSheetId="0">#REF!</definedName>
    <definedName name="_IMP2" localSheetId="7">#REF!</definedName>
    <definedName name="_IMP2" localSheetId="8">#REF!</definedName>
    <definedName name="_IMP2" localSheetId="11">#REF!</definedName>
    <definedName name="_IMP2" localSheetId="13">#REF!</definedName>
    <definedName name="_IMP2" localSheetId="14">#REF!</definedName>
    <definedName name="_IMP2" localSheetId="15">#REF!</definedName>
    <definedName name="_IMP2" localSheetId="16">#REF!</definedName>
    <definedName name="_IMP2" localSheetId="17">#REF!</definedName>
    <definedName name="_IMP2" localSheetId="18">#REF!</definedName>
    <definedName name="_IMP2" localSheetId="22">#REF!</definedName>
    <definedName name="_IMP2" localSheetId="25">#REF!</definedName>
    <definedName name="_IMP2" localSheetId="26">#REF!</definedName>
    <definedName name="_IMP2" localSheetId="27">#REF!</definedName>
    <definedName name="_IMP2" localSheetId="33">#REF!</definedName>
    <definedName name="_IMP2" localSheetId="35">#REF!</definedName>
    <definedName name="_IMP2">#REF!</definedName>
    <definedName name="_IMP4" localSheetId="46">#REF!</definedName>
    <definedName name="_IMP4" localSheetId="48">#REF!</definedName>
    <definedName name="_IMP4" localSheetId="49">#REF!</definedName>
    <definedName name="_IMP4" localSheetId="51">#REF!</definedName>
    <definedName name="_IMP4" localSheetId="52">#REF!</definedName>
    <definedName name="_IMP4" localSheetId="54">#REF!</definedName>
    <definedName name="_IMP4" localSheetId="55">#REF!</definedName>
    <definedName name="_IMP4" localSheetId="56">#REF!</definedName>
    <definedName name="_IMP4" localSheetId="58">#REF!</definedName>
    <definedName name="_IMP4" localSheetId="59">#REF!</definedName>
    <definedName name="_IMP4" localSheetId="60">#REF!</definedName>
    <definedName name="_IMP4" localSheetId="61">#REF!</definedName>
    <definedName name="_IMP4" localSheetId="0">#REF!</definedName>
    <definedName name="_IMP4" localSheetId="7">#REF!</definedName>
    <definedName name="_IMP4" localSheetId="8">#REF!</definedName>
    <definedName name="_IMP4" localSheetId="11">#REF!</definedName>
    <definedName name="_IMP4" localSheetId="13">#REF!</definedName>
    <definedName name="_IMP4" localSheetId="14">#REF!</definedName>
    <definedName name="_IMP4" localSheetId="15">#REF!</definedName>
    <definedName name="_IMP4" localSheetId="16">#REF!</definedName>
    <definedName name="_IMP4" localSheetId="17">#REF!</definedName>
    <definedName name="_IMP4" localSheetId="18">#REF!</definedName>
    <definedName name="_IMP4" localSheetId="22">#REF!</definedName>
    <definedName name="_IMP4" localSheetId="25">#REF!</definedName>
    <definedName name="_IMP4" localSheetId="26">#REF!</definedName>
    <definedName name="_IMP4" localSheetId="27">#REF!</definedName>
    <definedName name="_IMP4" localSheetId="33">#REF!</definedName>
    <definedName name="_IMP4" localSheetId="35">#REF!</definedName>
    <definedName name="_IMP4">#REF!</definedName>
    <definedName name="_IMP6" localSheetId="46">#REF!</definedName>
    <definedName name="_IMP6" localSheetId="48">#REF!</definedName>
    <definedName name="_IMP6" localSheetId="49">#REF!</definedName>
    <definedName name="_IMP6" localSheetId="51">#REF!</definedName>
    <definedName name="_IMP6" localSheetId="52">#REF!</definedName>
    <definedName name="_IMP6" localSheetId="54">#REF!</definedName>
    <definedName name="_IMP6" localSheetId="55">#REF!</definedName>
    <definedName name="_IMP6" localSheetId="56">#REF!</definedName>
    <definedName name="_IMP6" localSheetId="58">#REF!</definedName>
    <definedName name="_IMP6" localSheetId="59">#REF!</definedName>
    <definedName name="_IMP6" localSheetId="60">#REF!</definedName>
    <definedName name="_IMP6" localSheetId="61">#REF!</definedName>
    <definedName name="_IMP6" localSheetId="0">#REF!</definedName>
    <definedName name="_IMP6" localSheetId="7">#REF!</definedName>
    <definedName name="_IMP6" localSheetId="8">#REF!</definedName>
    <definedName name="_IMP6" localSheetId="11">#REF!</definedName>
    <definedName name="_IMP6" localSheetId="13">#REF!</definedName>
    <definedName name="_IMP6" localSheetId="14">#REF!</definedName>
    <definedName name="_IMP6" localSheetId="15">#REF!</definedName>
    <definedName name="_IMP6" localSheetId="16">#REF!</definedName>
    <definedName name="_IMP6" localSheetId="17">#REF!</definedName>
    <definedName name="_IMP6" localSheetId="18">#REF!</definedName>
    <definedName name="_IMP6" localSheetId="22">#REF!</definedName>
    <definedName name="_IMP6" localSheetId="25">#REF!</definedName>
    <definedName name="_IMP6" localSheetId="26">#REF!</definedName>
    <definedName name="_IMP6" localSheetId="27">#REF!</definedName>
    <definedName name="_IMP6" localSheetId="33">#REF!</definedName>
    <definedName name="_IMP6" localSheetId="35">#REF!</definedName>
    <definedName name="_IMP6">#REF!</definedName>
    <definedName name="_IMP7" localSheetId="46">#REF!</definedName>
    <definedName name="_IMP7" localSheetId="48">#REF!</definedName>
    <definedName name="_IMP7" localSheetId="49">#REF!</definedName>
    <definedName name="_IMP7" localSheetId="51">#REF!</definedName>
    <definedName name="_IMP7" localSheetId="52">#REF!</definedName>
    <definedName name="_IMP7" localSheetId="54">#REF!</definedName>
    <definedName name="_IMP7" localSheetId="55">#REF!</definedName>
    <definedName name="_IMP7" localSheetId="56">#REF!</definedName>
    <definedName name="_IMP7" localSheetId="58">#REF!</definedName>
    <definedName name="_IMP7" localSheetId="59">#REF!</definedName>
    <definedName name="_IMP7" localSheetId="60">#REF!</definedName>
    <definedName name="_IMP7" localSheetId="61">#REF!</definedName>
    <definedName name="_IMP7" localSheetId="0">#REF!</definedName>
    <definedName name="_IMP7" localSheetId="7">#REF!</definedName>
    <definedName name="_IMP7" localSheetId="8">#REF!</definedName>
    <definedName name="_IMP7" localSheetId="11">#REF!</definedName>
    <definedName name="_IMP7" localSheetId="13">#REF!</definedName>
    <definedName name="_IMP7" localSheetId="14">#REF!</definedName>
    <definedName name="_IMP7" localSheetId="15">#REF!</definedName>
    <definedName name="_IMP7" localSheetId="16">#REF!</definedName>
    <definedName name="_IMP7" localSheetId="17">#REF!</definedName>
    <definedName name="_IMP7" localSheetId="18">#REF!</definedName>
    <definedName name="_IMP7" localSheetId="22">#REF!</definedName>
    <definedName name="_IMP7" localSheetId="25">#REF!</definedName>
    <definedName name="_IMP7" localSheetId="26">#REF!</definedName>
    <definedName name="_IMP7" localSheetId="27">#REF!</definedName>
    <definedName name="_IMP7" localSheetId="33">#REF!</definedName>
    <definedName name="_IMP7" localSheetId="35">#REF!</definedName>
    <definedName name="_IMP7">#REF!</definedName>
    <definedName name="_IMP8" localSheetId="46">#REF!</definedName>
    <definedName name="_IMP8" localSheetId="48">#REF!</definedName>
    <definedName name="_IMP8" localSheetId="49">#REF!</definedName>
    <definedName name="_IMP8" localSheetId="51">#REF!</definedName>
    <definedName name="_IMP8" localSheetId="52">#REF!</definedName>
    <definedName name="_IMP8" localSheetId="54">#REF!</definedName>
    <definedName name="_IMP8" localSheetId="55">#REF!</definedName>
    <definedName name="_IMP8" localSheetId="56">#REF!</definedName>
    <definedName name="_IMP8" localSheetId="58">#REF!</definedName>
    <definedName name="_IMP8" localSheetId="59">#REF!</definedName>
    <definedName name="_IMP8" localSheetId="60">#REF!</definedName>
    <definedName name="_IMP8" localSheetId="61">#REF!</definedName>
    <definedName name="_IMP8" localSheetId="0">#REF!</definedName>
    <definedName name="_IMP8" localSheetId="7">#REF!</definedName>
    <definedName name="_IMP8" localSheetId="8">#REF!</definedName>
    <definedName name="_IMP8" localSheetId="11">#REF!</definedName>
    <definedName name="_IMP8" localSheetId="13">#REF!</definedName>
    <definedName name="_IMP8" localSheetId="14">#REF!</definedName>
    <definedName name="_IMP8" localSheetId="15">#REF!</definedName>
    <definedName name="_IMP8" localSheetId="16">#REF!</definedName>
    <definedName name="_IMP8" localSheetId="17">#REF!</definedName>
    <definedName name="_IMP8" localSheetId="18">#REF!</definedName>
    <definedName name="_IMP8" localSheetId="22">#REF!</definedName>
    <definedName name="_IMP8" localSheetId="25">#REF!</definedName>
    <definedName name="_IMP8" localSheetId="26">#REF!</definedName>
    <definedName name="_IMP8" localSheetId="27">#REF!</definedName>
    <definedName name="_IMP8" localSheetId="33">#REF!</definedName>
    <definedName name="_IMP8" localSheetId="35">#REF!</definedName>
    <definedName name="_IMP8">#REF!</definedName>
    <definedName name="_MTS2" localSheetId="46">'[9]Annual Tables'!#REF!</definedName>
    <definedName name="_MTS2" localSheetId="48">'[9]Annual Tables'!#REF!</definedName>
    <definedName name="_MTS2" localSheetId="49">'[9]Annual Tables'!#REF!</definedName>
    <definedName name="_MTS2" localSheetId="51">'[9]Annual Tables'!#REF!</definedName>
    <definedName name="_MTS2" localSheetId="52">'[9]Annual Tables'!#REF!</definedName>
    <definedName name="_MTS2" localSheetId="54">'[9]Annual Tables'!#REF!</definedName>
    <definedName name="_MTS2" localSheetId="55">'[9]Annual Tables'!#REF!</definedName>
    <definedName name="_MTS2" localSheetId="56">'[9]Annual Tables'!#REF!</definedName>
    <definedName name="_MTS2" localSheetId="58">'[9]Annual Tables'!#REF!</definedName>
    <definedName name="_MTS2" localSheetId="59">'[9]Annual Tables'!#REF!</definedName>
    <definedName name="_MTS2" localSheetId="60">'[9]Annual Tables'!#REF!</definedName>
    <definedName name="_MTS2" localSheetId="61">'[9]Annual Tables'!#REF!</definedName>
    <definedName name="_MTS2" localSheetId="0">'[9]Annual Tables'!#REF!</definedName>
    <definedName name="_MTS2" localSheetId="7">'[9]Annual Tables'!#REF!</definedName>
    <definedName name="_MTS2" localSheetId="8">'[9]Annual Tables'!#REF!</definedName>
    <definedName name="_MTS2" localSheetId="11">'[9]Annual Tables'!#REF!</definedName>
    <definedName name="_MTS2" localSheetId="13">'[9]Annual Tables'!#REF!</definedName>
    <definedName name="_MTS2" localSheetId="14">'[9]Annual Tables'!#REF!</definedName>
    <definedName name="_MTS2" localSheetId="15">'[9]Annual Tables'!#REF!</definedName>
    <definedName name="_MTS2" localSheetId="16">'[9]Annual Tables'!#REF!</definedName>
    <definedName name="_MTS2" localSheetId="17">'[9]Annual Tables'!#REF!</definedName>
    <definedName name="_MTS2" localSheetId="18">'[9]Annual Tables'!#REF!</definedName>
    <definedName name="_MTS2" localSheetId="22">'[9]Annual Tables'!#REF!</definedName>
    <definedName name="_MTS2" localSheetId="25">'[9]Annual Tables'!#REF!</definedName>
    <definedName name="_MTS2" localSheetId="26">'[9]Annual Tables'!#REF!</definedName>
    <definedName name="_MTS2" localSheetId="27">'[9]Annual Tables'!#REF!</definedName>
    <definedName name="_MTS2" localSheetId="33">'[9]Annual Tables'!#REF!</definedName>
    <definedName name="_MTS2" localSheetId="35">'[9]Annual Tables'!#REF!</definedName>
    <definedName name="_MTS2">'[9]Annual Tables'!#REF!</definedName>
    <definedName name="_Order1" localSheetId="48" hidden="1">0</definedName>
    <definedName name="_Order1" localSheetId="49" hidden="1">0</definedName>
    <definedName name="_Order1" localSheetId="0" hidden="1">0</definedName>
    <definedName name="_Order1" localSheetId="7" hidden="1">0</definedName>
    <definedName name="_Order1" localSheetId="8" hidden="1">0</definedName>
    <definedName name="_Order1" hidden="1">255</definedName>
    <definedName name="_Order2" localSheetId="48" hidden="1">0</definedName>
    <definedName name="_Order2" localSheetId="49" hidden="1">0</definedName>
    <definedName name="_Order2" localSheetId="0" hidden="1">0</definedName>
    <definedName name="_Order2" localSheetId="7" hidden="1">0</definedName>
    <definedName name="_Order2" localSheetId="8" hidden="1">0</definedName>
    <definedName name="_Order2" hidden="1">255</definedName>
    <definedName name="_OUT1" localSheetId="46">#REF!</definedName>
    <definedName name="_OUT1" localSheetId="48">#REF!</definedName>
    <definedName name="_OUT1" localSheetId="49">#REF!</definedName>
    <definedName name="_OUT1" localSheetId="51">#REF!</definedName>
    <definedName name="_OUT1" localSheetId="52">#REF!</definedName>
    <definedName name="_OUT1" localSheetId="54">#REF!</definedName>
    <definedName name="_OUT1" localSheetId="55">#REF!</definedName>
    <definedName name="_OUT1" localSheetId="56">#REF!</definedName>
    <definedName name="_OUT1" localSheetId="58">#REF!</definedName>
    <definedName name="_OUT1" localSheetId="59">#REF!</definedName>
    <definedName name="_OUT1" localSheetId="60">#REF!</definedName>
    <definedName name="_OUT1" localSheetId="61">#REF!</definedName>
    <definedName name="_OUT1" localSheetId="0">#REF!</definedName>
    <definedName name="_OUT1" localSheetId="7">#REF!</definedName>
    <definedName name="_OUT1" localSheetId="8">#REF!</definedName>
    <definedName name="_OUT1" localSheetId="11">#REF!</definedName>
    <definedName name="_OUT1" localSheetId="13">#REF!</definedName>
    <definedName name="_OUT1" localSheetId="14">#REF!</definedName>
    <definedName name="_OUT1" localSheetId="15">#REF!</definedName>
    <definedName name="_OUT1" localSheetId="16">#REF!</definedName>
    <definedName name="_OUT1" localSheetId="17">#REF!</definedName>
    <definedName name="_OUT1" localSheetId="18">#REF!</definedName>
    <definedName name="_OUT1" localSheetId="22">#REF!</definedName>
    <definedName name="_OUT1" localSheetId="25">#REF!</definedName>
    <definedName name="_OUT1" localSheetId="26">#REF!</definedName>
    <definedName name="_OUT1" localSheetId="27">#REF!</definedName>
    <definedName name="_OUT1" localSheetId="33">#REF!</definedName>
    <definedName name="_OUT1" localSheetId="35">#REF!</definedName>
    <definedName name="_OUT1">#REF!</definedName>
    <definedName name="_OUT2" localSheetId="46">#REF!</definedName>
    <definedName name="_OUT2" localSheetId="48">#REF!</definedName>
    <definedName name="_OUT2" localSheetId="49">#REF!</definedName>
    <definedName name="_OUT2" localSheetId="51">#REF!</definedName>
    <definedName name="_OUT2" localSheetId="52">#REF!</definedName>
    <definedName name="_OUT2" localSheetId="54">#REF!</definedName>
    <definedName name="_OUT2" localSheetId="55">#REF!</definedName>
    <definedName name="_OUT2" localSheetId="56">#REF!</definedName>
    <definedName name="_OUT2" localSheetId="58">#REF!</definedName>
    <definedName name="_OUT2" localSheetId="59">#REF!</definedName>
    <definedName name="_OUT2" localSheetId="60">#REF!</definedName>
    <definedName name="_OUT2" localSheetId="61">#REF!</definedName>
    <definedName name="_OUT2" localSheetId="0">#REF!</definedName>
    <definedName name="_OUT2" localSheetId="7">#REF!</definedName>
    <definedName name="_OUT2" localSheetId="8">#REF!</definedName>
    <definedName name="_OUT2" localSheetId="11">#REF!</definedName>
    <definedName name="_OUT2" localSheetId="13">#REF!</definedName>
    <definedName name="_OUT2" localSheetId="14">#REF!</definedName>
    <definedName name="_OUT2" localSheetId="15">#REF!</definedName>
    <definedName name="_OUT2" localSheetId="16">#REF!</definedName>
    <definedName name="_OUT2" localSheetId="17">#REF!</definedName>
    <definedName name="_OUT2" localSheetId="18">#REF!</definedName>
    <definedName name="_OUT2" localSheetId="22">#REF!</definedName>
    <definedName name="_OUT2" localSheetId="25">#REF!</definedName>
    <definedName name="_OUT2" localSheetId="26">#REF!</definedName>
    <definedName name="_OUT2" localSheetId="27">#REF!</definedName>
    <definedName name="_OUT2" localSheetId="33">#REF!</definedName>
    <definedName name="_OUT2" localSheetId="35">#REF!</definedName>
    <definedName name="_OUT2">#REF!</definedName>
    <definedName name="_PAG2" localSheetId="46">[9]Index!#REF!</definedName>
    <definedName name="_PAG2" localSheetId="48">[9]Index!#REF!</definedName>
    <definedName name="_PAG2" localSheetId="49">[9]Index!#REF!</definedName>
    <definedName name="_PAG2" localSheetId="51">[9]Index!#REF!</definedName>
    <definedName name="_PAG2" localSheetId="52">[9]Index!#REF!</definedName>
    <definedName name="_PAG2" localSheetId="54">[9]Index!#REF!</definedName>
    <definedName name="_PAG2" localSheetId="55">[9]Index!#REF!</definedName>
    <definedName name="_PAG2" localSheetId="56">[9]Index!#REF!</definedName>
    <definedName name="_PAG2" localSheetId="58">[9]Index!#REF!</definedName>
    <definedName name="_PAG2" localSheetId="59">[9]Index!#REF!</definedName>
    <definedName name="_PAG2" localSheetId="60">[9]Index!#REF!</definedName>
    <definedName name="_PAG2" localSheetId="61">[9]Index!#REF!</definedName>
    <definedName name="_PAG2" localSheetId="0">[9]Index!#REF!</definedName>
    <definedName name="_PAG2" localSheetId="7">[9]Index!#REF!</definedName>
    <definedName name="_PAG2" localSheetId="8">[9]Index!#REF!</definedName>
    <definedName name="_PAG2" localSheetId="11">[9]Index!#REF!</definedName>
    <definedName name="_PAG2" localSheetId="13">[9]Index!#REF!</definedName>
    <definedName name="_PAG2" localSheetId="14">[9]Index!#REF!</definedName>
    <definedName name="_PAG2" localSheetId="15">[9]Index!#REF!</definedName>
    <definedName name="_PAG2" localSheetId="16">[9]Index!#REF!</definedName>
    <definedName name="_PAG2" localSheetId="17">[9]Index!#REF!</definedName>
    <definedName name="_PAG2" localSheetId="18">[9]Index!#REF!</definedName>
    <definedName name="_PAG2" localSheetId="22">[9]Index!#REF!</definedName>
    <definedName name="_PAG2" localSheetId="25">[9]Index!#REF!</definedName>
    <definedName name="_PAG2" localSheetId="26">[9]Index!#REF!</definedName>
    <definedName name="_PAG2" localSheetId="27">[9]Index!#REF!</definedName>
    <definedName name="_PAG2" localSheetId="33">[9]Index!#REF!</definedName>
    <definedName name="_PAG2" localSheetId="35">[9]Index!#REF!</definedName>
    <definedName name="_PAG2">[9]Index!#REF!</definedName>
    <definedName name="_PAG3" localSheetId="46">[9]Index!#REF!</definedName>
    <definedName name="_PAG3" localSheetId="48">[9]Index!#REF!</definedName>
    <definedName name="_PAG3" localSheetId="49">[9]Index!#REF!</definedName>
    <definedName name="_PAG3" localSheetId="51">[9]Index!#REF!</definedName>
    <definedName name="_PAG3" localSheetId="52">[9]Index!#REF!</definedName>
    <definedName name="_PAG3" localSheetId="54">[9]Index!#REF!</definedName>
    <definedName name="_PAG3" localSheetId="55">[9]Index!#REF!</definedName>
    <definedName name="_PAG3" localSheetId="56">[9]Index!#REF!</definedName>
    <definedName name="_PAG3" localSheetId="58">[9]Index!#REF!</definedName>
    <definedName name="_PAG3" localSheetId="59">[9]Index!#REF!</definedName>
    <definedName name="_PAG3" localSheetId="60">[9]Index!#REF!</definedName>
    <definedName name="_PAG3" localSheetId="61">[9]Index!#REF!</definedName>
    <definedName name="_PAG3" localSheetId="0">[9]Index!#REF!</definedName>
    <definedName name="_PAG3" localSheetId="7">[9]Index!#REF!</definedName>
    <definedName name="_PAG3" localSheetId="8">[9]Index!#REF!</definedName>
    <definedName name="_PAG3" localSheetId="11">[9]Index!#REF!</definedName>
    <definedName name="_PAG3" localSheetId="13">[9]Index!#REF!</definedName>
    <definedName name="_PAG3" localSheetId="14">[9]Index!#REF!</definedName>
    <definedName name="_PAG3" localSheetId="15">[9]Index!#REF!</definedName>
    <definedName name="_PAG3" localSheetId="16">[9]Index!#REF!</definedName>
    <definedName name="_PAG3" localSheetId="17">[9]Index!#REF!</definedName>
    <definedName name="_PAG3" localSheetId="18">[9]Index!#REF!</definedName>
    <definedName name="_PAG3" localSheetId="22">[9]Index!#REF!</definedName>
    <definedName name="_PAG3" localSheetId="25">[9]Index!#REF!</definedName>
    <definedName name="_PAG3" localSheetId="26">[9]Index!#REF!</definedName>
    <definedName name="_PAG3" localSheetId="27">[9]Index!#REF!</definedName>
    <definedName name="_PAG3" localSheetId="33">[9]Index!#REF!</definedName>
    <definedName name="_PAG3" localSheetId="35">[9]Index!#REF!</definedName>
    <definedName name="_PAG3">[9]Index!#REF!</definedName>
    <definedName name="_PAG4" localSheetId="46">[9]Index!#REF!</definedName>
    <definedName name="_PAG4" localSheetId="48">[9]Index!#REF!</definedName>
    <definedName name="_PAG4" localSheetId="49">[9]Index!#REF!</definedName>
    <definedName name="_PAG4" localSheetId="51">[9]Index!#REF!</definedName>
    <definedName name="_PAG4" localSheetId="52">[9]Index!#REF!</definedName>
    <definedName name="_PAG4" localSheetId="54">[9]Index!#REF!</definedName>
    <definedName name="_PAG4" localSheetId="55">[9]Index!#REF!</definedName>
    <definedName name="_PAG4" localSheetId="56">[9]Index!#REF!</definedName>
    <definedName name="_PAG4" localSheetId="58">[9]Index!#REF!</definedName>
    <definedName name="_PAG4" localSheetId="59">[9]Index!#REF!</definedName>
    <definedName name="_PAG4" localSheetId="60">[9]Index!#REF!</definedName>
    <definedName name="_PAG4" localSheetId="61">[9]Index!#REF!</definedName>
    <definedName name="_PAG4" localSheetId="0">[9]Index!#REF!</definedName>
    <definedName name="_PAG4" localSheetId="7">[9]Index!#REF!</definedName>
    <definedName name="_PAG4" localSheetId="8">[9]Index!#REF!</definedName>
    <definedName name="_PAG4" localSheetId="11">[9]Index!#REF!</definedName>
    <definedName name="_PAG4" localSheetId="13">[9]Index!#REF!</definedName>
    <definedName name="_PAG4" localSheetId="14">[9]Index!#REF!</definedName>
    <definedName name="_PAG4" localSheetId="15">[9]Index!#REF!</definedName>
    <definedName name="_PAG4" localSheetId="16">[9]Index!#REF!</definedName>
    <definedName name="_PAG4" localSheetId="17">[9]Index!#REF!</definedName>
    <definedName name="_PAG4" localSheetId="18">[9]Index!#REF!</definedName>
    <definedName name="_PAG4" localSheetId="22">[9]Index!#REF!</definedName>
    <definedName name="_PAG4" localSheetId="25">[9]Index!#REF!</definedName>
    <definedName name="_PAG4" localSheetId="26">[9]Index!#REF!</definedName>
    <definedName name="_PAG4" localSheetId="27">[9]Index!#REF!</definedName>
    <definedName name="_PAG4" localSheetId="33">[9]Index!#REF!</definedName>
    <definedName name="_PAG4" localSheetId="35">[9]Index!#REF!</definedName>
    <definedName name="_PAG4">[9]Index!#REF!</definedName>
    <definedName name="_PAG5" localSheetId="46">[9]Index!#REF!</definedName>
    <definedName name="_PAG5" localSheetId="48">[9]Index!#REF!</definedName>
    <definedName name="_PAG5" localSheetId="49">[9]Index!#REF!</definedName>
    <definedName name="_PAG5" localSheetId="51">[9]Index!#REF!</definedName>
    <definedName name="_PAG5" localSheetId="52">[9]Index!#REF!</definedName>
    <definedName name="_PAG5" localSheetId="54">[9]Index!#REF!</definedName>
    <definedName name="_PAG5" localSheetId="55">[9]Index!#REF!</definedName>
    <definedName name="_PAG5" localSheetId="56">[9]Index!#REF!</definedName>
    <definedName name="_PAG5" localSheetId="58">[9]Index!#REF!</definedName>
    <definedName name="_PAG5" localSheetId="59">[9]Index!#REF!</definedName>
    <definedName name="_PAG5" localSheetId="60">[9]Index!#REF!</definedName>
    <definedName name="_PAG5" localSheetId="61">[9]Index!#REF!</definedName>
    <definedName name="_PAG5" localSheetId="0">[9]Index!#REF!</definedName>
    <definedName name="_PAG5" localSheetId="7">[9]Index!#REF!</definedName>
    <definedName name="_PAG5" localSheetId="8">[9]Index!#REF!</definedName>
    <definedName name="_PAG5" localSheetId="11">[9]Index!#REF!</definedName>
    <definedName name="_PAG5" localSheetId="13">[9]Index!#REF!</definedName>
    <definedName name="_PAG5" localSheetId="14">[9]Index!#REF!</definedName>
    <definedName name="_PAG5" localSheetId="15">[9]Index!#REF!</definedName>
    <definedName name="_PAG5" localSheetId="16">[9]Index!#REF!</definedName>
    <definedName name="_PAG5" localSheetId="17">[9]Index!#REF!</definedName>
    <definedName name="_PAG5" localSheetId="18">[9]Index!#REF!</definedName>
    <definedName name="_PAG5" localSheetId="22">[9]Index!#REF!</definedName>
    <definedName name="_PAG5" localSheetId="25">[9]Index!#REF!</definedName>
    <definedName name="_PAG5" localSheetId="26">[9]Index!#REF!</definedName>
    <definedName name="_PAG5" localSheetId="27">[9]Index!#REF!</definedName>
    <definedName name="_PAG5" localSheetId="33">[9]Index!#REF!</definedName>
    <definedName name="_PAG5" localSheetId="35">[9]Index!#REF!</definedName>
    <definedName name="_PAG5">[9]Index!#REF!</definedName>
    <definedName name="_PAG6" localSheetId="46">[9]Index!#REF!</definedName>
    <definedName name="_PAG6" localSheetId="48">[9]Index!#REF!</definedName>
    <definedName name="_PAG6" localSheetId="49">[9]Index!#REF!</definedName>
    <definedName name="_PAG6" localSheetId="51">[9]Index!#REF!</definedName>
    <definedName name="_PAG6" localSheetId="52">[9]Index!#REF!</definedName>
    <definedName name="_PAG6" localSheetId="54">[9]Index!#REF!</definedName>
    <definedName name="_PAG6" localSheetId="55">[9]Index!#REF!</definedName>
    <definedName name="_PAG6" localSheetId="56">[9]Index!#REF!</definedName>
    <definedName name="_PAG6" localSheetId="58">[9]Index!#REF!</definedName>
    <definedName name="_PAG6" localSheetId="59">[9]Index!#REF!</definedName>
    <definedName name="_PAG6" localSheetId="60">[9]Index!#REF!</definedName>
    <definedName name="_PAG6" localSheetId="61">[9]Index!#REF!</definedName>
    <definedName name="_PAG6" localSheetId="0">[9]Index!#REF!</definedName>
    <definedName name="_PAG6" localSheetId="7">[9]Index!#REF!</definedName>
    <definedName name="_PAG6" localSheetId="8">[9]Index!#REF!</definedName>
    <definedName name="_PAG6" localSheetId="11">[9]Index!#REF!</definedName>
    <definedName name="_PAG6" localSheetId="13">[9]Index!#REF!</definedName>
    <definedName name="_PAG6" localSheetId="14">[9]Index!#REF!</definedName>
    <definedName name="_PAG6" localSheetId="15">[9]Index!#REF!</definedName>
    <definedName name="_PAG6" localSheetId="16">[9]Index!#REF!</definedName>
    <definedName name="_PAG6" localSheetId="17">[9]Index!#REF!</definedName>
    <definedName name="_PAG6" localSheetId="18">[9]Index!#REF!</definedName>
    <definedName name="_PAG6" localSheetId="22">[9]Index!#REF!</definedName>
    <definedName name="_PAG6" localSheetId="25">[9]Index!#REF!</definedName>
    <definedName name="_PAG6" localSheetId="26">[9]Index!#REF!</definedName>
    <definedName name="_PAG6" localSheetId="27">[9]Index!#REF!</definedName>
    <definedName name="_PAG6" localSheetId="33">[9]Index!#REF!</definedName>
    <definedName name="_PAG6" localSheetId="35">[9]Index!#REF!</definedName>
    <definedName name="_PAG6">[9]Index!#REF!</definedName>
    <definedName name="_PAG7" localSheetId="46">#REF!</definedName>
    <definedName name="_PAG7" localSheetId="48">#REF!</definedName>
    <definedName name="_PAG7" localSheetId="49">#REF!</definedName>
    <definedName name="_PAG7" localSheetId="51">#REF!</definedName>
    <definedName name="_PAG7" localSheetId="52">#REF!</definedName>
    <definedName name="_PAG7" localSheetId="54">#REF!</definedName>
    <definedName name="_PAG7" localSheetId="55">#REF!</definedName>
    <definedName name="_PAG7" localSheetId="56">#REF!</definedName>
    <definedName name="_PAG7" localSheetId="58">#REF!</definedName>
    <definedName name="_PAG7" localSheetId="59">#REF!</definedName>
    <definedName name="_PAG7" localSheetId="60">#REF!</definedName>
    <definedName name="_PAG7" localSheetId="61">#REF!</definedName>
    <definedName name="_PAG7" localSheetId="0">#REF!</definedName>
    <definedName name="_PAG7" localSheetId="7">#REF!</definedName>
    <definedName name="_PAG7" localSheetId="8">#REF!</definedName>
    <definedName name="_PAG7" localSheetId="11">#REF!</definedName>
    <definedName name="_PAG7" localSheetId="13">#REF!</definedName>
    <definedName name="_PAG7" localSheetId="14">#REF!</definedName>
    <definedName name="_PAG7" localSheetId="15">#REF!</definedName>
    <definedName name="_PAG7" localSheetId="16">#REF!</definedName>
    <definedName name="_PAG7" localSheetId="17">#REF!</definedName>
    <definedName name="_PAG7" localSheetId="18">#REF!</definedName>
    <definedName name="_PAG7" localSheetId="22">#REF!</definedName>
    <definedName name="_PAG7" localSheetId="25">#REF!</definedName>
    <definedName name="_PAG7" localSheetId="26">#REF!</definedName>
    <definedName name="_PAG7" localSheetId="27">#REF!</definedName>
    <definedName name="_PAG7" localSheetId="33">#REF!</definedName>
    <definedName name="_PAG7" localSheetId="35">#REF!</definedName>
    <definedName name="_PAG7">#REF!</definedName>
    <definedName name="_pro2001" localSheetId="48">[10]pro2001!$A$1:$B$72</definedName>
    <definedName name="_pro2001" localSheetId="49">[10]pro2001!$A$1:$B$72</definedName>
    <definedName name="_pro2001" localSheetId="0">[10]pro2001!$A$1:$B$72</definedName>
    <definedName name="_pro2001" localSheetId="7">[10]pro2001!$A$1:$B$72</definedName>
    <definedName name="_pro2001" localSheetId="8">[10]pro2001!$A$1:$B$72</definedName>
    <definedName name="_pro2001">[11]pro2001!$A$1:$B$72</definedName>
    <definedName name="_Regression_X" localSheetId="46" hidden="1">#REF!</definedName>
    <definedName name="_Regression_X" localSheetId="48" hidden="1">#REF!</definedName>
    <definedName name="_Regression_X" localSheetId="49" hidden="1">#REF!</definedName>
    <definedName name="_Regression_X" localSheetId="51" hidden="1">#REF!</definedName>
    <definedName name="_Regression_X" localSheetId="52" hidden="1">#REF!</definedName>
    <definedName name="_Regression_X" localSheetId="54" hidden="1">#REF!</definedName>
    <definedName name="_Regression_X" localSheetId="55" hidden="1">#REF!</definedName>
    <definedName name="_Regression_X" localSheetId="56" hidden="1">#REF!</definedName>
    <definedName name="_Regression_X" localSheetId="58" hidden="1">#REF!</definedName>
    <definedName name="_Regression_X" localSheetId="59" hidden="1">#REF!</definedName>
    <definedName name="_Regression_X" localSheetId="60" hidden="1">#REF!</definedName>
    <definedName name="_Regression_X" localSheetId="61" hidden="1">#REF!</definedName>
    <definedName name="_Regression_X" localSheetId="0" hidden="1">#REF!</definedName>
    <definedName name="_Regression_X" localSheetId="7" hidden="1">#REF!</definedName>
    <definedName name="_Regression_X" localSheetId="8" hidden="1">#REF!</definedName>
    <definedName name="_Regression_X" localSheetId="11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localSheetId="18" hidden="1">#REF!</definedName>
    <definedName name="_Regression_X" localSheetId="22" hidden="1">#REF!</definedName>
    <definedName name="_Regression_X" localSheetId="25" hidden="1">#REF!</definedName>
    <definedName name="_Regression_X" localSheetId="26" hidden="1">#REF!</definedName>
    <definedName name="_Regression_X" localSheetId="27" hidden="1">#REF!</definedName>
    <definedName name="_Regression_X" localSheetId="33" hidden="1">#REF!</definedName>
    <definedName name="_Regression_X" localSheetId="35" hidden="1">#REF!</definedName>
    <definedName name="_Regression_X" hidden="1">#REF!</definedName>
    <definedName name="_Regression_Y" localSheetId="46" hidden="1">#REF!</definedName>
    <definedName name="_Regression_Y" localSheetId="48" hidden="1">#REF!</definedName>
    <definedName name="_Regression_Y" localSheetId="49" hidden="1">#REF!</definedName>
    <definedName name="_Regression_Y" localSheetId="51" hidden="1">#REF!</definedName>
    <definedName name="_Regression_Y" localSheetId="52" hidden="1">#REF!</definedName>
    <definedName name="_Regression_Y" localSheetId="54" hidden="1">#REF!</definedName>
    <definedName name="_Regression_Y" localSheetId="55" hidden="1">#REF!</definedName>
    <definedName name="_Regression_Y" localSheetId="56" hidden="1">#REF!</definedName>
    <definedName name="_Regression_Y" localSheetId="58" hidden="1">#REF!</definedName>
    <definedName name="_Regression_Y" localSheetId="59" hidden="1">#REF!</definedName>
    <definedName name="_Regression_Y" localSheetId="60" hidden="1">#REF!</definedName>
    <definedName name="_Regression_Y" localSheetId="61" hidden="1">#REF!</definedName>
    <definedName name="_Regression_Y" localSheetId="0" hidden="1">#REF!</definedName>
    <definedName name="_Regression_Y" localSheetId="7" hidden="1">#REF!</definedName>
    <definedName name="_Regression_Y" localSheetId="8" hidden="1">#REF!</definedName>
    <definedName name="_Regression_Y" localSheetId="11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localSheetId="18" hidden="1">#REF!</definedName>
    <definedName name="_Regression_Y" localSheetId="22" hidden="1">#REF!</definedName>
    <definedName name="_Regression_Y" localSheetId="25" hidden="1">#REF!</definedName>
    <definedName name="_Regression_Y" localSheetId="26" hidden="1">#REF!</definedName>
    <definedName name="_Regression_Y" localSheetId="27" hidden="1">#REF!</definedName>
    <definedName name="_Regression_Y" localSheetId="33" hidden="1">#REF!</definedName>
    <definedName name="_Regression_Y" localSheetId="35" hidden="1">#REF!</definedName>
    <definedName name="_Regression_Y" hidden="1">#REF!</definedName>
    <definedName name="_RES2" localSheetId="46">[7]RES!#REF!</definedName>
    <definedName name="_RES2" localSheetId="48">[7]RES!#REF!</definedName>
    <definedName name="_RES2" localSheetId="49">[7]RES!#REF!</definedName>
    <definedName name="_RES2" localSheetId="51">[7]RES!#REF!</definedName>
    <definedName name="_RES2" localSheetId="52">[7]RES!#REF!</definedName>
    <definedName name="_RES2" localSheetId="54">[7]RES!#REF!</definedName>
    <definedName name="_RES2" localSheetId="55">[7]RES!#REF!</definedName>
    <definedName name="_RES2" localSheetId="56">[7]RES!#REF!</definedName>
    <definedName name="_RES2" localSheetId="58">[7]RES!#REF!</definedName>
    <definedName name="_RES2" localSheetId="59">[7]RES!#REF!</definedName>
    <definedName name="_RES2" localSheetId="60">[7]RES!#REF!</definedName>
    <definedName name="_RES2" localSheetId="61">[7]RES!#REF!</definedName>
    <definedName name="_RES2" localSheetId="0">[7]RES!#REF!</definedName>
    <definedName name="_RES2" localSheetId="7">[7]RES!#REF!</definedName>
    <definedName name="_RES2" localSheetId="8">[7]RES!#REF!</definedName>
    <definedName name="_RES2" localSheetId="11">[7]RES!#REF!</definedName>
    <definedName name="_RES2" localSheetId="13">[7]RES!#REF!</definedName>
    <definedName name="_RES2" localSheetId="14">[7]RES!#REF!</definedName>
    <definedName name="_RES2" localSheetId="15">[7]RES!#REF!</definedName>
    <definedName name="_RES2" localSheetId="16">[7]RES!#REF!</definedName>
    <definedName name="_RES2" localSheetId="17">[7]RES!#REF!</definedName>
    <definedName name="_RES2" localSheetId="18">[7]RES!#REF!</definedName>
    <definedName name="_RES2" localSheetId="22">[7]RES!#REF!</definedName>
    <definedName name="_RES2" localSheetId="25">[7]RES!#REF!</definedName>
    <definedName name="_RES2" localSheetId="26">[7]RES!#REF!</definedName>
    <definedName name="_RES2" localSheetId="27">[7]RES!#REF!</definedName>
    <definedName name="_RES2" localSheetId="33">[7]RES!#REF!</definedName>
    <definedName name="_RES2" localSheetId="35">[7]RES!#REF!</definedName>
    <definedName name="_RES2">[7]RES!#REF!</definedName>
    <definedName name="_RULC" localSheetId="48">[1]REER!$BA$144:$BA$206</definedName>
    <definedName name="_RULC" localSheetId="49">[1]REER!$BA$144:$BA$206</definedName>
    <definedName name="_RULC" localSheetId="0">[1]REER!$BA$144:$BA$206</definedName>
    <definedName name="_RULC" localSheetId="7">[1]REER!$BA$144:$BA$206</definedName>
    <definedName name="_RULC" localSheetId="8">[1]REER!$BA$144:$BA$206</definedName>
    <definedName name="_RULC">[2]REER!$BA$144:$BA$206</definedName>
    <definedName name="_TAB1" localSheetId="46">#REF!</definedName>
    <definedName name="_TAB1" localSheetId="48">#REF!</definedName>
    <definedName name="_TAB1" localSheetId="49">#REF!</definedName>
    <definedName name="_TAB1" localSheetId="51">#REF!</definedName>
    <definedName name="_TAB1" localSheetId="52">#REF!</definedName>
    <definedName name="_TAB1" localSheetId="54">#REF!</definedName>
    <definedName name="_TAB1" localSheetId="55">#REF!</definedName>
    <definedName name="_TAB1" localSheetId="56">#REF!</definedName>
    <definedName name="_TAB1" localSheetId="58">#REF!</definedName>
    <definedName name="_TAB1" localSheetId="59">#REF!</definedName>
    <definedName name="_TAB1" localSheetId="60">#REF!</definedName>
    <definedName name="_TAB1" localSheetId="61">#REF!</definedName>
    <definedName name="_TAB1" localSheetId="0">#REF!</definedName>
    <definedName name="_TAB1" localSheetId="7">#REF!</definedName>
    <definedName name="_TAB1" localSheetId="8">#REF!</definedName>
    <definedName name="_TAB1" localSheetId="11">#REF!</definedName>
    <definedName name="_TAB1" localSheetId="13">#REF!</definedName>
    <definedName name="_TAB1" localSheetId="14">#REF!</definedName>
    <definedName name="_TAB1" localSheetId="15">#REF!</definedName>
    <definedName name="_TAB1" localSheetId="16">#REF!</definedName>
    <definedName name="_TAB1" localSheetId="17">#REF!</definedName>
    <definedName name="_TAB1" localSheetId="18">#REF!</definedName>
    <definedName name="_TAB1" localSheetId="22">#REF!</definedName>
    <definedName name="_TAB1" localSheetId="25">#REF!</definedName>
    <definedName name="_TAB1" localSheetId="26">#REF!</definedName>
    <definedName name="_TAB1" localSheetId="27">#REF!</definedName>
    <definedName name="_TAB1" localSheetId="33">#REF!</definedName>
    <definedName name="_TAB1" localSheetId="35">#REF!</definedName>
    <definedName name="_TAB1">#REF!</definedName>
    <definedName name="_TAB10" localSheetId="46">#REF!</definedName>
    <definedName name="_TAB10" localSheetId="48">#REF!</definedName>
    <definedName name="_TAB10" localSheetId="49">#REF!</definedName>
    <definedName name="_TAB10" localSheetId="51">#REF!</definedName>
    <definedName name="_TAB10" localSheetId="52">#REF!</definedName>
    <definedName name="_TAB10" localSheetId="54">#REF!</definedName>
    <definedName name="_TAB10" localSheetId="55">#REF!</definedName>
    <definedName name="_TAB10" localSheetId="56">#REF!</definedName>
    <definedName name="_TAB10" localSheetId="58">#REF!</definedName>
    <definedName name="_TAB10" localSheetId="59">#REF!</definedName>
    <definedName name="_TAB10" localSheetId="60">#REF!</definedName>
    <definedName name="_TAB10" localSheetId="61">#REF!</definedName>
    <definedName name="_TAB10" localSheetId="0">#REF!</definedName>
    <definedName name="_TAB10" localSheetId="7">#REF!</definedName>
    <definedName name="_TAB10" localSheetId="8">#REF!</definedName>
    <definedName name="_TAB10" localSheetId="11">#REF!</definedName>
    <definedName name="_TAB10" localSheetId="13">#REF!</definedName>
    <definedName name="_TAB10" localSheetId="14">#REF!</definedName>
    <definedName name="_TAB10" localSheetId="15">#REF!</definedName>
    <definedName name="_TAB10" localSheetId="16">#REF!</definedName>
    <definedName name="_TAB10" localSheetId="17">#REF!</definedName>
    <definedName name="_TAB10" localSheetId="18">#REF!</definedName>
    <definedName name="_TAB10" localSheetId="22">#REF!</definedName>
    <definedName name="_TAB10" localSheetId="25">#REF!</definedName>
    <definedName name="_TAB10" localSheetId="26">#REF!</definedName>
    <definedName name="_TAB10" localSheetId="27">#REF!</definedName>
    <definedName name="_TAB10" localSheetId="33">#REF!</definedName>
    <definedName name="_TAB10" localSheetId="35">#REF!</definedName>
    <definedName name="_TAB10">#REF!</definedName>
    <definedName name="_TAB12" localSheetId="46">#REF!</definedName>
    <definedName name="_TAB12" localSheetId="48">#REF!</definedName>
    <definedName name="_TAB12" localSheetId="49">#REF!</definedName>
    <definedName name="_TAB12" localSheetId="51">#REF!</definedName>
    <definedName name="_TAB12" localSheetId="52">#REF!</definedName>
    <definedName name="_TAB12" localSheetId="54">#REF!</definedName>
    <definedName name="_TAB12" localSheetId="55">#REF!</definedName>
    <definedName name="_TAB12" localSheetId="56">#REF!</definedName>
    <definedName name="_TAB12" localSheetId="58">#REF!</definedName>
    <definedName name="_TAB12" localSheetId="59">#REF!</definedName>
    <definedName name="_TAB12" localSheetId="60">#REF!</definedName>
    <definedName name="_TAB12" localSheetId="61">#REF!</definedName>
    <definedName name="_TAB12" localSheetId="0">#REF!</definedName>
    <definedName name="_TAB12" localSheetId="7">#REF!</definedName>
    <definedName name="_TAB12" localSheetId="8">#REF!</definedName>
    <definedName name="_TAB12" localSheetId="11">#REF!</definedName>
    <definedName name="_TAB12" localSheetId="13">#REF!</definedName>
    <definedName name="_TAB12" localSheetId="14">#REF!</definedName>
    <definedName name="_TAB12" localSheetId="15">#REF!</definedName>
    <definedName name="_TAB12" localSheetId="16">#REF!</definedName>
    <definedName name="_TAB12" localSheetId="17">#REF!</definedName>
    <definedName name="_TAB12" localSheetId="18">#REF!</definedName>
    <definedName name="_TAB12" localSheetId="22">#REF!</definedName>
    <definedName name="_TAB12" localSheetId="25">#REF!</definedName>
    <definedName name="_TAB12" localSheetId="26">#REF!</definedName>
    <definedName name="_TAB12" localSheetId="27">#REF!</definedName>
    <definedName name="_TAB12" localSheetId="33">#REF!</definedName>
    <definedName name="_TAB12" localSheetId="35">#REF!</definedName>
    <definedName name="_TAB12">#REF!</definedName>
    <definedName name="_Tab19" localSheetId="46">#REF!</definedName>
    <definedName name="_Tab19" localSheetId="48">#REF!</definedName>
    <definedName name="_Tab19" localSheetId="49">#REF!</definedName>
    <definedName name="_Tab19" localSheetId="51">#REF!</definedName>
    <definedName name="_Tab19" localSheetId="52">#REF!</definedName>
    <definedName name="_Tab19" localSheetId="54">#REF!</definedName>
    <definedName name="_Tab19" localSheetId="55">#REF!</definedName>
    <definedName name="_Tab19" localSheetId="56">#REF!</definedName>
    <definedName name="_Tab19" localSheetId="58">#REF!</definedName>
    <definedName name="_Tab19" localSheetId="59">#REF!</definedName>
    <definedName name="_Tab19" localSheetId="60">#REF!</definedName>
    <definedName name="_Tab19" localSheetId="61">#REF!</definedName>
    <definedName name="_Tab19" localSheetId="0">#REF!</definedName>
    <definedName name="_Tab19" localSheetId="7">#REF!</definedName>
    <definedName name="_Tab19" localSheetId="8">#REF!</definedName>
    <definedName name="_Tab19" localSheetId="11">#REF!</definedName>
    <definedName name="_Tab19" localSheetId="13">#REF!</definedName>
    <definedName name="_Tab19" localSheetId="14">#REF!</definedName>
    <definedName name="_Tab19" localSheetId="15">#REF!</definedName>
    <definedName name="_Tab19" localSheetId="16">#REF!</definedName>
    <definedName name="_Tab19" localSheetId="17">#REF!</definedName>
    <definedName name="_Tab19" localSheetId="18">#REF!</definedName>
    <definedName name="_Tab19" localSheetId="22">#REF!</definedName>
    <definedName name="_Tab19" localSheetId="25">#REF!</definedName>
    <definedName name="_Tab19" localSheetId="26">#REF!</definedName>
    <definedName name="_Tab19" localSheetId="27">#REF!</definedName>
    <definedName name="_Tab19" localSheetId="33">#REF!</definedName>
    <definedName name="_Tab19" localSheetId="35">#REF!</definedName>
    <definedName name="_Tab19">#REF!</definedName>
    <definedName name="_TAB2" localSheetId="46">#REF!</definedName>
    <definedName name="_TAB2" localSheetId="48">#REF!</definedName>
    <definedName name="_TAB2" localSheetId="49">#REF!</definedName>
    <definedName name="_TAB2" localSheetId="51">#REF!</definedName>
    <definedName name="_TAB2" localSheetId="52">#REF!</definedName>
    <definedName name="_TAB2" localSheetId="54">#REF!</definedName>
    <definedName name="_TAB2" localSheetId="55">#REF!</definedName>
    <definedName name="_TAB2" localSheetId="56">#REF!</definedName>
    <definedName name="_TAB2" localSheetId="58">#REF!</definedName>
    <definedName name="_TAB2" localSheetId="59">#REF!</definedName>
    <definedName name="_TAB2" localSheetId="60">#REF!</definedName>
    <definedName name="_TAB2" localSheetId="61">#REF!</definedName>
    <definedName name="_TAB2" localSheetId="0">#REF!</definedName>
    <definedName name="_TAB2" localSheetId="7">#REF!</definedName>
    <definedName name="_TAB2" localSheetId="8">#REF!</definedName>
    <definedName name="_TAB2" localSheetId="11">#REF!</definedName>
    <definedName name="_TAB2" localSheetId="13">#REF!</definedName>
    <definedName name="_TAB2" localSheetId="14">#REF!</definedName>
    <definedName name="_TAB2" localSheetId="15">#REF!</definedName>
    <definedName name="_TAB2" localSheetId="16">#REF!</definedName>
    <definedName name="_TAB2" localSheetId="17">#REF!</definedName>
    <definedName name="_TAB2" localSheetId="18">#REF!</definedName>
    <definedName name="_TAB2" localSheetId="22">#REF!</definedName>
    <definedName name="_TAB2" localSheetId="25">#REF!</definedName>
    <definedName name="_TAB2" localSheetId="26">#REF!</definedName>
    <definedName name="_TAB2" localSheetId="27">#REF!</definedName>
    <definedName name="_TAB2" localSheetId="33">#REF!</definedName>
    <definedName name="_TAB2" localSheetId="35">#REF!</definedName>
    <definedName name="_TAB2">#REF!</definedName>
    <definedName name="_Tab20" localSheetId="46">#REF!</definedName>
    <definedName name="_Tab20" localSheetId="48">#REF!</definedName>
    <definedName name="_Tab20" localSheetId="49">#REF!</definedName>
    <definedName name="_Tab20" localSheetId="51">#REF!</definedName>
    <definedName name="_Tab20" localSheetId="52">#REF!</definedName>
    <definedName name="_Tab20" localSheetId="54">#REF!</definedName>
    <definedName name="_Tab20" localSheetId="55">#REF!</definedName>
    <definedName name="_Tab20" localSheetId="56">#REF!</definedName>
    <definedName name="_Tab20" localSheetId="58">#REF!</definedName>
    <definedName name="_Tab20" localSheetId="59">#REF!</definedName>
    <definedName name="_Tab20" localSheetId="60">#REF!</definedName>
    <definedName name="_Tab20" localSheetId="61">#REF!</definedName>
    <definedName name="_Tab20" localSheetId="0">#REF!</definedName>
    <definedName name="_Tab20" localSheetId="7">#REF!</definedName>
    <definedName name="_Tab20" localSheetId="8">#REF!</definedName>
    <definedName name="_Tab20" localSheetId="11">#REF!</definedName>
    <definedName name="_Tab20" localSheetId="13">#REF!</definedName>
    <definedName name="_Tab20" localSheetId="14">#REF!</definedName>
    <definedName name="_Tab20" localSheetId="15">#REF!</definedName>
    <definedName name="_Tab20" localSheetId="16">#REF!</definedName>
    <definedName name="_Tab20" localSheetId="17">#REF!</definedName>
    <definedName name="_Tab20" localSheetId="18">#REF!</definedName>
    <definedName name="_Tab20" localSheetId="22">#REF!</definedName>
    <definedName name="_Tab20" localSheetId="25">#REF!</definedName>
    <definedName name="_Tab20" localSheetId="26">#REF!</definedName>
    <definedName name="_Tab20" localSheetId="27">#REF!</definedName>
    <definedName name="_Tab20" localSheetId="33">#REF!</definedName>
    <definedName name="_Tab20" localSheetId="35">#REF!</definedName>
    <definedName name="_Tab20">#REF!</definedName>
    <definedName name="_Tab21" localSheetId="46">#REF!</definedName>
    <definedName name="_Tab21" localSheetId="48">#REF!</definedName>
    <definedName name="_Tab21" localSheetId="49">#REF!</definedName>
    <definedName name="_Tab21" localSheetId="51">#REF!</definedName>
    <definedName name="_Tab21" localSheetId="52">#REF!</definedName>
    <definedName name="_Tab21" localSheetId="54">#REF!</definedName>
    <definedName name="_Tab21" localSheetId="55">#REF!</definedName>
    <definedName name="_Tab21" localSheetId="56">#REF!</definedName>
    <definedName name="_Tab21" localSheetId="58">#REF!</definedName>
    <definedName name="_Tab21" localSheetId="59">#REF!</definedName>
    <definedName name="_Tab21" localSheetId="60">#REF!</definedName>
    <definedName name="_Tab21" localSheetId="61">#REF!</definedName>
    <definedName name="_Tab21" localSheetId="0">#REF!</definedName>
    <definedName name="_Tab21" localSheetId="7">#REF!</definedName>
    <definedName name="_Tab21" localSheetId="8">#REF!</definedName>
    <definedName name="_Tab21" localSheetId="11">#REF!</definedName>
    <definedName name="_Tab21" localSheetId="13">#REF!</definedName>
    <definedName name="_Tab21" localSheetId="14">#REF!</definedName>
    <definedName name="_Tab21" localSheetId="15">#REF!</definedName>
    <definedName name="_Tab21" localSheetId="16">#REF!</definedName>
    <definedName name="_Tab21" localSheetId="17">#REF!</definedName>
    <definedName name="_Tab21" localSheetId="18">#REF!</definedName>
    <definedName name="_Tab21" localSheetId="22">#REF!</definedName>
    <definedName name="_Tab21" localSheetId="25">#REF!</definedName>
    <definedName name="_Tab21" localSheetId="26">#REF!</definedName>
    <definedName name="_Tab21" localSheetId="27">#REF!</definedName>
    <definedName name="_Tab21" localSheetId="33">#REF!</definedName>
    <definedName name="_Tab21" localSheetId="35">#REF!</definedName>
    <definedName name="_Tab21">#REF!</definedName>
    <definedName name="_Tab22" localSheetId="46">#REF!</definedName>
    <definedName name="_Tab22" localSheetId="48">#REF!</definedName>
    <definedName name="_Tab22" localSheetId="49">#REF!</definedName>
    <definedName name="_Tab22" localSheetId="51">#REF!</definedName>
    <definedName name="_Tab22" localSheetId="52">#REF!</definedName>
    <definedName name="_Tab22" localSheetId="54">#REF!</definedName>
    <definedName name="_Tab22" localSheetId="55">#REF!</definedName>
    <definedName name="_Tab22" localSheetId="56">#REF!</definedName>
    <definedName name="_Tab22" localSheetId="58">#REF!</definedName>
    <definedName name="_Tab22" localSheetId="59">#REF!</definedName>
    <definedName name="_Tab22" localSheetId="60">#REF!</definedName>
    <definedName name="_Tab22" localSheetId="61">#REF!</definedName>
    <definedName name="_Tab22" localSheetId="0">#REF!</definedName>
    <definedName name="_Tab22" localSheetId="7">#REF!</definedName>
    <definedName name="_Tab22" localSheetId="8">#REF!</definedName>
    <definedName name="_Tab22" localSheetId="11">#REF!</definedName>
    <definedName name="_Tab22" localSheetId="13">#REF!</definedName>
    <definedName name="_Tab22" localSheetId="14">#REF!</definedName>
    <definedName name="_Tab22" localSheetId="15">#REF!</definedName>
    <definedName name="_Tab22" localSheetId="16">#REF!</definedName>
    <definedName name="_Tab22" localSheetId="17">#REF!</definedName>
    <definedName name="_Tab22" localSheetId="18">#REF!</definedName>
    <definedName name="_Tab22" localSheetId="22">#REF!</definedName>
    <definedName name="_Tab22" localSheetId="25">#REF!</definedName>
    <definedName name="_Tab22" localSheetId="26">#REF!</definedName>
    <definedName name="_Tab22" localSheetId="27">#REF!</definedName>
    <definedName name="_Tab22" localSheetId="33">#REF!</definedName>
    <definedName name="_Tab22" localSheetId="35">#REF!</definedName>
    <definedName name="_Tab22">#REF!</definedName>
    <definedName name="_Tab23" localSheetId="46">#REF!</definedName>
    <definedName name="_Tab23" localSheetId="48">#REF!</definedName>
    <definedName name="_Tab23" localSheetId="49">#REF!</definedName>
    <definedName name="_Tab23" localSheetId="51">#REF!</definedName>
    <definedName name="_Tab23" localSheetId="52">#REF!</definedName>
    <definedName name="_Tab23" localSheetId="54">#REF!</definedName>
    <definedName name="_Tab23" localSheetId="55">#REF!</definedName>
    <definedName name="_Tab23" localSheetId="56">#REF!</definedName>
    <definedName name="_Tab23" localSheetId="58">#REF!</definedName>
    <definedName name="_Tab23" localSheetId="59">#REF!</definedName>
    <definedName name="_Tab23" localSheetId="60">#REF!</definedName>
    <definedName name="_Tab23" localSheetId="61">#REF!</definedName>
    <definedName name="_Tab23" localSheetId="0">#REF!</definedName>
    <definedName name="_Tab23" localSheetId="7">#REF!</definedName>
    <definedName name="_Tab23" localSheetId="8">#REF!</definedName>
    <definedName name="_Tab23" localSheetId="11">#REF!</definedName>
    <definedName name="_Tab23" localSheetId="13">#REF!</definedName>
    <definedName name="_Tab23" localSheetId="14">#REF!</definedName>
    <definedName name="_Tab23" localSheetId="15">#REF!</definedName>
    <definedName name="_Tab23" localSheetId="16">#REF!</definedName>
    <definedName name="_Tab23" localSheetId="17">#REF!</definedName>
    <definedName name="_Tab23" localSheetId="18">#REF!</definedName>
    <definedName name="_Tab23" localSheetId="22">#REF!</definedName>
    <definedName name="_Tab23" localSheetId="25">#REF!</definedName>
    <definedName name="_Tab23" localSheetId="26">#REF!</definedName>
    <definedName name="_Tab23" localSheetId="27">#REF!</definedName>
    <definedName name="_Tab23" localSheetId="33">#REF!</definedName>
    <definedName name="_Tab23" localSheetId="35">#REF!</definedName>
    <definedName name="_Tab23">#REF!</definedName>
    <definedName name="_Tab24" localSheetId="46">#REF!</definedName>
    <definedName name="_Tab24" localSheetId="48">#REF!</definedName>
    <definedName name="_Tab24" localSheetId="49">#REF!</definedName>
    <definedName name="_Tab24" localSheetId="51">#REF!</definedName>
    <definedName name="_Tab24" localSheetId="52">#REF!</definedName>
    <definedName name="_Tab24" localSheetId="54">#REF!</definedName>
    <definedName name="_Tab24" localSheetId="55">#REF!</definedName>
    <definedName name="_Tab24" localSheetId="56">#REF!</definedName>
    <definedName name="_Tab24" localSheetId="58">#REF!</definedName>
    <definedName name="_Tab24" localSheetId="59">#REF!</definedName>
    <definedName name="_Tab24" localSheetId="60">#REF!</definedName>
    <definedName name="_Tab24" localSheetId="61">#REF!</definedName>
    <definedName name="_Tab24" localSheetId="0">#REF!</definedName>
    <definedName name="_Tab24" localSheetId="7">#REF!</definedName>
    <definedName name="_Tab24" localSheetId="8">#REF!</definedName>
    <definedName name="_Tab24" localSheetId="11">#REF!</definedName>
    <definedName name="_Tab24" localSheetId="13">#REF!</definedName>
    <definedName name="_Tab24" localSheetId="14">#REF!</definedName>
    <definedName name="_Tab24" localSheetId="15">#REF!</definedName>
    <definedName name="_Tab24" localSheetId="16">#REF!</definedName>
    <definedName name="_Tab24" localSheetId="17">#REF!</definedName>
    <definedName name="_Tab24" localSheetId="18">#REF!</definedName>
    <definedName name="_Tab24" localSheetId="22">#REF!</definedName>
    <definedName name="_Tab24" localSheetId="25">#REF!</definedName>
    <definedName name="_Tab24" localSheetId="26">#REF!</definedName>
    <definedName name="_Tab24" localSheetId="27">#REF!</definedName>
    <definedName name="_Tab24" localSheetId="33">#REF!</definedName>
    <definedName name="_Tab24" localSheetId="35">#REF!</definedName>
    <definedName name="_Tab24">#REF!</definedName>
    <definedName name="_Tab26" localSheetId="46">#REF!</definedName>
    <definedName name="_Tab26" localSheetId="48">#REF!</definedName>
    <definedName name="_Tab26" localSheetId="49">#REF!</definedName>
    <definedName name="_Tab26" localSheetId="51">#REF!</definedName>
    <definedName name="_Tab26" localSheetId="52">#REF!</definedName>
    <definedName name="_Tab26" localSheetId="54">#REF!</definedName>
    <definedName name="_Tab26" localSheetId="55">#REF!</definedName>
    <definedName name="_Tab26" localSheetId="56">#REF!</definedName>
    <definedName name="_Tab26" localSheetId="58">#REF!</definedName>
    <definedName name="_Tab26" localSheetId="59">#REF!</definedName>
    <definedName name="_Tab26" localSheetId="60">#REF!</definedName>
    <definedName name="_Tab26" localSheetId="61">#REF!</definedName>
    <definedName name="_Tab26" localSheetId="0">#REF!</definedName>
    <definedName name="_Tab26" localSheetId="7">#REF!</definedName>
    <definedName name="_Tab26" localSheetId="8">#REF!</definedName>
    <definedName name="_Tab26" localSheetId="11">#REF!</definedName>
    <definedName name="_Tab26" localSheetId="13">#REF!</definedName>
    <definedName name="_Tab26" localSheetId="14">#REF!</definedName>
    <definedName name="_Tab26" localSheetId="15">#REF!</definedName>
    <definedName name="_Tab26" localSheetId="16">#REF!</definedName>
    <definedName name="_Tab26" localSheetId="17">#REF!</definedName>
    <definedName name="_Tab26" localSheetId="18">#REF!</definedName>
    <definedName name="_Tab26" localSheetId="22">#REF!</definedName>
    <definedName name="_Tab26" localSheetId="25">#REF!</definedName>
    <definedName name="_Tab26" localSheetId="26">#REF!</definedName>
    <definedName name="_Tab26" localSheetId="27">#REF!</definedName>
    <definedName name="_Tab26" localSheetId="33">#REF!</definedName>
    <definedName name="_Tab26" localSheetId="35">#REF!</definedName>
    <definedName name="_Tab26">#REF!</definedName>
    <definedName name="_Tab27" localSheetId="46">#REF!</definedName>
    <definedName name="_Tab27" localSheetId="48">#REF!</definedName>
    <definedName name="_Tab27" localSheetId="49">#REF!</definedName>
    <definedName name="_Tab27" localSheetId="51">#REF!</definedName>
    <definedName name="_Tab27" localSheetId="52">#REF!</definedName>
    <definedName name="_Tab27" localSheetId="54">#REF!</definedName>
    <definedName name="_Tab27" localSheetId="55">#REF!</definedName>
    <definedName name="_Tab27" localSheetId="56">#REF!</definedName>
    <definedName name="_Tab27" localSheetId="58">#REF!</definedName>
    <definedName name="_Tab27" localSheetId="59">#REF!</definedName>
    <definedName name="_Tab27" localSheetId="60">#REF!</definedName>
    <definedName name="_Tab27" localSheetId="61">#REF!</definedName>
    <definedName name="_Tab27" localSheetId="0">#REF!</definedName>
    <definedName name="_Tab27" localSheetId="7">#REF!</definedName>
    <definedName name="_Tab27" localSheetId="8">#REF!</definedName>
    <definedName name="_Tab27" localSheetId="11">#REF!</definedName>
    <definedName name="_Tab27" localSheetId="13">#REF!</definedName>
    <definedName name="_Tab27" localSheetId="14">#REF!</definedName>
    <definedName name="_Tab27" localSheetId="15">#REF!</definedName>
    <definedName name="_Tab27" localSheetId="16">#REF!</definedName>
    <definedName name="_Tab27" localSheetId="17">#REF!</definedName>
    <definedName name="_Tab27" localSheetId="18">#REF!</definedName>
    <definedName name="_Tab27" localSheetId="22">#REF!</definedName>
    <definedName name="_Tab27" localSheetId="25">#REF!</definedName>
    <definedName name="_Tab27" localSheetId="26">#REF!</definedName>
    <definedName name="_Tab27" localSheetId="27">#REF!</definedName>
    <definedName name="_Tab27" localSheetId="33">#REF!</definedName>
    <definedName name="_Tab27" localSheetId="35">#REF!</definedName>
    <definedName name="_Tab27">#REF!</definedName>
    <definedName name="_Tab28" localSheetId="46">#REF!</definedName>
    <definedName name="_Tab28" localSheetId="48">#REF!</definedName>
    <definedName name="_Tab28" localSheetId="49">#REF!</definedName>
    <definedName name="_Tab28" localSheetId="51">#REF!</definedName>
    <definedName name="_Tab28" localSheetId="52">#REF!</definedName>
    <definedName name="_Tab28" localSheetId="54">#REF!</definedName>
    <definedName name="_Tab28" localSheetId="55">#REF!</definedName>
    <definedName name="_Tab28" localSheetId="56">#REF!</definedName>
    <definedName name="_Tab28" localSheetId="58">#REF!</definedName>
    <definedName name="_Tab28" localSheetId="59">#REF!</definedName>
    <definedName name="_Tab28" localSheetId="60">#REF!</definedName>
    <definedName name="_Tab28" localSheetId="61">#REF!</definedName>
    <definedName name="_Tab28" localSheetId="0">#REF!</definedName>
    <definedName name="_Tab28" localSheetId="7">#REF!</definedName>
    <definedName name="_Tab28" localSheetId="8">#REF!</definedName>
    <definedName name="_Tab28" localSheetId="11">#REF!</definedName>
    <definedName name="_Tab28" localSheetId="13">#REF!</definedName>
    <definedName name="_Tab28" localSheetId="14">#REF!</definedName>
    <definedName name="_Tab28" localSheetId="15">#REF!</definedName>
    <definedName name="_Tab28" localSheetId="16">#REF!</definedName>
    <definedName name="_Tab28" localSheetId="17">#REF!</definedName>
    <definedName name="_Tab28" localSheetId="18">#REF!</definedName>
    <definedName name="_Tab28" localSheetId="22">#REF!</definedName>
    <definedName name="_Tab28" localSheetId="25">#REF!</definedName>
    <definedName name="_Tab28" localSheetId="26">#REF!</definedName>
    <definedName name="_Tab28" localSheetId="27">#REF!</definedName>
    <definedName name="_Tab28" localSheetId="33">#REF!</definedName>
    <definedName name="_Tab28" localSheetId="35">#REF!</definedName>
    <definedName name="_Tab28">#REF!</definedName>
    <definedName name="_Tab29" localSheetId="46">#REF!</definedName>
    <definedName name="_Tab29" localSheetId="48">#REF!</definedName>
    <definedName name="_Tab29" localSheetId="49">#REF!</definedName>
    <definedName name="_Tab29" localSheetId="51">#REF!</definedName>
    <definedName name="_Tab29" localSheetId="52">#REF!</definedName>
    <definedName name="_Tab29" localSheetId="54">#REF!</definedName>
    <definedName name="_Tab29" localSheetId="55">#REF!</definedName>
    <definedName name="_Tab29" localSheetId="56">#REF!</definedName>
    <definedName name="_Tab29" localSheetId="58">#REF!</definedName>
    <definedName name="_Tab29" localSheetId="59">#REF!</definedName>
    <definedName name="_Tab29" localSheetId="60">#REF!</definedName>
    <definedName name="_Tab29" localSheetId="61">#REF!</definedName>
    <definedName name="_Tab29" localSheetId="0">#REF!</definedName>
    <definedName name="_Tab29" localSheetId="7">#REF!</definedName>
    <definedName name="_Tab29" localSheetId="8">#REF!</definedName>
    <definedName name="_Tab29" localSheetId="11">#REF!</definedName>
    <definedName name="_Tab29" localSheetId="13">#REF!</definedName>
    <definedName name="_Tab29" localSheetId="14">#REF!</definedName>
    <definedName name="_Tab29" localSheetId="15">#REF!</definedName>
    <definedName name="_Tab29" localSheetId="16">#REF!</definedName>
    <definedName name="_Tab29" localSheetId="17">#REF!</definedName>
    <definedName name="_Tab29" localSheetId="18">#REF!</definedName>
    <definedName name="_Tab29" localSheetId="22">#REF!</definedName>
    <definedName name="_Tab29" localSheetId="25">#REF!</definedName>
    <definedName name="_Tab29" localSheetId="26">#REF!</definedName>
    <definedName name="_Tab29" localSheetId="27">#REF!</definedName>
    <definedName name="_Tab29" localSheetId="33">#REF!</definedName>
    <definedName name="_Tab29" localSheetId="35">#REF!</definedName>
    <definedName name="_Tab29">#REF!</definedName>
    <definedName name="_TAB3" localSheetId="46">#REF!</definedName>
    <definedName name="_TAB3" localSheetId="48">#REF!</definedName>
    <definedName name="_TAB3" localSheetId="49">#REF!</definedName>
    <definedName name="_TAB3" localSheetId="51">#REF!</definedName>
    <definedName name="_TAB3" localSheetId="52">#REF!</definedName>
    <definedName name="_TAB3" localSheetId="54">#REF!</definedName>
    <definedName name="_TAB3" localSheetId="55">#REF!</definedName>
    <definedName name="_TAB3" localSheetId="56">#REF!</definedName>
    <definedName name="_TAB3" localSheetId="58">#REF!</definedName>
    <definedName name="_TAB3" localSheetId="59">#REF!</definedName>
    <definedName name="_TAB3" localSheetId="60">#REF!</definedName>
    <definedName name="_TAB3" localSheetId="61">#REF!</definedName>
    <definedName name="_TAB3" localSheetId="0">#REF!</definedName>
    <definedName name="_TAB3" localSheetId="7">#REF!</definedName>
    <definedName name="_TAB3" localSheetId="8">#REF!</definedName>
    <definedName name="_TAB3" localSheetId="11">#REF!</definedName>
    <definedName name="_TAB3" localSheetId="13">#REF!</definedName>
    <definedName name="_TAB3" localSheetId="14">#REF!</definedName>
    <definedName name="_TAB3" localSheetId="15">#REF!</definedName>
    <definedName name="_TAB3" localSheetId="16">#REF!</definedName>
    <definedName name="_TAB3" localSheetId="17">#REF!</definedName>
    <definedName name="_TAB3" localSheetId="18">#REF!</definedName>
    <definedName name="_TAB3" localSheetId="22">#REF!</definedName>
    <definedName name="_TAB3" localSheetId="25">#REF!</definedName>
    <definedName name="_TAB3" localSheetId="26">#REF!</definedName>
    <definedName name="_TAB3" localSheetId="27">#REF!</definedName>
    <definedName name="_TAB3" localSheetId="33">#REF!</definedName>
    <definedName name="_TAB3" localSheetId="35">#REF!</definedName>
    <definedName name="_TAB3">#REF!</definedName>
    <definedName name="_Tab30" localSheetId="46">#REF!</definedName>
    <definedName name="_Tab30" localSheetId="48">#REF!</definedName>
    <definedName name="_Tab30" localSheetId="49">#REF!</definedName>
    <definedName name="_Tab30" localSheetId="51">#REF!</definedName>
    <definedName name="_Tab30" localSheetId="52">#REF!</definedName>
    <definedName name="_Tab30" localSheetId="54">#REF!</definedName>
    <definedName name="_Tab30" localSheetId="55">#REF!</definedName>
    <definedName name="_Tab30" localSheetId="56">#REF!</definedName>
    <definedName name="_Tab30" localSheetId="58">#REF!</definedName>
    <definedName name="_Tab30" localSheetId="59">#REF!</definedName>
    <definedName name="_Tab30" localSheetId="60">#REF!</definedName>
    <definedName name="_Tab30" localSheetId="61">#REF!</definedName>
    <definedName name="_Tab30" localSheetId="0">#REF!</definedName>
    <definedName name="_Tab30" localSheetId="7">#REF!</definedName>
    <definedName name="_Tab30" localSheetId="8">#REF!</definedName>
    <definedName name="_Tab30" localSheetId="11">#REF!</definedName>
    <definedName name="_Tab30" localSheetId="13">#REF!</definedName>
    <definedName name="_Tab30" localSheetId="14">#REF!</definedName>
    <definedName name="_Tab30" localSheetId="15">#REF!</definedName>
    <definedName name="_Tab30" localSheetId="16">#REF!</definedName>
    <definedName name="_Tab30" localSheetId="17">#REF!</definedName>
    <definedName name="_Tab30" localSheetId="18">#REF!</definedName>
    <definedName name="_Tab30" localSheetId="22">#REF!</definedName>
    <definedName name="_Tab30" localSheetId="25">#REF!</definedName>
    <definedName name="_Tab30" localSheetId="26">#REF!</definedName>
    <definedName name="_Tab30" localSheetId="27">#REF!</definedName>
    <definedName name="_Tab30" localSheetId="33">#REF!</definedName>
    <definedName name="_Tab30" localSheetId="35">#REF!</definedName>
    <definedName name="_Tab30">#REF!</definedName>
    <definedName name="_Tab31" localSheetId="46">#REF!</definedName>
    <definedName name="_Tab31" localSheetId="48">#REF!</definedName>
    <definedName name="_Tab31" localSheetId="49">#REF!</definedName>
    <definedName name="_Tab31" localSheetId="51">#REF!</definedName>
    <definedName name="_Tab31" localSheetId="52">#REF!</definedName>
    <definedName name="_Tab31" localSheetId="54">#REF!</definedName>
    <definedName name="_Tab31" localSheetId="55">#REF!</definedName>
    <definedName name="_Tab31" localSheetId="56">#REF!</definedName>
    <definedName name="_Tab31" localSheetId="58">#REF!</definedName>
    <definedName name="_Tab31" localSheetId="59">#REF!</definedName>
    <definedName name="_Tab31" localSheetId="60">#REF!</definedName>
    <definedName name="_Tab31" localSheetId="61">#REF!</definedName>
    <definedName name="_Tab31" localSheetId="0">#REF!</definedName>
    <definedName name="_Tab31" localSheetId="7">#REF!</definedName>
    <definedName name="_Tab31" localSheetId="8">#REF!</definedName>
    <definedName name="_Tab31" localSheetId="11">#REF!</definedName>
    <definedName name="_Tab31" localSheetId="13">#REF!</definedName>
    <definedName name="_Tab31" localSheetId="14">#REF!</definedName>
    <definedName name="_Tab31" localSheetId="15">#REF!</definedName>
    <definedName name="_Tab31" localSheetId="16">#REF!</definedName>
    <definedName name="_Tab31" localSheetId="17">#REF!</definedName>
    <definedName name="_Tab31" localSheetId="18">#REF!</definedName>
    <definedName name="_Tab31" localSheetId="22">#REF!</definedName>
    <definedName name="_Tab31" localSheetId="25">#REF!</definedName>
    <definedName name="_Tab31" localSheetId="26">#REF!</definedName>
    <definedName name="_Tab31" localSheetId="27">#REF!</definedName>
    <definedName name="_Tab31" localSheetId="33">#REF!</definedName>
    <definedName name="_Tab31" localSheetId="35">#REF!</definedName>
    <definedName name="_Tab31">#REF!</definedName>
    <definedName name="_Tab32" localSheetId="46">#REF!</definedName>
    <definedName name="_Tab32" localSheetId="48">#REF!</definedName>
    <definedName name="_Tab32" localSheetId="49">#REF!</definedName>
    <definedName name="_Tab32" localSheetId="51">#REF!</definedName>
    <definedName name="_Tab32" localSheetId="52">#REF!</definedName>
    <definedName name="_Tab32" localSheetId="54">#REF!</definedName>
    <definedName name="_Tab32" localSheetId="55">#REF!</definedName>
    <definedName name="_Tab32" localSheetId="56">#REF!</definedName>
    <definedName name="_Tab32" localSheetId="58">#REF!</definedName>
    <definedName name="_Tab32" localSheetId="59">#REF!</definedName>
    <definedName name="_Tab32" localSheetId="60">#REF!</definedName>
    <definedName name="_Tab32" localSheetId="61">#REF!</definedName>
    <definedName name="_Tab32" localSheetId="0">#REF!</definedName>
    <definedName name="_Tab32" localSheetId="7">#REF!</definedName>
    <definedName name="_Tab32" localSheetId="8">#REF!</definedName>
    <definedName name="_Tab32" localSheetId="11">#REF!</definedName>
    <definedName name="_Tab32" localSheetId="13">#REF!</definedName>
    <definedName name="_Tab32" localSheetId="14">#REF!</definedName>
    <definedName name="_Tab32" localSheetId="15">#REF!</definedName>
    <definedName name="_Tab32" localSheetId="16">#REF!</definedName>
    <definedName name="_Tab32" localSheetId="17">#REF!</definedName>
    <definedName name="_Tab32" localSheetId="18">#REF!</definedName>
    <definedName name="_Tab32" localSheetId="22">#REF!</definedName>
    <definedName name="_Tab32" localSheetId="25">#REF!</definedName>
    <definedName name="_Tab32" localSheetId="26">#REF!</definedName>
    <definedName name="_Tab32" localSheetId="27">#REF!</definedName>
    <definedName name="_Tab32" localSheetId="33">#REF!</definedName>
    <definedName name="_Tab32" localSheetId="35">#REF!</definedName>
    <definedName name="_Tab32">#REF!</definedName>
    <definedName name="_Tab33" localSheetId="46">#REF!</definedName>
    <definedName name="_Tab33" localSheetId="48">#REF!</definedName>
    <definedName name="_Tab33" localSheetId="49">#REF!</definedName>
    <definedName name="_Tab33" localSheetId="51">#REF!</definedName>
    <definedName name="_Tab33" localSheetId="52">#REF!</definedName>
    <definedName name="_Tab33" localSheetId="54">#REF!</definedName>
    <definedName name="_Tab33" localSheetId="55">#REF!</definedName>
    <definedName name="_Tab33" localSheetId="56">#REF!</definedName>
    <definedName name="_Tab33" localSheetId="58">#REF!</definedName>
    <definedName name="_Tab33" localSheetId="59">#REF!</definedName>
    <definedName name="_Tab33" localSheetId="60">#REF!</definedName>
    <definedName name="_Tab33" localSheetId="61">#REF!</definedName>
    <definedName name="_Tab33" localSheetId="0">#REF!</definedName>
    <definedName name="_Tab33" localSheetId="7">#REF!</definedName>
    <definedName name="_Tab33" localSheetId="8">#REF!</definedName>
    <definedName name="_Tab33" localSheetId="11">#REF!</definedName>
    <definedName name="_Tab33" localSheetId="13">#REF!</definedName>
    <definedName name="_Tab33" localSheetId="14">#REF!</definedName>
    <definedName name="_Tab33" localSheetId="15">#REF!</definedName>
    <definedName name="_Tab33" localSheetId="16">#REF!</definedName>
    <definedName name="_Tab33" localSheetId="17">#REF!</definedName>
    <definedName name="_Tab33" localSheetId="18">#REF!</definedName>
    <definedName name="_Tab33" localSheetId="22">#REF!</definedName>
    <definedName name="_Tab33" localSheetId="25">#REF!</definedName>
    <definedName name="_Tab33" localSheetId="26">#REF!</definedName>
    <definedName name="_Tab33" localSheetId="27">#REF!</definedName>
    <definedName name="_Tab33" localSheetId="33">#REF!</definedName>
    <definedName name="_Tab33" localSheetId="35">#REF!</definedName>
    <definedName name="_Tab33">#REF!</definedName>
    <definedName name="_Tab34" localSheetId="46">#REF!</definedName>
    <definedName name="_Tab34" localSheetId="48">#REF!</definedName>
    <definedName name="_Tab34" localSheetId="49">#REF!</definedName>
    <definedName name="_Tab34" localSheetId="51">#REF!</definedName>
    <definedName name="_Tab34" localSheetId="52">#REF!</definedName>
    <definedName name="_Tab34" localSheetId="54">#REF!</definedName>
    <definedName name="_Tab34" localSheetId="55">#REF!</definedName>
    <definedName name="_Tab34" localSheetId="56">#REF!</definedName>
    <definedName name="_Tab34" localSheetId="58">#REF!</definedName>
    <definedName name="_Tab34" localSheetId="59">#REF!</definedName>
    <definedName name="_Tab34" localSheetId="60">#REF!</definedName>
    <definedName name="_Tab34" localSheetId="61">#REF!</definedName>
    <definedName name="_Tab34" localSheetId="0">#REF!</definedName>
    <definedName name="_Tab34" localSheetId="7">#REF!</definedName>
    <definedName name="_Tab34" localSheetId="8">#REF!</definedName>
    <definedName name="_Tab34" localSheetId="11">#REF!</definedName>
    <definedName name="_Tab34" localSheetId="13">#REF!</definedName>
    <definedName name="_Tab34" localSheetId="14">#REF!</definedName>
    <definedName name="_Tab34" localSheetId="15">#REF!</definedName>
    <definedName name="_Tab34" localSheetId="16">#REF!</definedName>
    <definedName name="_Tab34" localSheetId="17">#REF!</definedName>
    <definedName name="_Tab34" localSheetId="18">#REF!</definedName>
    <definedName name="_Tab34" localSheetId="22">#REF!</definedName>
    <definedName name="_Tab34" localSheetId="25">#REF!</definedName>
    <definedName name="_Tab34" localSheetId="26">#REF!</definedName>
    <definedName name="_Tab34" localSheetId="27">#REF!</definedName>
    <definedName name="_Tab34" localSheetId="33">#REF!</definedName>
    <definedName name="_Tab34" localSheetId="35">#REF!</definedName>
    <definedName name="_Tab34">#REF!</definedName>
    <definedName name="_Tab35" localSheetId="46">#REF!</definedName>
    <definedName name="_Tab35" localSheetId="48">#REF!</definedName>
    <definedName name="_Tab35" localSheetId="49">#REF!</definedName>
    <definedName name="_Tab35" localSheetId="51">#REF!</definedName>
    <definedName name="_Tab35" localSheetId="52">#REF!</definedName>
    <definedName name="_Tab35" localSheetId="54">#REF!</definedName>
    <definedName name="_Tab35" localSheetId="55">#REF!</definedName>
    <definedName name="_Tab35" localSheetId="56">#REF!</definedName>
    <definedName name="_Tab35" localSheetId="58">#REF!</definedName>
    <definedName name="_Tab35" localSheetId="59">#REF!</definedName>
    <definedName name="_Tab35" localSheetId="60">#REF!</definedName>
    <definedName name="_Tab35" localSheetId="61">#REF!</definedName>
    <definedName name="_Tab35" localSheetId="0">#REF!</definedName>
    <definedName name="_Tab35" localSheetId="7">#REF!</definedName>
    <definedName name="_Tab35" localSheetId="8">#REF!</definedName>
    <definedName name="_Tab35" localSheetId="11">#REF!</definedName>
    <definedName name="_Tab35" localSheetId="13">#REF!</definedName>
    <definedName name="_Tab35" localSheetId="14">#REF!</definedName>
    <definedName name="_Tab35" localSheetId="15">#REF!</definedName>
    <definedName name="_Tab35" localSheetId="16">#REF!</definedName>
    <definedName name="_Tab35" localSheetId="17">#REF!</definedName>
    <definedName name="_Tab35" localSheetId="18">#REF!</definedName>
    <definedName name="_Tab35" localSheetId="22">#REF!</definedName>
    <definedName name="_Tab35" localSheetId="25">#REF!</definedName>
    <definedName name="_Tab35" localSheetId="26">#REF!</definedName>
    <definedName name="_Tab35" localSheetId="27">#REF!</definedName>
    <definedName name="_Tab35" localSheetId="33">#REF!</definedName>
    <definedName name="_Tab35" localSheetId="35">#REF!</definedName>
    <definedName name="_Tab35">#REF!</definedName>
    <definedName name="_TAB4" localSheetId="46">#REF!</definedName>
    <definedName name="_TAB4" localSheetId="48">#REF!</definedName>
    <definedName name="_TAB4" localSheetId="49">#REF!</definedName>
    <definedName name="_TAB4" localSheetId="51">#REF!</definedName>
    <definedName name="_TAB4" localSheetId="52">#REF!</definedName>
    <definedName name="_TAB4" localSheetId="54">#REF!</definedName>
    <definedName name="_TAB4" localSheetId="55">#REF!</definedName>
    <definedName name="_TAB4" localSheetId="56">#REF!</definedName>
    <definedName name="_TAB4" localSheetId="58">#REF!</definedName>
    <definedName name="_TAB4" localSheetId="59">#REF!</definedName>
    <definedName name="_TAB4" localSheetId="60">#REF!</definedName>
    <definedName name="_TAB4" localSheetId="61">#REF!</definedName>
    <definedName name="_TAB4" localSheetId="0">#REF!</definedName>
    <definedName name="_TAB4" localSheetId="7">#REF!</definedName>
    <definedName name="_TAB4" localSheetId="8">#REF!</definedName>
    <definedName name="_TAB4" localSheetId="11">#REF!</definedName>
    <definedName name="_TAB4" localSheetId="13">#REF!</definedName>
    <definedName name="_TAB4" localSheetId="14">#REF!</definedName>
    <definedName name="_TAB4" localSheetId="15">#REF!</definedName>
    <definedName name="_TAB4" localSheetId="16">#REF!</definedName>
    <definedName name="_TAB4" localSheetId="17">#REF!</definedName>
    <definedName name="_TAB4" localSheetId="18">#REF!</definedName>
    <definedName name="_TAB4" localSheetId="22">#REF!</definedName>
    <definedName name="_TAB4" localSheetId="25">#REF!</definedName>
    <definedName name="_TAB4" localSheetId="26">#REF!</definedName>
    <definedName name="_TAB4" localSheetId="27">#REF!</definedName>
    <definedName name="_TAB4" localSheetId="33">#REF!</definedName>
    <definedName name="_TAB4" localSheetId="35">#REF!</definedName>
    <definedName name="_TAB4">#REF!</definedName>
    <definedName name="_TAB5" localSheetId="46">#REF!</definedName>
    <definedName name="_TAB5" localSheetId="48">#REF!</definedName>
    <definedName name="_TAB5" localSheetId="49">#REF!</definedName>
    <definedName name="_TAB5" localSheetId="51">#REF!</definedName>
    <definedName name="_TAB5" localSheetId="52">#REF!</definedName>
    <definedName name="_TAB5" localSheetId="54">#REF!</definedName>
    <definedName name="_TAB5" localSheetId="55">#REF!</definedName>
    <definedName name="_TAB5" localSheetId="56">#REF!</definedName>
    <definedName name="_TAB5" localSheetId="58">#REF!</definedName>
    <definedName name="_TAB5" localSheetId="59">#REF!</definedName>
    <definedName name="_TAB5" localSheetId="60">#REF!</definedName>
    <definedName name="_TAB5" localSheetId="61">#REF!</definedName>
    <definedName name="_TAB5" localSheetId="0">#REF!</definedName>
    <definedName name="_TAB5" localSheetId="7">#REF!</definedName>
    <definedName name="_TAB5" localSheetId="8">#REF!</definedName>
    <definedName name="_TAB5" localSheetId="11">#REF!</definedName>
    <definedName name="_TAB5" localSheetId="13">#REF!</definedName>
    <definedName name="_TAB5" localSheetId="14">#REF!</definedName>
    <definedName name="_TAB5" localSheetId="15">#REF!</definedName>
    <definedName name="_TAB5" localSheetId="16">#REF!</definedName>
    <definedName name="_TAB5" localSheetId="17">#REF!</definedName>
    <definedName name="_TAB5" localSheetId="18">#REF!</definedName>
    <definedName name="_TAB5" localSheetId="22">#REF!</definedName>
    <definedName name="_TAB5" localSheetId="25">#REF!</definedName>
    <definedName name="_TAB5" localSheetId="26">#REF!</definedName>
    <definedName name="_TAB5" localSheetId="27">#REF!</definedName>
    <definedName name="_TAB5" localSheetId="33">#REF!</definedName>
    <definedName name="_TAB5" localSheetId="35">#REF!</definedName>
    <definedName name="_TAB5">#REF!</definedName>
    <definedName name="_tab6" localSheetId="46">#REF!</definedName>
    <definedName name="_tab6" localSheetId="48">#REF!</definedName>
    <definedName name="_tab6" localSheetId="49">#REF!</definedName>
    <definedName name="_tab6" localSheetId="51">#REF!</definedName>
    <definedName name="_tab6" localSheetId="52">#REF!</definedName>
    <definedName name="_tab6" localSheetId="54">#REF!</definedName>
    <definedName name="_tab6" localSheetId="55">#REF!</definedName>
    <definedName name="_tab6" localSheetId="56">#REF!</definedName>
    <definedName name="_tab6" localSheetId="58">#REF!</definedName>
    <definedName name="_tab6" localSheetId="59">#REF!</definedName>
    <definedName name="_tab6" localSheetId="60">#REF!</definedName>
    <definedName name="_tab6" localSheetId="61">#REF!</definedName>
    <definedName name="_tab6" localSheetId="0">#REF!</definedName>
    <definedName name="_tab6" localSheetId="7">#REF!</definedName>
    <definedName name="_tab6" localSheetId="8">#REF!</definedName>
    <definedName name="_tab6" localSheetId="11">#REF!</definedName>
    <definedName name="_tab6" localSheetId="13">#REF!</definedName>
    <definedName name="_tab6" localSheetId="14">#REF!</definedName>
    <definedName name="_tab6" localSheetId="15">#REF!</definedName>
    <definedName name="_tab6" localSheetId="16">#REF!</definedName>
    <definedName name="_tab6" localSheetId="17">#REF!</definedName>
    <definedName name="_tab6" localSheetId="18">#REF!</definedName>
    <definedName name="_tab6" localSheetId="22">#REF!</definedName>
    <definedName name="_tab6" localSheetId="25">#REF!</definedName>
    <definedName name="_tab6" localSheetId="26">#REF!</definedName>
    <definedName name="_tab6" localSheetId="27">#REF!</definedName>
    <definedName name="_tab6" localSheetId="33">#REF!</definedName>
    <definedName name="_tab6" localSheetId="35">#REF!</definedName>
    <definedName name="_tab6">#REF!</definedName>
    <definedName name="_TAB7" localSheetId="46">#REF!</definedName>
    <definedName name="_TAB7" localSheetId="48">#REF!</definedName>
    <definedName name="_TAB7" localSheetId="49">#REF!</definedName>
    <definedName name="_TAB7" localSheetId="51">#REF!</definedName>
    <definedName name="_TAB7" localSheetId="52">#REF!</definedName>
    <definedName name="_TAB7" localSheetId="54">#REF!</definedName>
    <definedName name="_TAB7" localSheetId="55">#REF!</definedName>
    <definedName name="_TAB7" localSheetId="56">#REF!</definedName>
    <definedName name="_TAB7" localSheetId="58">#REF!</definedName>
    <definedName name="_TAB7" localSheetId="59">#REF!</definedName>
    <definedName name="_TAB7" localSheetId="60">#REF!</definedName>
    <definedName name="_TAB7" localSheetId="61">#REF!</definedName>
    <definedName name="_TAB7" localSheetId="0">#REF!</definedName>
    <definedName name="_TAB7" localSheetId="7">#REF!</definedName>
    <definedName name="_TAB7" localSheetId="8">#REF!</definedName>
    <definedName name="_TAB7" localSheetId="11">#REF!</definedName>
    <definedName name="_TAB7" localSheetId="13">#REF!</definedName>
    <definedName name="_TAB7" localSheetId="14">#REF!</definedName>
    <definedName name="_TAB7" localSheetId="15">#REF!</definedName>
    <definedName name="_TAB7" localSheetId="16">#REF!</definedName>
    <definedName name="_TAB7" localSheetId="17">#REF!</definedName>
    <definedName name="_TAB7" localSheetId="18">#REF!</definedName>
    <definedName name="_TAB7" localSheetId="22">#REF!</definedName>
    <definedName name="_TAB7" localSheetId="25">#REF!</definedName>
    <definedName name="_TAB7" localSheetId="26">#REF!</definedName>
    <definedName name="_TAB7" localSheetId="27">#REF!</definedName>
    <definedName name="_TAB7" localSheetId="33">#REF!</definedName>
    <definedName name="_TAB7" localSheetId="35">#REF!</definedName>
    <definedName name="_TAB7">#REF!</definedName>
    <definedName name="_TAB8" localSheetId="46">#REF!</definedName>
    <definedName name="_TAB8" localSheetId="48">#REF!</definedName>
    <definedName name="_TAB8" localSheetId="49">#REF!</definedName>
    <definedName name="_TAB8" localSheetId="51">#REF!</definedName>
    <definedName name="_TAB8" localSheetId="52">#REF!</definedName>
    <definedName name="_TAB8" localSheetId="54">#REF!</definedName>
    <definedName name="_TAB8" localSheetId="55">#REF!</definedName>
    <definedName name="_TAB8" localSheetId="56">#REF!</definedName>
    <definedName name="_TAB8" localSheetId="58">#REF!</definedName>
    <definedName name="_TAB8" localSheetId="59">#REF!</definedName>
    <definedName name="_TAB8" localSheetId="60">#REF!</definedName>
    <definedName name="_TAB8" localSheetId="61">#REF!</definedName>
    <definedName name="_TAB8" localSheetId="0">#REF!</definedName>
    <definedName name="_TAB8" localSheetId="7">#REF!</definedName>
    <definedName name="_TAB8" localSheetId="8">#REF!</definedName>
    <definedName name="_TAB8" localSheetId="11">#REF!</definedName>
    <definedName name="_TAB8" localSheetId="13">#REF!</definedName>
    <definedName name="_TAB8" localSheetId="14">#REF!</definedName>
    <definedName name="_TAB8" localSheetId="15">#REF!</definedName>
    <definedName name="_TAB8" localSheetId="16">#REF!</definedName>
    <definedName name="_TAB8" localSheetId="17">#REF!</definedName>
    <definedName name="_TAB8" localSheetId="18">#REF!</definedName>
    <definedName name="_TAB8" localSheetId="22">#REF!</definedName>
    <definedName name="_TAB8" localSheetId="25">#REF!</definedName>
    <definedName name="_TAB8" localSheetId="26">#REF!</definedName>
    <definedName name="_TAB8" localSheetId="27">#REF!</definedName>
    <definedName name="_TAB8" localSheetId="33">#REF!</definedName>
    <definedName name="_TAB8" localSheetId="35">#REF!</definedName>
    <definedName name="_TAB8">#REF!</definedName>
    <definedName name="_tab9" localSheetId="46">#REF!</definedName>
    <definedName name="_tab9" localSheetId="48">#REF!</definedName>
    <definedName name="_tab9" localSheetId="49">#REF!</definedName>
    <definedName name="_tab9" localSheetId="51">#REF!</definedName>
    <definedName name="_tab9" localSheetId="52">#REF!</definedName>
    <definedName name="_tab9" localSheetId="54">#REF!</definedName>
    <definedName name="_tab9" localSheetId="55">#REF!</definedName>
    <definedName name="_tab9" localSheetId="56">#REF!</definedName>
    <definedName name="_tab9" localSheetId="58">#REF!</definedName>
    <definedName name="_tab9" localSheetId="59">#REF!</definedName>
    <definedName name="_tab9" localSheetId="60">#REF!</definedName>
    <definedName name="_tab9" localSheetId="61">#REF!</definedName>
    <definedName name="_tab9" localSheetId="0">#REF!</definedName>
    <definedName name="_tab9" localSheetId="7">#REF!</definedName>
    <definedName name="_tab9" localSheetId="8">#REF!</definedName>
    <definedName name="_tab9" localSheetId="11">#REF!</definedName>
    <definedName name="_tab9" localSheetId="13">#REF!</definedName>
    <definedName name="_tab9" localSheetId="14">#REF!</definedName>
    <definedName name="_tab9" localSheetId="15">#REF!</definedName>
    <definedName name="_tab9" localSheetId="16">#REF!</definedName>
    <definedName name="_tab9" localSheetId="17">#REF!</definedName>
    <definedName name="_tab9" localSheetId="18">#REF!</definedName>
    <definedName name="_tab9" localSheetId="22">#REF!</definedName>
    <definedName name="_tab9" localSheetId="25">#REF!</definedName>
    <definedName name="_tab9" localSheetId="26">#REF!</definedName>
    <definedName name="_tab9" localSheetId="27">#REF!</definedName>
    <definedName name="_tab9" localSheetId="33">#REF!</definedName>
    <definedName name="_tab9" localSheetId="35">#REF!</definedName>
    <definedName name="_tab9">#REF!</definedName>
    <definedName name="_TB41" localSheetId="46">#REF!</definedName>
    <definedName name="_TB41" localSheetId="48">#REF!</definedName>
    <definedName name="_TB41" localSheetId="49">#REF!</definedName>
    <definedName name="_TB41" localSheetId="51">#REF!</definedName>
    <definedName name="_TB41" localSheetId="52">#REF!</definedName>
    <definedName name="_TB41" localSheetId="54">#REF!</definedName>
    <definedName name="_TB41" localSheetId="55">#REF!</definedName>
    <definedName name="_TB41" localSheetId="56">#REF!</definedName>
    <definedName name="_TB41" localSheetId="58">#REF!</definedName>
    <definedName name="_TB41" localSheetId="59">#REF!</definedName>
    <definedName name="_TB41" localSheetId="60">#REF!</definedName>
    <definedName name="_TB41" localSheetId="61">#REF!</definedName>
    <definedName name="_TB41" localSheetId="0">#REF!</definedName>
    <definedName name="_TB41" localSheetId="7">#REF!</definedName>
    <definedName name="_TB41" localSheetId="8">#REF!</definedName>
    <definedName name="_TB41" localSheetId="11">#REF!</definedName>
    <definedName name="_TB41" localSheetId="13">#REF!</definedName>
    <definedName name="_TB41" localSheetId="14">#REF!</definedName>
    <definedName name="_TB41" localSheetId="15">#REF!</definedName>
    <definedName name="_TB41" localSheetId="16">#REF!</definedName>
    <definedName name="_TB41" localSheetId="17">#REF!</definedName>
    <definedName name="_TB41" localSheetId="18">#REF!</definedName>
    <definedName name="_TB41" localSheetId="22">#REF!</definedName>
    <definedName name="_TB41" localSheetId="25">#REF!</definedName>
    <definedName name="_TB41" localSheetId="26">#REF!</definedName>
    <definedName name="_TB41" localSheetId="27">#REF!</definedName>
    <definedName name="_TB41" localSheetId="33">#REF!</definedName>
    <definedName name="_TB41" localSheetId="35">#REF!</definedName>
    <definedName name="_TB41">#REF!</definedName>
    <definedName name="_Toc371425067" localSheetId="0">'T01'!#REF!</definedName>
    <definedName name="_Toc372020198" localSheetId="8">'T09'!$A$1</definedName>
    <definedName name="_Toc386810175" localSheetId="6">'T07'!$A$1</definedName>
    <definedName name="_Toc387050198" localSheetId="5">'T06'!$A$1</definedName>
    <definedName name="_Toc387855534" localSheetId="11">'T12'!$A$1</definedName>
    <definedName name="_Toc392077816" localSheetId="54">'[16]tab material'!$A$1</definedName>
    <definedName name="_Toc402962174" localSheetId="1">'T02'!$A$1</definedName>
    <definedName name="_Toc402962194" localSheetId="12">'T13'!$A$1</definedName>
    <definedName name="_Toc402962201" localSheetId="46">'G11'!$L$1</definedName>
    <definedName name="_Toc402962211" localSheetId="48">'G13'!$A$1</definedName>
    <definedName name="_Toc402962212" localSheetId="49">'G14'!$A$1</definedName>
    <definedName name="_Toc402962457" localSheetId="29">'T30'!$A$1</definedName>
    <definedName name="_Toc402977452" localSheetId="9">'T10'!$A$1</definedName>
    <definedName name="_Toc403115656" localSheetId="21">'T22'!$A$1</definedName>
    <definedName name="_Toc418765939" localSheetId="5">'T06'!#REF!</definedName>
    <definedName name="_Toc418765945" localSheetId="31">'T32'!$A$1</definedName>
    <definedName name="_Toc419098920" localSheetId="47">'G12'!$I$1</definedName>
    <definedName name="_Toc419103405" localSheetId="50">'G15-G16'!$A$1</definedName>
    <definedName name="_Toc419103406" localSheetId="50">'G15-G16'!$A$12</definedName>
    <definedName name="_Toc434228204" localSheetId="10">'T11'!$A$1</definedName>
    <definedName name="_Toc434228220" localSheetId="28">'T29'!$A$1</definedName>
    <definedName name="_Toc434228249" localSheetId="56">'G22'!$H$1</definedName>
    <definedName name="_Toc434232652" localSheetId="55">'G21'!$A$1</definedName>
    <definedName name="_Toc434235330" localSheetId="4">'T05'!$A$1</definedName>
    <definedName name="_Toc434393395" localSheetId="51">'G17'!$A$1</definedName>
    <definedName name="_WEO1" localSheetId="46">#REF!</definedName>
    <definedName name="_WEO1" localSheetId="48">#REF!</definedName>
    <definedName name="_WEO1" localSheetId="49">#REF!</definedName>
    <definedName name="_WEO1" localSheetId="51">#REF!</definedName>
    <definedName name="_WEO1" localSheetId="52">#REF!</definedName>
    <definedName name="_WEO1" localSheetId="54">#REF!</definedName>
    <definedName name="_WEO1" localSheetId="55">#REF!</definedName>
    <definedName name="_WEO1" localSheetId="56">#REF!</definedName>
    <definedName name="_WEO1" localSheetId="58">#REF!</definedName>
    <definedName name="_WEO1" localSheetId="59">#REF!</definedName>
    <definedName name="_WEO1" localSheetId="60">#REF!</definedName>
    <definedName name="_WEO1" localSheetId="61">#REF!</definedName>
    <definedName name="_WEO1" localSheetId="0">#REF!</definedName>
    <definedName name="_WEO1" localSheetId="7">#REF!</definedName>
    <definedName name="_WEO1" localSheetId="8">#REF!</definedName>
    <definedName name="_WEO1" localSheetId="11">#REF!</definedName>
    <definedName name="_WEO1" localSheetId="13">#REF!</definedName>
    <definedName name="_WEO1" localSheetId="14">#REF!</definedName>
    <definedName name="_WEO1" localSheetId="15">#REF!</definedName>
    <definedName name="_WEO1" localSheetId="16">#REF!</definedName>
    <definedName name="_WEO1" localSheetId="17">#REF!</definedName>
    <definedName name="_WEO1" localSheetId="18">#REF!</definedName>
    <definedName name="_WEO1" localSheetId="22">#REF!</definedName>
    <definedName name="_WEO1" localSheetId="25">#REF!</definedName>
    <definedName name="_WEO1" localSheetId="26">#REF!</definedName>
    <definedName name="_WEO1" localSheetId="27">#REF!</definedName>
    <definedName name="_WEO1" localSheetId="33">#REF!</definedName>
    <definedName name="_WEO1" localSheetId="35">#REF!</definedName>
    <definedName name="_WEO1">#REF!</definedName>
    <definedName name="_WEO2" localSheetId="46">#REF!</definedName>
    <definedName name="_WEO2" localSheetId="48">#REF!</definedName>
    <definedName name="_WEO2" localSheetId="49">#REF!</definedName>
    <definedName name="_WEO2" localSheetId="51">#REF!</definedName>
    <definedName name="_WEO2" localSheetId="52">#REF!</definedName>
    <definedName name="_WEO2" localSheetId="54">#REF!</definedName>
    <definedName name="_WEO2" localSheetId="55">#REF!</definedName>
    <definedName name="_WEO2" localSheetId="56">#REF!</definedName>
    <definedName name="_WEO2" localSheetId="58">#REF!</definedName>
    <definedName name="_WEO2" localSheetId="59">#REF!</definedName>
    <definedName name="_WEO2" localSheetId="60">#REF!</definedName>
    <definedName name="_WEO2" localSheetId="61">#REF!</definedName>
    <definedName name="_WEO2" localSheetId="0">#REF!</definedName>
    <definedName name="_WEO2" localSheetId="7">#REF!</definedName>
    <definedName name="_WEO2" localSheetId="8">#REF!</definedName>
    <definedName name="_WEO2" localSheetId="11">#REF!</definedName>
    <definedName name="_WEO2" localSheetId="13">#REF!</definedName>
    <definedName name="_WEO2" localSheetId="14">#REF!</definedName>
    <definedName name="_WEO2" localSheetId="15">#REF!</definedName>
    <definedName name="_WEO2" localSheetId="16">#REF!</definedName>
    <definedName name="_WEO2" localSheetId="17">#REF!</definedName>
    <definedName name="_WEO2" localSheetId="18">#REF!</definedName>
    <definedName name="_WEO2" localSheetId="22">#REF!</definedName>
    <definedName name="_WEO2" localSheetId="25">#REF!</definedName>
    <definedName name="_WEO2" localSheetId="26">#REF!</definedName>
    <definedName name="_WEO2" localSheetId="27">#REF!</definedName>
    <definedName name="_WEO2" localSheetId="33">#REF!</definedName>
    <definedName name="_WEO2" localSheetId="35">#REF!</definedName>
    <definedName name="_WEO2">#REF!</definedName>
    <definedName name="a" localSheetId="46">#REF!</definedName>
    <definedName name="a" localSheetId="48">#REF!</definedName>
    <definedName name="a" localSheetId="49">#REF!</definedName>
    <definedName name="a" localSheetId="51">#REF!</definedName>
    <definedName name="a" localSheetId="52">#REF!</definedName>
    <definedName name="a" localSheetId="54">#REF!</definedName>
    <definedName name="a" localSheetId="55">#REF!</definedName>
    <definedName name="a" localSheetId="56">#REF!</definedName>
    <definedName name="a" localSheetId="58">#REF!</definedName>
    <definedName name="a" localSheetId="59">#REF!</definedName>
    <definedName name="a" localSheetId="60">#REF!</definedName>
    <definedName name="a" localSheetId="61">#REF!</definedName>
    <definedName name="a" localSheetId="0">#REF!</definedName>
    <definedName name="a" localSheetId="7">#REF!</definedName>
    <definedName name="a" localSheetId="8">#REF!</definedName>
    <definedName name="a" localSheetId="11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22">#REF!</definedName>
    <definedName name="a" localSheetId="25">#REF!</definedName>
    <definedName name="a" localSheetId="26">#REF!</definedName>
    <definedName name="a" localSheetId="27">#REF!</definedName>
    <definedName name="a" localSheetId="33">#REF!</definedName>
    <definedName name="a" localSheetId="35">#REF!</definedName>
    <definedName name="a">#REF!</definedName>
    <definedName name="aaaaaaaaaaaaaa" localSheetId="48">#N/A</definedName>
    <definedName name="aaaaaaaaaaaaaa" localSheetId="49">#N/A</definedName>
    <definedName name="aaaaaaaaaaaaaa" localSheetId="54">#N/A</definedName>
    <definedName name="aaaaaaaaaaaaaa" localSheetId="56">#N/A</definedName>
    <definedName name="aaaaaaaaaaaaaa" localSheetId="0">'T01'!aaaaaaaaaaaaaa</definedName>
    <definedName name="aaaaaaaaaaaaaa" localSheetId="7">#N/A</definedName>
    <definedName name="aaaaaaaaaaaaaa" localSheetId="8">'T09'!aaaaaaaaaaaaaa</definedName>
    <definedName name="aaaaaaaaaaaaaa">[17]!aaaaaaaaaaaaaa</definedName>
    <definedName name="aas" localSheetId="48">[18]Contents!$A$1:$C$25</definedName>
    <definedName name="aas" localSheetId="49">[18]Contents!$A$1:$C$25</definedName>
    <definedName name="aas" localSheetId="0">[18]Contents!$A$1:$C$25</definedName>
    <definedName name="aas" localSheetId="7">[18]Contents!$A$1:$C$25</definedName>
    <definedName name="aas" localSheetId="8">[18]Contents!$A$1:$C$25</definedName>
    <definedName name="aas">[19]Contents!$A$1:$C$25</definedName>
    <definedName name="aloha" localSheetId="46" hidden="1">'[20]i2-KA'!#REF!</definedName>
    <definedName name="aloha" localSheetId="48" hidden="1">'[20]i2-KA'!#REF!</definedName>
    <definedName name="aloha" localSheetId="49" hidden="1">'[20]i2-KA'!#REF!</definedName>
    <definedName name="aloha" localSheetId="51" hidden="1">'[20]i2-KA'!#REF!</definedName>
    <definedName name="aloha" localSheetId="52" hidden="1">'[20]i2-KA'!#REF!</definedName>
    <definedName name="aloha" localSheetId="54" hidden="1">'[20]i2-KA'!#REF!</definedName>
    <definedName name="aloha" localSheetId="55" hidden="1">'[20]i2-KA'!#REF!</definedName>
    <definedName name="aloha" localSheetId="56" hidden="1">'[20]i2-KA'!#REF!</definedName>
    <definedName name="aloha" localSheetId="58" hidden="1">'[20]i2-KA'!#REF!</definedName>
    <definedName name="aloha" localSheetId="59" hidden="1">'[20]i2-KA'!#REF!</definedName>
    <definedName name="aloha" localSheetId="60" hidden="1">'[20]i2-KA'!#REF!</definedName>
    <definedName name="aloha" localSheetId="61" hidden="1">'[20]i2-KA'!#REF!</definedName>
    <definedName name="aloha" localSheetId="0" hidden="1">'[20]i2-KA'!#REF!</definedName>
    <definedName name="aloha" localSheetId="7" hidden="1">'[20]i2-KA'!#REF!</definedName>
    <definedName name="aloha" localSheetId="8" hidden="1">'[20]i2-KA'!#REF!</definedName>
    <definedName name="aloha" localSheetId="11" hidden="1">'[20]i2-KA'!#REF!</definedName>
    <definedName name="aloha" localSheetId="13" hidden="1">'[20]i2-KA'!#REF!</definedName>
    <definedName name="aloha" localSheetId="14" hidden="1">'[20]i2-KA'!#REF!</definedName>
    <definedName name="aloha" localSheetId="15" hidden="1">'[20]i2-KA'!#REF!</definedName>
    <definedName name="aloha" localSheetId="16" hidden="1">'[20]i2-KA'!#REF!</definedName>
    <definedName name="aloha" localSheetId="17" hidden="1">'[20]i2-KA'!#REF!</definedName>
    <definedName name="aloha" localSheetId="18" hidden="1">'[20]i2-KA'!#REF!</definedName>
    <definedName name="aloha" localSheetId="22" hidden="1">'[20]i2-KA'!#REF!</definedName>
    <definedName name="aloha" localSheetId="25" hidden="1">'[20]i2-KA'!#REF!</definedName>
    <definedName name="aloha" localSheetId="26" hidden="1">'[20]i2-KA'!#REF!</definedName>
    <definedName name="aloha" localSheetId="27" hidden="1">'[20]i2-KA'!#REF!</definedName>
    <definedName name="aloha" localSheetId="33" hidden="1">'[20]i2-KA'!#REF!</definedName>
    <definedName name="aloha" localSheetId="35" hidden="1">'[20]i2-KA'!#REF!</definedName>
    <definedName name="aloha" hidden="1">'[20]i2-KA'!#REF!</definedName>
    <definedName name="ANNUALNOM" localSheetId="46">#REF!</definedName>
    <definedName name="ANNUALNOM" localSheetId="48">#REF!</definedName>
    <definedName name="ANNUALNOM" localSheetId="49">#REF!</definedName>
    <definedName name="ANNUALNOM" localSheetId="51">#REF!</definedName>
    <definedName name="ANNUALNOM" localSheetId="52">#REF!</definedName>
    <definedName name="ANNUALNOM" localSheetId="54">#REF!</definedName>
    <definedName name="ANNUALNOM" localSheetId="55">#REF!</definedName>
    <definedName name="ANNUALNOM" localSheetId="56">#REF!</definedName>
    <definedName name="ANNUALNOM" localSheetId="58">#REF!</definedName>
    <definedName name="ANNUALNOM" localSheetId="59">#REF!</definedName>
    <definedName name="ANNUALNOM" localSheetId="60">#REF!</definedName>
    <definedName name="ANNUALNOM" localSheetId="61">#REF!</definedName>
    <definedName name="ANNUALNOM" localSheetId="0">#REF!</definedName>
    <definedName name="ANNUALNOM" localSheetId="7">#REF!</definedName>
    <definedName name="ANNUALNOM" localSheetId="8">#REF!</definedName>
    <definedName name="ANNUALNOM" localSheetId="11">#REF!</definedName>
    <definedName name="ANNUALNOM" localSheetId="13">#REF!</definedName>
    <definedName name="ANNUALNOM" localSheetId="14">#REF!</definedName>
    <definedName name="ANNUALNOM" localSheetId="15">#REF!</definedName>
    <definedName name="ANNUALNOM" localSheetId="16">#REF!</definedName>
    <definedName name="ANNUALNOM" localSheetId="17">#REF!</definedName>
    <definedName name="ANNUALNOM" localSheetId="18">#REF!</definedName>
    <definedName name="ANNUALNOM" localSheetId="22">#REF!</definedName>
    <definedName name="ANNUALNOM" localSheetId="25">#REF!</definedName>
    <definedName name="ANNUALNOM" localSheetId="26">#REF!</definedName>
    <definedName name="ANNUALNOM" localSheetId="27">#REF!</definedName>
    <definedName name="ANNUALNOM" localSheetId="33">#REF!</definedName>
    <definedName name="ANNUALNOM" localSheetId="35">#REF!</definedName>
    <definedName name="ANNUALNOM">#REF!</definedName>
    <definedName name="as" localSheetId="48">'[18]i-REER'!$A$2:$F$104</definedName>
    <definedName name="as" localSheetId="49">'[18]i-REER'!$A$2:$F$104</definedName>
    <definedName name="as" localSheetId="0">'[18]i-REER'!$A$2:$F$104</definedName>
    <definedName name="as" localSheetId="7">'[18]i-REER'!$A$2:$F$104</definedName>
    <definedName name="as" localSheetId="8">'[18]i-REER'!$A$2:$F$104</definedName>
    <definedName name="as">'[19]i-REER'!$A$2:$F$104</definedName>
    <definedName name="asdfasd" localSheetId="50" hidden="1">{"'előző év december'!$A$2:$CP$214"}</definedName>
    <definedName name="asdfasd" localSheetId="51" hidden="1">{"'előző év december'!$A$2:$CP$214"}</definedName>
    <definedName name="asdfasd" localSheetId="52" hidden="1">{"'előző év december'!$A$2:$CP$214"}</definedName>
    <definedName name="asdfasd" localSheetId="55" hidden="1">{"'előző év december'!$A$2:$CP$214"}</definedName>
    <definedName name="asdfasd" localSheetId="0" hidden="1">{"'előző év december'!$A$2:$CP$214"}</definedName>
    <definedName name="asdfasd" localSheetId="2" hidden="1">{"'előző év december'!$A$2:$CP$214"}</definedName>
    <definedName name="asdfasd" localSheetId="8" hidden="1">{"'előző év december'!$A$2:$CP$214"}</definedName>
    <definedName name="asdfasd" localSheetId="11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16" hidden="1">{"'előző év december'!$A$2:$CP$214"}</definedName>
    <definedName name="asdfasd" localSheetId="17" hidden="1">{"'előző év december'!$A$2:$CP$214"}</definedName>
    <definedName name="asdfasd" localSheetId="18" hidden="1">{"'előző év december'!$A$2:$CP$214"}</definedName>
    <definedName name="asdfasd" localSheetId="25" hidden="1">{"'előző év december'!$A$2:$CP$214"}</definedName>
    <definedName name="asdfasd" localSheetId="26" hidden="1">{"'előző év december'!$A$2:$CP$214"}</definedName>
    <definedName name="asdfasd" localSheetId="27" hidden="1">{"'előző év december'!$A$2:$CP$214"}</definedName>
    <definedName name="asdfasd" hidden="1">{"'előző év december'!$A$2:$CP$214"}</definedName>
    <definedName name="ASSUM" localSheetId="46">#REF!</definedName>
    <definedName name="ASSUM" localSheetId="48">#REF!</definedName>
    <definedName name="ASSUM" localSheetId="49">#REF!</definedName>
    <definedName name="ASSUM" localSheetId="51">#REF!</definedName>
    <definedName name="ASSUM" localSheetId="52">#REF!</definedName>
    <definedName name="ASSUM" localSheetId="54">#REF!</definedName>
    <definedName name="ASSUM" localSheetId="55">#REF!</definedName>
    <definedName name="ASSUM" localSheetId="56">#REF!</definedName>
    <definedName name="ASSUM" localSheetId="58">#REF!</definedName>
    <definedName name="ASSUM" localSheetId="59">#REF!</definedName>
    <definedName name="ASSUM" localSheetId="60">#REF!</definedName>
    <definedName name="ASSUM" localSheetId="61">#REF!</definedName>
    <definedName name="ASSUM" localSheetId="0">#REF!</definedName>
    <definedName name="ASSUM" localSheetId="7">#REF!</definedName>
    <definedName name="ASSUM" localSheetId="8">#REF!</definedName>
    <definedName name="ASSUM" localSheetId="11">#REF!</definedName>
    <definedName name="ASSUM" localSheetId="13">#REF!</definedName>
    <definedName name="ASSUM" localSheetId="14">#REF!</definedName>
    <definedName name="ASSUM" localSheetId="15">#REF!</definedName>
    <definedName name="ASSUM" localSheetId="16">#REF!</definedName>
    <definedName name="ASSUM" localSheetId="17">#REF!</definedName>
    <definedName name="ASSUM" localSheetId="18">#REF!</definedName>
    <definedName name="ASSUM" localSheetId="22">#REF!</definedName>
    <definedName name="ASSUM" localSheetId="25">#REF!</definedName>
    <definedName name="ASSUM" localSheetId="26">#REF!</definedName>
    <definedName name="ASSUM" localSheetId="27">#REF!</definedName>
    <definedName name="ASSUM" localSheetId="33">#REF!</definedName>
    <definedName name="ASSUM" localSheetId="35">#REF!</definedName>
    <definedName name="ASSUM">#REF!</definedName>
    <definedName name="ASSUMB" localSheetId="46">#REF!</definedName>
    <definedName name="ASSUMB" localSheetId="48">#REF!</definedName>
    <definedName name="ASSUMB" localSheetId="49">#REF!</definedName>
    <definedName name="ASSUMB" localSheetId="51">#REF!</definedName>
    <definedName name="ASSUMB" localSheetId="52">#REF!</definedName>
    <definedName name="ASSUMB" localSheetId="54">#REF!</definedName>
    <definedName name="ASSUMB" localSheetId="55">#REF!</definedName>
    <definedName name="ASSUMB" localSheetId="56">#REF!</definedName>
    <definedName name="ASSUMB" localSheetId="58">#REF!</definedName>
    <definedName name="ASSUMB" localSheetId="59">#REF!</definedName>
    <definedName name="ASSUMB" localSheetId="60">#REF!</definedName>
    <definedName name="ASSUMB" localSheetId="61">#REF!</definedName>
    <definedName name="ASSUMB" localSheetId="0">#REF!</definedName>
    <definedName name="ASSUMB" localSheetId="7">#REF!</definedName>
    <definedName name="ASSUMB" localSheetId="8">#REF!</definedName>
    <definedName name="ASSUMB" localSheetId="11">#REF!</definedName>
    <definedName name="ASSUMB" localSheetId="13">#REF!</definedName>
    <definedName name="ASSUMB" localSheetId="14">#REF!</definedName>
    <definedName name="ASSUMB" localSheetId="15">#REF!</definedName>
    <definedName name="ASSUMB" localSheetId="16">#REF!</definedName>
    <definedName name="ASSUMB" localSheetId="17">#REF!</definedName>
    <definedName name="ASSUMB" localSheetId="18">#REF!</definedName>
    <definedName name="ASSUMB" localSheetId="22">#REF!</definedName>
    <definedName name="ASSUMB" localSheetId="25">#REF!</definedName>
    <definedName name="ASSUMB" localSheetId="26">#REF!</definedName>
    <definedName name="ASSUMB" localSheetId="27">#REF!</definedName>
    <definedName name="ASSUMB" localSheetId="33">#REF!</definedName>
    <definedName name="ASSUMB" localSheetId="35">#REF!</definedName>
    <definedName name="ASSUMB">#REF!</definedName>
    <definedName name="atrade" localSheetId="46">[15]!atrade</definedName>
    <definedName name="atrade" localSheetId="55">[15]!atrade</definedName>
    <definedName name="atrade" localSheetId="56">[15]!atrade</definedName>
    <definedName name="atrade" localSheetId="58">[15]!atrade</definedName>
    <definedName name="atrade" localSheetId="59">[15]!atrade</definedName>
    <definedName name="atrade" localSheetId="60">[15]!atrade</definedName>
    <definedName name="atrade" localSheetId="61">[15]!atrade</definedName>
    <definedName name="atrade" localSheetId="13">[15]!atrade</definedName>
    <definedName name="atrade" localSheetId="22">[15]!atrade</definedName>
    <definedName name="atrade" localSheetId="27">[15]!atrade</definedName>
    <definedName name="atrade" localSheetId="33">[15]!atrade</definedName>
    <definedName name="atrade" localSheetId="35">[15]!atrade</definedName>
    <definedName name="atrade">[15]!atrade</definedName>
    <definedName name="B" localSheetId="46">#REF!</definedName>
    <definedName name="B" localSheetId="48">#REF!</definedName>
    <definedName name="B" localSheetId="49">#REF!</definedName>
    <definedName name="b" localSheetId="51">#REF!</definedName>
    <definedName name="b" localSheetId="52">#REF!</definedName>
    <definedName name="B" localSheetId="54">#REF!</definedName>
    <definedName name="b" localSheetId="55">#REF!</definedName>
    <definedName name="B" localSheetId="56">#REF!</definedName>
    <definedName name="b" localSheetId="58">#REF!</definedName>
    <definedName name="b" localSheetId="59">#REF!</definedName>
    <definedName name="b" localSheetId="60">#REF!</definedName>
    <definedName name="b" localSheetId="61">#REF!</definedName>
    <definedName name="B" localSheetId="0">#REF!</definedName>
    <definedName name="B" localSheetId="7">#REF!</definedName>
    <definedName name="B" localSheetId="8">#REF!</definedName>
    <definedName name="b" localSheetId="11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22">#REF!</definedName>
    <definedName name="b" localSheetId="25">#REF!</definedName>
    <definedName name="b" localSheetId="26">#REF!</definedName>
    <definedName name="b" localSheetId="27">#REF!</definedName>
    <definedName name="b" localSheetId="33">#REF!</definedName>
    <definedName name="b" localSheetId="35">#REF!</definedName>
    <definedName name="b">#REF!</definedName>
    <definedName name="BAKLANBOPB" localSheetId="46">#REF!</definedName>
    <definedName name="BAKLANBOPB" localSheetId="48">#REF!</definedName>
    <definedName name="BAKLANBOPB" localSheetId="49">#REF!</definedName>
    <definedName name="BAKLANBOPB" localSheetId="51">#REF!</definedName>
    <definedName name="BAKLANBOPB" localSheetId="52">#REF!</definedName>
    <definedName name="BAKLANBOPB" localSheetId="54">#REF!</definedName>
    <definedName name="BAKLANBOPB" localSheetId="55">#REF!</definedName>
    <definedName name="BAKLANBOPB" localSheetId="56">#REF!</definedName>
    <definedName name="BAKLANBOPB" localSheetId="58">#REF!</definedName>
    <definedName name="BAKLANBOPB" localSheetId="59">#REF!</definedName>
    <definedName name="BAKLANBOPB" localSheetId="60">#REF!</definedName>
    <definedName name="BAKLANBOPB" localSheetId="61">#REF!</definedName>
    <definedName name="BAKLANBOPB" localSheetId="0">#REF!</definedName>
    <definedName name="BAKLANBOPB" localSheetId="7">#REF!</definedName>
    <definedName name="BAKLANBOPB" localSheetId="8">#REF!</definedName>
    <definedName name="BAKLANBOPB" localSheetId="11">#REF!</definedName>
    <definedName name="BAKLANBOPB" localSheetId="13">#REF!</definedName>
    <definedName name="BAKLANBOPB" localSheetId="14">#REF!</definedName>
    <definedName name="BAKLANBOPB" localSheetId="15">#REF!</definedName>
    <definedName name="BAKLANBOPB" localSheetId="16">#REF!</definedName>
    <definedName name="BAKLANBOPB" localSheetId="17">#REF!</definedName>
    <definedName name="BAKLANBOPB" localSheetId="18">#REF!</definedName>
    <definedName name="BAKLANBOPB" localSheetId="22">#REF!</definedName>
    <definedName name="BAKLANBOPB" localSheetId="25">#REF!</definedName>
    <definedName name="BAKLANBOPB" localSheetId="26">#REF!</definedName>
    <definedName name="BAKLANBOPB" localSheetId="27">#REF!</definedName>
    <definedName name="BAKLANBOPB" localSheetId="33">#REF!</definedName>
    <definedName name="BAKLANBOPB" localSheetId="35">#REF!</definedName>
    <definedName name="BAKLANBOPB">#REF!</definedName>
    <definedName name="BAKLANDEBT2B" localSheetId="46">#REF!</definedName>
    <definedName name="BAKLANDEBT2B" localSheetId="48">#REF!</definedName>
    <definedName name="BAKLANDEBT2B" localSheetId="49">#REF!</definedName>
    <definedName name="BAKLANDEBT2B" localSheetId="51">#REF!</definedName>
    <definedName name="BAKLANDEBT2B" localSheetId="52">#REF!</definedName>
    <definedName name="BAKLANDEBT2B" localSheetId="54">#REF!</definedName>
    <definedName name="BAKLANDEBT2B" localSheetId="55">#REF!</definedName>
    <definedName name="BAKLANDEBT2B" localSheetId="56">#REF!</definedName>
    <definedName name="BAKLANDEBT2B" localSheetId="58">#REF!</definedName>
    <definedName name="BAKLANDEBT2B" localSheetId="59">#REF!</definedName>
    <definedName name="BAKLANDEBT2B" localSheetId="60">#REF!</definedName>
    <definedName name="BAKLANDEBT2B" localSheetId="61">#REF!</definedName>
    <definedName name="BAKLANDEBT2B" localSheetId="0">#REF!</definedName>
    <definedName name="BAKLANDEBT2B" localSheetId="7">#REF!</definedName>
    <definedName name="BAKLANDEBT2B" localSheetId="8">#REF!</definedName>
    <definedName name="BAKLANDEBT2B" localSheetId="11">#REF!</definedName>
    <definedName name="BAKLANDEBT2B" localSheetId="13">#REF!</definedName>
    <definedName name="BAKLANDEBT2B" localSheetId="14">#REF!</definedName>
    <definedName name="BAKLANDEBT2B" localSheetId="15">#REF!</definedName>
    <definedName name="BAKLANDEBT2B" localSheetId="16">#REF!</definedName>
    <definedName name="BAKLANDEBT2B" localSheetId="17">#REF!</definedName>
    <definedName name="BAKLANDEBT2B" localSheetId="18">#REF!</definedName>
    <definedName name="BAKLANDEBT2B" localSheetId="22">#REF!</definedName>
    <definedName name="BAKLANDEBT2B" localSheetId="25">#REF!</definedName>
    <definedName name="BAKLANDEBT2B" localSheetId="26">#REF!</definedName>
    <definedName name="BAKLANDEBT2B" localSheetId="27">#REF!</definedName>
    <definedName name="BAKLANDEBT2B" localSheetId="33">#REF!</definedName>
    <definedName name="BAKLANDEBT2B" localSheetId="35">#REF!</definedName>
    <definedName name="BAKLANDEBT2B">#REF!</definedName>
    <definedName name="BAKLDEBT1B" localSheetId="46">#REF!</definedName>
    <definedName name="BAKLDEBT1B" localSheetId="48">#REF!</definedName>
    <definedName name="BAKLDEBT1B" localSheetId="49">#REF!</definedName>
    <definedName name="BAKLDEBT1B" localSheetId="51">#REF!</definedName>
    <definedName name="BAKLDEBT1B" localSheetId="52">#REF!</definedName>
    <definedName name="BAKLDEBT1B" localSheetId="54">#REF!</definedName>
    <definedName name="BAKLDEBT1B" localSheetId="55">#REF!</definedName>
    <definedName name="BAKLDEBT1B" localSheetId="56">#REF!</definedName>
    <definedName name="BAKLDEBT1B" localSheetId="58">#REF!</definedName>
    <definedName name="BAKLDEBT1B" localSheetId="59">#REF!</definedName>
    <definedName name="BAKLDEBT1B" localSheetId="60">#REF!</definedName>
    <definedName name="BAKLDEBT1B" localSheetId="61">#REF!</definedName>
    <definedName name="BAKLDEBT1B" localSheetId="0">#REF!</definedName>
    <definedName name="BAKLDEBT1B" localSheetId="7">#REF!</definedName>
    <definedName name="BAKLDEBT1B" localSheetId="8">#REF!</definedName>
    <definedName name="BAKLDEBT1B" localSheetId="11">#REF!</definedName>
    <definedName name="BAKLDEBT1B" localSheetId="13">#REF!</definedName>
    <definedName name="BAKLDEBT1B" localSheetId="14">#REF!</definedName>
    <definedName name="BAKLDEBT1B" localSheetId="15">#REF!</definedName>
    <definedName name="BAKLDEBT1B" localSheetId="16">#REF!</definedName>
    <definedName name="BAKLDEBT1B" localSheetId="17">#REF!</definedName>
    <definedName name="BAKLDEBT1B" localSheetId="18">#REF!</definedName>
    <definedName name="BAKLDEBT1B" localSheetId="22">#REF!</definedName>
    <definedName name="BAKLDEBT1B" localSheetId="25">#REF!</definedName>
    <definedName name="BAKLDEBT1B" localSheetId="26">#REF!</definedName>
    <definedName name="BAKLDEBT1B" localSheetId="27">#REF!</definedName>
    <definedName name="BAKLDEBT1B" localSheetId="33">#REF!</definedName>
    <definedName name="BAKLDEBT1B" localSheetId="35">#REF!</definedName>
    <definedName name="BAKLDEBT1B">#REF!</definedName>
    <definedName name="BASDAT" localSheetId="46">'[9]Annual Tables'!#REF!</definedName>
    <definedName name="BASDAT" localSheetId="48">'[9]Annual Tables'!#REF!</definedName>
    <definedName name="BASDAT" localSheetId="49">'[9]Annual Tables'!#REF!</definedName>
    <definedName name="BASDAT" localSheetId="51">'[9]Annual Tables'!#REF!</definedName>
    <definedName name="BASDAT" localSheetId="52">'[9]Annual Tables'!#REF!</definedName>
    <definedName name="BASDAT" localSheetId="54">'[9]Annual Tables'!#REF!</definedName>
    <definedName name="BASDAT" localSheetId="55">'[9]Annual Tables'!#REF!</definedName>
    <definedName name="BASDAT" localSheetId="56">'[9]Annual Tables'!#REF!</definedName>
    <definedName name="BASDAT" localSheetId="58">'[9]Annual Tables'!#REF!</definedName>
    <definedName name="BASDAT" localSheetId="59">'[9]Annual Tables'!#REF!</definedName>
    <definedName name="BASDAT" localSheetId="60">'[9]Annual Tables'!#REF!</definedName>
    <definedName name="BASDAT" localSheetId="61">'[9]Annual Tables'!#REF!</definedName>
    <definedName name="BASDAT" localSheetId="0">'[9]Annual Tables'!#REF!</definedName>
    <definedName name="BASDAT" localSheetId="7">'[9]Annual Tables'!#REF!</definedName>
    <definedName name="BASDAT" localSheetId="8">'[9]Annual Tables'!#REF!</definedName>
    <definedName name="BASDAT" localSheetId="11">'[9]Annual Tables'!#REF!</definedName>
    <definedName name="BASDAT" localSheetId="13">'[9]Annual Tables'!#REF!</definedName>
    <definedName name="BASDAT" localSheetId="14">'[9]Annual Tables'!#REF!</definedName>
    <definedName name="BASDAT" localSheetId="15">'[9]Annual Tables'!#REF!</definedName>
    <definedName name="BASDAT" localSheetId="16">'[9]Annual Tables'!#REF!</definedName>
    <definedName name="BASDAT" localSheetId="17">'[9]Annual Tables'!#REF!</definedName>
    <definedName name="BASDAT" localSheetId="18">'[9]Annual Tables'!#REF!</definedName>
    <definedName name="BASDAT" localSheetId="22">'[9]Annual Tables'!#REF!</definedName>
    <definedName name="BASDAT" localSheetId="25">'[9]Annual Tables'!#REF!</definedName>
    <definedName name="BASDAT" localSheetId="26">'[9]Annual Tables'!#REF!</definedName>
    <definedName name="BASDAT" localSheetId="27">'[9]Annual Tables'!#REF!</definedName>
    <definedName name="BASDAT" localSheetId="33">'[9]Annual Tables'!#REF!</definedName>
    <definedName name="BASDAT" localSheetId="35">'[9]Annual Tables'!#REF!</definedName>
    <definedName name="BASDAT">'[9]Annual Tables'!#REF!</definedName>
    <definedName name="bb" localSheetId="48" hidden="1">{"Riqfin97",#N/A,FALSE,"Tran";"Riqfinpro",#N/A,FALSE,"Tran"}</definedName>
    <definedName name="bb" localSheetId="49" hidden="1">{"Riqfin97",#N/A,FALSE,"Tran";"Riqfinpro",#N/A,FALSE,"Tran"}</definedName>
    <definedName name="bb" localSheetId="50" hidden="1">{"Riqfin97",#N/A,FALSE,"Tran";"Riqfinpro",#N/A,FALSE,"Tran"}</definedName>
    <definedName name="bb" localSheetId="51" hidden="1">{"Riqfin97",#N/A,FALSE,"Tran";"Riqfinpro",#N/A,FALSE,"Tran"}</definedName>
    <definedName name="bb" localSheetId="52" hidden="1">{"Riqfin97",#N/A,FALSE,"Tran";"Riqfinpro",#N/A,FALSE,"Tran"}</definedName>
    <definedName name="bb" localSheetId="54" hidden="1">{"Riqfin97",#N/A,FALSE,"Tran";"Riqfinpro",#N/A,FALSE,"Tran"}</definedName>
    <definedName name="bb" localSheetId="55" hidden="1">{"Riqfin97",#N/A,FALSE,"Tran";"Riqfinpro",#N/A,FALSE,"Tran"}</definedName>
    <definedName name="bb" localSheetId="0" hidden="1">{"Riqfin97",#N/A,FALSE,"Tran";"Riqfinpro",#N/A,FALSE,"Tran"}</definedName>
    <definedName name="bb" localSheetId="2" hidden="1">{"Riqfin97",#N/A,FALSE,"Tran";"Riqfinpro",#N/A,FALSE,"Tran"}</definedName>
    <definedName name="bb" localSheetId="7" hidden="1">{"Riqfin97",#N/A,FALSE,"Tran";"Riqfinpro",#N/A,FALSE,"Tran"}</definedName>
    <definedName name="bb" localSheetId="8" hidden="1">{"Riqfin97",#N/A,FALSE,"Tran";"Riqfinpro",#N/A,FALSE,"Tran"}</definedName>
    <definedName name="bb" localSheetId="11" hidden="1">{"Riqfin97",#N/A,FALSE,"Tran";"Riqfinpro",#N/A,FALSE,"Tran"}</definedName>
    <definedName name="bb" localSheetId="13" hidden="1">{"Riqfin97",#N/A,FALSE,"Tran";"Riqfinpro",#N/A,FALSE,"Tran"}</definedName>
    <definedName name="bb" localSheetId="14" hidden="1">{"Riqfin97",#N/A,FALSE,"Tran";"Riqfinpro",#N/A,FALSE,"Tran"}</definedName>
    <definedName name="bb" localSheetId="15" hidden="1">{"Riqfin97",#N/A,FALSE,"Tran";"Riqfinpro",#N/A,FALSE,"Tran"}</definedName>
    <definedName name="bb" localSheetId="16" hidden="1">{"Riqfin97",#N/A,FALSE,"Tran";"Riqfinpro",#N/A,FALSE,"Tran"}</definedName>
    <definedName name="bb" localSheetId="17" hidden="1">{"Riqfin97",#N/A,FALSE,"Tran";"Riqfinpro",#N/A,FALSE,"Tran"}</definedName>
    <definedName name="bb" localSheetId="18" hidden="1">{"Riqfin97",#N/A,FALSE,"Tran";"Riqfinpro",#N/A,FALSE,"Tran"}</definedName>
    <definedName name="bb" localSheetId="25" hidden="1">{"Riqfin97",#N/A,FALSE,"Tran";"Riqfinpro",#N/A,FALSE,"Tran"}</definedName>
    <definedName name="bb" localSheetId="26" hidden="1">{"Riqfin97",#N/A,FALSE,"Tran";"Riqfinpro",#N/A,FALSE,"Tran"}</definedName>
    <definedName name="bb" localSheetId="27" hidden="1">{"Riqfin97",#N/A,FALSE,"Tran";"Riqfinpro",#N/A,FALSE,"Tran"}</definedName>
    <definedName name="bb" hidden="1">{"Riqfin97",#N/A,FALSE,"Tran";"Riqfinpro",#N/A,FALSE,"Tran"}</definedName>
    <definedName name="bbb" localSheetId="48" hidden="1">{"Riqfin97",#N/A,FALSE,"Tran";"Riqfinpro",#N/A,FALSE,"Tran"}</definedName>
    <definedName name="bbb" localSheetId="49" hidden="1">{"Riqfin97",#N/A,FALSE,"Tran";"Riqfinpro",#N/A,FALSE,"Tran"}</definedName>
    <definedName name="bbb" localSheetId="50" hidden="1">{"Riqfin97",#N/A,FALSE,"Tran";"Riqfinpro",#N/A,FALSE,"Tran"}</definedName>
    <definedName name="bbb" localSheetId="51" hidden="1">{"Riqfin97",#N/A,FALSE,"Tran";"Riqfinpro",#N/A,FALSE,"Tran"}</definedName>
    <definedName name="bbb" localSheetId="52" hidden="1">{"Riqfin97",#N/A,FALSE,"Tran";"Riqfinpro",#N/A,FALSE,"Tran"}</definedName>
    <definedName name="bbb" localSheetId="54" hidden="1">{"Riqfin97",#N/A,FALSE,"Tran";"Riqfinpro",#N/A,FALSE,"Tran"}</definedName>
    <definedName name="bbb" localSheetId="55" hidden="1">{"Riqfin97",#N/A,FALSE,"Tran";"Riqfinpro",#N/A,FALSE,"Tran"}</definedName>
    <definedName name="bbb" localSheetId="0" hidden="1">{"Riqfin97",#N/A,FALSE,"Tran";"Riqfinpro",#N/A,FALSE,"Tran"}</definedName>
    <definedName name="bbb" localSheetId="2" hidden="1">{"Riqfin97",#N/A,FALSE,"Tran";"Riqfinpro",#N/A,FALSE,"Tran"}</definedName>
    <definedName name="bbb" localSheetId="7" hidden="1">{"Riqfin97",#N/A,FALSE,"Tran";"Riqfinpro",#N/A,FALSE,"Tran"}</definedName>
    <definedName name="bbb" localSheetId="8" hidden="1">{"Riqfin97",#N/A,FALSE,"Tran";"Riqfinpro",#N/A,FALSE,"Tran"}</definedName>
    <definedName name="bbb" localSheetId="11" hidden="1">{"Riqfin97",#N/A,FALSE,"Tran";"Riqfinpro",#N/A,FALSE,"Tran"}</definedName>
    <definedName name="bbb" localSheetId="13" hidden="1">{"Riqfin97",#N/A,FALSE,"Tran";"Riqfinpro",#N/A,FALSE,"Tran"}</definedName>
    <definedName name="bbb" localSheetId="14" hidden="1">{"Riqfin97",#N/A,FALSE,"Tran";"Riqfinpro",#N/A,FALSE,"Tran"}</definedName>
    <definedName name="bbb" localSheetId="15" hidden="1">{"Riqfin97",#N/A,FALSE,"Tran";"Riqfinpro",#N/A,FALSE,"Tran"}</definedName>
    <definedName name="bbb" localSheetId="16" hidden="1">{"Riqfin97",#N/A,FALSE,"Tran";"Riqfinpro",#N/A,FALSE,"Tran"}</definedName>
    <definedName name="bbb" localSheetId="17" hidden="1">{"Riqfin97",#N/A,FALSE,"Tran";"Riqfinpro",#N/A,FALSE,"Tran"}</definedName>
    <definedName name="bbb" localSheetId="18" hidden="1">{"Riqfin97",#N/A,FALSE,"Tran";"Riqfinpro",#N/A,FALSE,"Tran"}</definedName>
    <definedName name="bbb" localSheetId="25" hidden="1">{"Riqfin97",#N/A,FALSE,"Tran";"Riqfinpro",#N/A,FALSE,"Tran"}</definedName>
    <definedName name="bbb" localSheetId="26" hidden="1">{"Riqfin97",#N/A,FALSE,"Tran";"Riqfinpro",#N/A,FALSE,"Tran"}</definedName>
    <definedName name="bbb" localSheetId="27" hidden="1">{"Riqfin97",#N/A,FALSE,"Tran";"Riqfinpro",#N/A,FALSE,"Tran"}</definedName>
    <definedName name="bbb" hidden="1">{"Riqfin97",#N/A,FALSE,"Tran";"Riqfinpro",#N/A,FALSE,"Tran"}</definedName>
    <definedName name="bbbbbbbbbbbbbb" localSheetId="48">#N/A</definedName>
    <definedName name="bbbbbbbbbbbbbb" localSheetId="49">#N/A</definedName>
    <definedName name="bbbbbbbbbbbbbb" localSheetId="54">#N/A</definedName>
    <definedName name="bbbbbbbbbbbbbb" localSheetId="56">#N/A</definedName>
    <definedName name="bbbbbbbbbbbbbb" localSheetId="0">'T01'!bbbbbbbbbbbbbb</definedName>
    <definedName name="bbbbbbbbbbbbbb" localSheetId="7">#N/A</definedName>
    <definedName name="bbbbbbbbbbbbbb" localSheetId="8">'T09'!bbbbbbbbbbbbbb</definedName>
    <definedName name="bbbbbbbbbbbbbb">[17]!bbbbbbbbbbbbbb</definedName>
    <definedName name="BCA">#N/A</definedName>
    <definedName name="BCA_GDP">#N/A</definedName>
    <definedName name="BE">#N/A</definedName>
    <definedName name="BEA" localSheetId="46">'[21]WEO-BOP'!#REF!</definedName>
    <definedName name="BEA" localSheetId="48">'[21]WEO-BOP'!#REF!</definedName>
    <definedName name="BEA" localSheetId="49">'[21]WEO-BOP'!#REF!</definedName>
    <definedName name="BEA" localSheetId="51">'[21]WEO-BOP'!#REF!</definedName>
    <definedName name="BEA" localSheetId="52">'[21]WEO-BOP'!#REF!</definedName>
    <definedName name="BEA" localSheetId="54">'[21]WEO-BOP'!#REF!</definedName>
    <definedName name="BEA" localSheetId="55">'[21]WEO-BOP'!#REF!</definedName>
    <definedName name="BEA" localSheetId="56">'[21]WEO-BOP'!#REF!</definedName>
    <definedName name="BEA" localSheetId="58">'[21]WEO-BOP'!#REF!</definedName>
    <definedName name="BEA" localSheetId="59">'[21]WEO-BOP'!#REF!</definedName>
    <definedName name="BEA" localSheetId="60">'[21]WEO-BOP'!#REF!</definedName>
    <definedName name="BEA" localSheetId="61">'[21]WEO-BOP'!#REF!</definedName>
    <definedName name="BEA" localSheetId="0">'[21]WEO-BOP'!#REF!</definedName>
    <definedName name="BEA" localSheetId="7">'[21]WEO-BOP'!#REF!</definedName>
    <definedName name="BEA" localSheetId="8">'[21]WEO-BOP'!#REF!</definedName>
    <definedName name="BEA" localSheetId="11">'[21]WEO-BOP'!#REF!</definedName>
    <definedName name="BEA" localSheetId="13">'[21]WEO-BOP'!#REF!</definedName>
    <definedName name="BEA" localSheetId="14">'[21]WEO-BOP'!#REF!</definedName>
    <definedName name="BEA" localSheetId="15">'[21]WEO-BOP'!#REF!</definedName>
    <definedName name="BEA" localSheetId="16">'[21]WEO-BOP'!#REF!</definedName>
    <definedName name="BEA" localSheetId="17">'[21]WEO-BOP'!#REF!</definedName>
    <definedName name="BEA" localSheetId="18">'[21]WEO-BOP'!#REF!</definedName>
    <definedName name="BEA" localSheetId="22">'[21]WEO-BOP'!#REF!</definedName>
    <definedName name="BEA" localSheetId="25">'[21]WEO-BOP'!#REF!</definedName>
    <definedName name="BEA" localSheetId="26">'[21]WEO-BOP'!#REF!</definedName>
    <definedName name="BEA" localSheetId="27">'[21]WEO-BOP'!#REF!</definedName>
    <definedName name="BEA" localSheetId="33">'[21]WEO-BOP'!#REF!</definedName>
    <definedName name="BEA" localSheetId="35">'[21]WEO-BOP'!#REF!</definedName>
    <definedName name="BEA">'[21]WEO-BOP'!#REF!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E" localSheetId="46">#REF!</definedName>
    <definedName name="BEDE" localSheetId="48">#REF!</definedName>
    <definedName name="BEDE" localSheetId="49">#REF!</definedName>
    <definedName name="BEDE" localSheetId="51">#REF!</definedName>
    <definedName name="BEDE" localSheetId="52">#REF!</definedName>
    <definedName name="BEDE" localSheetId="54">#REF!</definedName>
    <definedName name="BEDE" localSheetId="55">#REF!</definedName>
    <definedName name="BEDE" localSheetId="56">#REF!</definedName>
    <definedName name="BEDE" localSheetId="58">#REF!</definedName>
    <definedName name="BEDE" localSheetId="59">#REF!</definedName>
    <definedName name="BEDE" localSheetId="60">#REF!</definedName>
    <definedName name="BEDE" localSheetId="61">#REF!</definedName>
    <definedName name="BEDE" localSheetId="0">#REF!</definedName>
    <definedName name="BEDE" localSheetId="7">#REF!</definedName>
    <definedName name="BEDE" localSheetId="8">#REF!</definedName>
    <definedName name="BEDE" localSheetId="11">#REF!</definedName>
    <definedName name="BEDE" localSheetId="13">#REF!</definedName>
    <definedName name="BEDE" localSheetId="14">#REF!</definedName>
    <definedName name="BEDE" localSheetId="15">#REF!</definedName>
    <definedName name="BEDE" localSheetId="16">#REF!</definedName>
    <definedName name="BEDE" localSheetId="17">#REF!</definedName>
    <definedName name="BEDE" localSheetId="18">#REF!</definedName>
    <definedName name="BEDE" localSheetId="22">#REF!</definedName>
    <definedName name="BEDE" localSheetId="25">#REF!</definedName>
    <definedName name="BEDE" localSheetId="26">#REF!</definedName>
    <definedName name="BEDE" localSheetId="27">#REF!</definedName>
    <definedName name="BEDE" localSheetId="33">#REF!</definedName>
    <definedName name="BEDE" localSheetId="35">#REF!</definedName>
    <definedName name="BEDE">#REF!</definedName>
    <definedName name="BER" localSheetId="46">'[21]WEO-BOP'!#REF!</definedName>
    <definedName name="BER" localSheetId="48">'[21]WEO-BOP'!#REF!</definedName>
    <definedName name="BER" localSheetId="49">'[21]WEO-BOP'!#REF!</definedName>
    <definedName name="BER" localSheetId="51">'[21]WEO-BOP'!#REF!</definedName>
    <definedName name="BER" localSheetId="52">'[21]WEO-BOP'!#REF!</definedName>
    <definedName name="BER" localSheetId="54">'[21]WEO-BOP'!#REF!</definedName>
    <definedName name="BER" localSheetId="55">'[21]WEO-BOP'!#REF!</definedName>
    <definedName name="BER" localSheetId="56">'[21]WEO-BOP'!#REF!</definedName>
    <definedName name="BER" localSheetId="58">'[21]WEO-BOP'!#REF!</definedName>
    <definedName name="BER" localSheetId="59">'[21]WEO-BOP'!#REF!</definedName>
    <definedName name="BER" localSheetId="60">'[21]WEO-BOP'!#REF!</definedName>
    <definedName name="BER" localSheetId="61">'[21]WEO-BOP'!#REF!</definedName>
    <definedName name="BER" localSheetId="0">'[21]WEO-BOP'!#REF!</definedName>
    <definedName name="BER" localSheetId="7">'[21]WEO-BOP'!#REF!</definedName>
    <definedName name="BER" localSheetId="8">'[21]WEO-BOP'!#REF!</definedName>
    <definedName name="BER" localSheetId="11">'[21]WEO-BOP'!#REF!</definedName>
    <definedName name="BER" localSheetId="13">'[21]WEO-BOP'!#REF!</definedName>
    <definedName name="BER" localSheetId="14">'[21]WEO-BOP'!#REF!</definedName>
    <definedName name="BER" localSheetId="15">'[21]WEO-BOP'!#REF!</definedName>
    <definedName name="BER" localSheetId="16">'[21]WEO-BOP'!#REF!</definedName>
    <definedName name="BER" localSheetId="17">'[21]WEO-BOP'!#REF!</definedName>
    <definedName name="BER" localSheetId="18">'[21]WEO-BOP'!#REF!</definedName>
    <definedName name="BER" localSheetId="22">'[21]WEO-BOP'!#REF!</definedName>
    <definedName name="BER" localSheetId="25">'[21]WEO-BOP'!#REF!</definedName>
    <definedName name="BER" localSheetId="26">'[21]WEO-BOP'!#REF!</definedName>
    <definedName name="BER" localSheetId="27">'[21]WEO-BOP'!#REF!</definedName>
    <definedName name="BER" localSheetId="33">'[21]WEO-BOP'!#REF!</definedName>
    <definedName name="BER" localSheetId="35">'[21]WEO-BOP'!#REF!</definedName>
    <definedName name="BER">'[21]WEO-BOP'!#REF!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46">'[21]WEO-BOP'!#REF!</definedName>
    <definedName name="BFD" localSheetId="48">'[21]WEO-BOP'!#REF!</definedName>
    <definedName name="BFD" localSheetId="49">'[21]WEO-BOP'!#REF!</definedName>
    <definedName name="BFD" localSheetId="51">'[21]WEO-BOP'!#REF!</definedName>
    <definedName name="BFD" localSheetId="52">'[21]WEO-BOP'!#REF!</definedName>
    <definedName name="BFD" localSheetId="54">'[21]WEO-BOP'!#REF!</definedName>
    <definedName name="BFD" localSheetId="55">'[21]WEO-BOP'!#REF!</definedName>
    <definedName name="BFD" localSheetId="56">'[21]WEO-BOP'!#REF!</definedName>
    <definedName name="BFD" localSheetId="58">'[21]WEO-BOP'!#REF!</definedName>
    <definedName name="BFD" localSheetId="59">'[21]WEO-BOP'!#REF!</definedName>
    <definedName name="BFD" localSheetId="60">'[21]WEO-BOP'!#REF!</definedName>
    <definedName name="BFD" localSheetId="61">'[21]WEO-BOP'!#REF!</definedName>
    <definedName name="BFD" localSheetId="0">'[21]WEO-BOP'!#REF!</definedName>
    <definedName name="BFD" localSheetId="7">'[21]WEO-BOP'!#REF!</definedName>
    <definedName name="BFD" localSheetId="8">'[21]WEO-BOP'!#REF!</definedName>
    <definedName name="BFD" localSheetId="11">'[21]WEO-BOP'!#REF!</definedName>
    <definedName name="BFD" localSheetId="13">'[21]WEO-BOP'!#REF!</definedName>
    <definedName name="BFD" localSheetId="14">'[21]WEO-BOP'!#REF!</definedName>
    <definedName name="BFD" localSheetId="15">'[21]WEO-BOP'!#REF!</definedName>
    <definedName name="BFD" localSheetId="16">'[21]WEO-BOP'!#REF!</definedName>
    <definedName name="BFD" localSheetId="17">'[21]WEO-BOP'!#REF!</definedName>
    <definedName name="BFD" localSheetId="18">'[21]WEO-BOP'!#REF!</definedName>
    <definedName name="BFD" localSheetId="22">'[21]WEO-BOP'!#REF!</definedName>
    <definedName name="BFD" localSheetId="25">'[21]WEO-BOP'!#REF!</definedName>
    <definedName name="BFD" localSheetId="26">'[21]WEO-BOP'!#REF!</definedName>
    <definedName name="BFD" localSheetId="27">'[21]WEO-BOP'!#REF!</definedName>
    <definedName name="BFD" localSheetId="33">'[21]WEO-BOP'!#REF!</definedName>
    <definedName name="BFD" localSheetId="35">'[21]WEO-BOP'!#REF!</definedName>
    <definedName name="BFD">'[21]WEO-BOP'!#REF!</definedName>
    <definedName name="BFDI" localSheetId="46">'[21]WEO-BOP'!#REF!</definedName>
    <definedName name="BFDI" localSheetId="48">'[21]WEO-BOP'!#REF!</definedName>
    <definedName name="BFDI" localSheetId="49">'[21]WEO-BOP'!#REF!</definedName>
    <definedName name="BFDI" localSheetId="51">'[21]WEO-BOP'!#REF!</definedName>
    <definedName name="BFDI" localSheetId="52">'[21]WEO-BOP'!#REF!</definedName>
    <definedName name="BFDI" localSheetId="54">'[21]WEO-BOP'!#REF!</definedName>
    <definedName name="BFDI" localSheetId="55">'[21]WEO-BOP'!#REF!</definedName>
    <definedName name="BFDI" localSheetId="56">'[21]WEO-BOP'!#REF!</definedName>
    <definedName name="BFDI" localSheetId="58">'[21]WEO-BOP'!#REF!</definedName>
    <definedName name="BFDI" localSheetId="59">'[21]WEO-BOP'!#REF!</definedName>
    <definedName name="BFDI" localSheetId="60">'[21]WEO-BOP'!#REF!</definedName>
    <definedName name="BFDI" localSheetId="61">'[21]WEO-BOP'!#REF!</definedName>
    <definedName name="BFDI" localSheetId="0">'[21]WEO-BOP'!#REF!</definedName>
    <definedName name="BFDI" localSheetId="7">'[21]WEO-BOP'!#REF!</definedName>
    <definedName name="BFDI" localSheetId="8">'[21]WEO-BOP'!#REF!</definedName>
    <definedName name="BFDI" localSheetId="11">'[21]WEO-BOP'!#REF!</definedName>
    <definedName name="BFDI" localSheetId="13">'[21]WEO-BOP'!#REF!</definedName>
    <definedName name="BFDI" localSheetId="14">'[21]WEO-BOP'!#REF!</definedName>
    <definedName name="BFDI" localSheetId="15">'[21]WEO-BOP'!#REF!</definedName>
    <definedName name="BFDI" localSheetId="16">'[21]WEO-BOP'!#REF!</definedName>
    <definedName name="BFDI" localSheetId="17">'[21]WEO-BOP'!#REF!</definedName>
    <definedName name="BFDI" localSheetId="18">'[21]WEO-BOP'!#REF!</definedName>
    <definedName name="BFDI" localSheetId="22">'[21]WEO-BOP'!#REF!</definedName>
    <definedName name="BFDI" localSheetId="25">'[21]WEO-BOP'!#REF!</definedName>
    <definedName name="BFDI" localSheetId="26">'[21]WEO-BOP'!#REF!</definedName>
    <definedName name="BFDI" localSheetId="27">'[21]WEO-BOP'!#REF!</definedName>
    <definedName name="BFDI" localSheetId="33">'[21]WEO-BOP'!#REF!</definedName>
    <definedName name="BFDI" localSheetId="35">'[21]WEO-BOP'!#REF!</definedName>
    <definedName name="BFDI">'[21]WEO-BOP'!#REF!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48">#N/A</definedName>
    <definedName name="BFLD_DF" localSheetId="49">#N/A</definedName>
    <definedName name="BFLD_DF" localSheetId="54">#N/A</definedName>
    <definedName name="BFLD_DF" localSheetId="56">#N/A</definedName>
    <definedName name="BFLD_DF" localSheetId="0">'T01'!BFLD_DF</definedName>
    <definedName name="BFLD_DF" localSheetId="7">#N/A</definedName>
    <definedName name="BFLD_DF" localSheetId="8">'T09'!BFLD_DF</definedName>
    <definedName name="BFLD_DF">[17]!BFLD_DF</definedName>
    <definedName name="BFLG">#N/A</definedName>
    <definedName name="BFLG_D">#N/A</definedName>
    <definedName name="BFLG_DF">#N/A</definedName>
    <definedName name="BFO" localSheetId="46">'[21]WEO-BOP'!#REF!</definedName>
    <definedName name="BFO" localSheetId="48">'[21]WEO-BOP'!#REF!</definedName>
    <definedName name="BFO" localSheetId="49">'[21]WEO-BOP'!#REF!</definedName>
    <definedName name="BFO" localSheetId="51">'[21]WEO-BOP'!#REF!</definedName>
    <definedName name="BFO" localSheetId="52">'[21]WEO-BOP'!#REF!</definedName>
    <definedName name="BFO" localSheetId="54">'[21]WEO-BOP'!#REF!</definedName>
    <definedName name="BFO" localSheetId="55">'[21]WEO-BOP'!#REF!</definedName>
    <definedName name="BFO" localSheetId="56">'[21]WEO-BOP'!#REF!</definedName>
    <definedName name="BFO" localSheetId="58">'[21]WEO-BOP'!#REF!</definedName>
    <definedName name="BFO" localSheetId="59">'[21]WEO-BOP'!#REF!</definedName>
    <definedName name="BFO" localSheetId="60">'[21]WEO-BOP'!#REF!</definedName>
    <definedName name="BFO" localSheetId="61">'[21]WEO-BOP'!#REF!</definedName>
    <definedName name="BFO" localSheetId="0">'[21]WEO-BOP'!#REF!</definedName>
    <definedName name="BFO" localSheetId="7">'[21]WEO-BOP'!#REF!</definedName>
    <definedName name="BFO" localSheetId="8">'[21]WEO-BOP'!#REF!</definedName>
    <definedName name="BFO" localSheetId="11">'[21]WEO-BOP'!#REF!</definedName>
    <definedName name="BFO" localSheetId="13">'[21]WEO-BOP'!#REF!</definedName>
    <definedName name="BFO" localSheetId="14">'[21]WEO-BOP'!#REF!</definedName>
    <definedName name="BFO" localSheetId="15">'[21]WEO-BOP'!#REF!</definedName>
    <definedName name="BFO" localSheetId="16">'[21]WEO-BOP'!#REF!</definedName>
    <definedName name="BFO" localSheetId="17">'[21]WEO-BOP'!#REF!</definedName>
    <definedName name="BFO" localSheetId="18">'[21]WEO-BOP'!#REF!</definedName>
    <definedName name="BFO" localSheetId="22">'[21]WEO-BOP'!#REF!</definedName>
    <definedName name="BFO" localSheetId="25">'[21]WEO-BOP'!#REF!</definedName>
    <definedName name="BFO" localSheetId="26">'[21]WEO-BOP'!#REF!</definedName>
    <definedName name="BFO" localSheetId="27">'[21]WEO-BOP'!#REF!</definedName>
    <definedName name="BFO" localSheetId="33">'[21]WEO-BOP'!#REF!</definedName>
    <definedName name="BFO" localSheetId="35">'[21]WEO-BOP'!#REF!</definedName>
    <definedName name="BFO">'[21]WEO-BOP'!#REF!</definedName>
    <definedName name="BFOA" localSheetId="46">'[21]WEO-BOP'!#REF!</definedName>
    <definedName name="BFOA" localSheetId="48">'[21]WEO-BOP'!#REF!</definedName>
    <definedName name="BFOA" localSheetId="49">'[21]WEO-BOP'!#REF!</definedName>
    <definedName name="BFOA" localSheetId="51">'[21]WEO-BOP'!#REF!</definedName>
    <definedName name="BFOA" localSheetId="52">'[21]WEO-BOP'!#REF!</definedName>
    <definedName name="BFOA" localSheetId="54">'[21]WEO-BOP'!#REF!</definedName>
    <definedName name="BFOA" localSheetId="55">'[21]WEO-BOP'!#REF!</definedName>
    <definedName name="BFOA" localSheetId="56">'[21]WEO-BOP'!#REF!</definedName>
    <definedName name="BFOA" localSheetId="58">'[21]WEO-BOP'!#REF!</definedName>
    <definedName name="BFOA" localSheetId="59">'[21]WEO-BOP'!#REF!</definedName>
    <definedName name="BFOA" localSheetId="60">'[21]WEO-BOP'!#REF!</definedName>
    <definedName name="BFOA" localSheetId="61">'[21]WEO-BOP'!#REF!</definedName>
    <definedName name="BFOA" localSheetId="0">'[21]WEO-BOP'!#REF!</definedName>
    <definedName name="BFOA" localSheetId="7">'[21]WEO-BOP'!#REF!</definedName>
    <definedName name="BFOA" localSheetId="8">'[21]WEO-BOP'!#REF!</definedName>
    <definedName name="BFOA" localSheetId="11">'[21]WEO-BOP'!#REF!</definedName>
    <definedName name="BFOA" localSheetId="13">'[21]WEO-BOP'!#REF!</definedName>
    <definedName name="BFOA" localSheetId="14">'[21]WEO-BOP'!#REF!</definedName>
    <definedName name="BFOA" localSheetId="15">'[21]WEO-BOP'!#REF!</definedName>
    <definedName name="BFOA" localSheetId="16">'[21]WEO-BOP'!#REF!</definedName>
    <definedName name="BFOA" localSheetId="17">'[21]WEO-BOP'!#REF!</definedName>
    <definedName name="BFOA" localSheetId="18">'[21]WEO-BOP'!#REF!</definedName>
    <definedName name="BFOA" localSheetId="22">'[21]WEO-BOP'!#REF!</definedName>
    <definedName name="BFOA" localSheetId="25">'[21]WEO-BOP'!#REF!</definedName>
    <definedName name="BFOA" localSheetId="26">'[21]WEO-BOP'!#REF!</definedName>
    <definedName name="BFOA" localSheetId="27">'[21]WEO-BOP'!#REF!</definedName>
    <definedName name="BFOA" localSheetId="33">'[21]WEO-BOP'!#REF!</definedName>
    <definedName name="BFOA" localSheetId="35">'[21]WEO-BOP'!#REF!</definedName>
    <definedName name="BFOA">'[21]WEO-BOP'!#REF!</definedName>
    <definedName name="BFOAG" localSheetId="46">'[21]WEO-BOP'!#REF!</definedName>
    <definedName name="BFOAG" localSheetId="48">'[21]WEO-BOP'!#REF!</definedName>
    <definedName name="BFOAG" localSheetId="49">'[21]WEO-BOP'!#REF!</definedName>
    <definedName name="BFOAG" localSheetId="51">'[21]WEO-BOP'!#REF!</definedName>
    <definedName name="BFOAG" localSheetId="52">'[21]WEO-BOP'!#REF!</definedName>
    <definedName name="BFOAG" localSheetId="54">'[21]WEO-BOP'!#REF!</definedName>
    <definedName name="BFOAG" localSheetId="55">'[21]WEO-BOP'!#REF!</definedName>
    <definedName name="BFOAG" localSheetId="56">'[21]WEO-BOP'!#REF!</definedName>
    <definedName name="BFOAG" localSheetId="58">'[21]WEO-BOP'!#REF!</definedName>
    <definedName name="BFOAG" localSheetId="59">'[21]WEO-BOP'!#REF!</definedName>
    <definedName name="BFOAG" localSheetId="60">'[21]WEO-BOP'!#REF!</definedName>
    <definedName name="BFOAG" localSheetId="61">'[21]WEO-BOP'!#REF!</definedName>
    <definedName name="BFOAG" localSheetId="0">'[21]WEO-BOP'!#REF!</definedName>
    <definedName name="BFOAG" localSheetId="7">'[21]WEO-BOP'!#REF!</definedName>
    <definedName name="BFOAG" localSheetId="8">'[21]WEO-BOP'!#REF!</definedName>
    <definedName name="BFOAG" localSheetId="11">'[21]WEO-BOP'!#REF!</definedName>
    <definedName name="BFOAG" localSheetId="13">'[21]WEO-BOP'!#REF!</definedName>
    <definedName name="BFOAG" localSheetId="14">'[21]WEO-BOP'!#REF!</definedName>
    <definedName name="BFOAG" localSheetId="15">'[21]WEO-BOP'!#REF!</definedName>
    <definedName name="BFOAG" localSheetId="16">'[21]WEO-BOP'!#REF!</definedName>
    <definedName name="BFOAG" localSheetId="17">'[21]WEO-BOP'!#REF!</definedName>
    <definedName name="BFOAG" localSheetId="18">'[21]WEO-BOP'!#REF!</definedName>
    <definedName name="BFOAG" localSheetId="22">'[21]WEO-BOP'!#REF!</definedName>
    <definedName name="BFOAG" localSheetId="25">'[21]WEO-BOP'!#REF!</definedName>
    <definedName name="BFOAG" localSheetId="26">'[21]WEO-BOP'!#REF!</definedName>
    <definedName name="BFOAG" localSheetId="27">'[21]WEO-BOP'!#REF!</definedName>
    <definedName name="BFOAG" localSheetId="33">'[21]WEO-BOP'!#REF!</definedName>
    <definedName name="BFOAG" localSheetId="35">'[21]WEO-BOP'!#REF!</definedName>
    <definedName name="BFOAG">'[21]WEO-BOP'!#REF!</definedName>
    <definedName name="BFOG" localSheetId="46">'[21]WEO-BOP'!#REF!</definedName>
    <definedName name="BFOG" localSheetId="48">'[21]WEO-BOP'!#REF!</definedName>
    <definedName name="BFOG" localSheetId="49">'[21]WEO-BOP'!#REF!</definedName>
    <definedName name="BFOG" localSheetId="51">'[21]WEO-BOP'!#REF!</definedName>
    <definedName name="BFOG" localSheetId="52">'[21]WEO-BOP'!#REF!</definedName>
    <definedName name="BFOG" localSheetId="54">'[21]WEO-BOP'!#REF!</definedName>
    <definedName name="BFOG" localSheetId="55">'[21]WEO-BOP'!#REF!</definedName>
    <definedName name="BFOG" localSheetId="56">'[21]WEO-BOP'!#REF!</definedName>
    <definedName name="BFOG" localSheetId="58">'[21]WEO-BOP'!#REF!</definedName>
    <definedName name="BFOG" localSheetId="59">'[21]WEO-BOP'!#REF!</definedName>
    <definedName name="BFOG" localSheetId="60">'[21]WEO-BOP'!#REF!</definedName>
    <definedName name="BFOG" localSheetId="61">'[21]WEO-BOP'!#REF!</definedName>
    <definedName name="BFOG" localSheetId="0">'[21]WEO-BOP'!#REF!</definedName>
    <definedName name="BFOG" localSheetId="7">'[21]WEO-BOP'!#REF!</definedName>
    <definedName name="BFOG" localSheetId="8">'[21]WEO-BOP'!#REF!</definedName>
    <definedName name="BFOG" localSheetId="11">'[21]WEO-BOP'!#REF!</definedName>
    <definedName name="BFOG" localSheetId="13">'[21]WEO-BOP'!#REF!</definedName>
    <definedName name="BFOG" localSheetId="14">'[21]WEO-BOP'!#REF!</definedName>
    <definedName name="BFOG" localSheetId="15">'[21]WEO-BOP'!#REF!</definedName>
    <definedName name="BFOG" localSheetId="16">'[21]WEO-BOP'!#REF!</definedName>
    <definedName name="BFOG" localSheetId="17">'[21]WEO-BOP'!#REF!</definedName>
    <definedName name="BFOG" localSheetId="18">'[21]WEO-BOP'!#REF!</definedName>
    <definedName name="BFOG" localSheetId="22">'[21]WEO-BOP'!#REF!</definedName>
    <definedName name="BFOG" localSheetId="25">'[21]WEO-BOP'!#REF!</definedName>
    <definedName name="BFOG" localSheetId="26">'[21]WEO-BOP'!#REF!</definedName>
    <definedName name="BFOG" localSheetId="27">'[21]WEO-BOP'!#REF!</definedName>
    <definedName name="BFOG" localSheetId="33">'[21]WEO-BOP'!#REF!</definedName>
    <definedName name="BFOG" localSheetId="35">'[21]WEO-BOP'!#REF!</definedName>
    <definedName name="BFOG">'[21]WEO-BOP'!#REF!</definedName>
    <definedName name="BFOL" localSheetId="46">'[21]WEO-BOP'!#REF!</definedName>
    <definedName name="BFOL" localSheetId="48">'[21]WEO-BOP'!#REF!</definedName>
    <definedName name="BFOL" localSheetId="49">'[21]WEO-BOP'!#REF!</definedName>
    <definedName name="BFOL" localSheetId="51">'[21]WEO-BOP'!#REF!</definedName>
    <definedName name="BFOL" localSheetId="52">'[21]WEO-BOP'!#REF!</definedName>
    <definedName name="BFOL" localSheetId="54">'[21]WEO-BOP'!#REF!</definedName>
    <definedName name="BFOL" localSheetId="55">'[21]WEO-BOP'!#REF!</definedName>
    <definedName name="BFOL" localSheetId="56">'[21]WEO-BOP'!#REF!</definedName>
    <definedName name="BFOL" localSheetId="58">'[21]WEO-BOP'!#REF!</definedName>
    <definedName name="BFOL" localSheetId="59">'[21]WEO-BOP'!#REF!</definedName>
    <definedName name="BFOL" localSheetId="60">'[21]WEO-BOP'!#REF!</definedName>
    <definedName name="BFOL" localSheetId="61">'[21]WEO-BOP'!#REF!</definedName>
    <definedName name="BFOL" localSheetId="0">'[21]WEO-BOP'!#REF!</definedName>
    <definedName name="BFOL" localSheetId="7">'[21]WEO-BOP'!#REF!</definedName>
    <definedName name="BFOL" localSheetId="8">'[21]WEO-BOP'!#REF!</definedName>
    <definedName name="BFOL" localSheetId="11">'[21]WEO-BOP'!#REF!</definedName>
    <definedName name="BFOL" localSheetId="13">'[21]WEO-BOP'!#REF!</definedName>
    <definedName name="BFOL" localSheetId="14">'[21]WEO-BOP'!#REF!</definedName>
    <definedName name="BFOL" localSheetId="15">'[21]WEO-BOP'!#REF!</definedName>
    <definedName name="BFOL" localSheetId="16">'[21]WEO-BOP'!#REF!</definedName>
    <definedName name="BFOL" localSheetId="17">'[21]WEO-BOP'!#REF!</definedName>
    <definedName name="BFOL" localSheetId="18">'[21]WEO-BOP'!#REF!</definedName>
    <definedName name="BFOL" localSheetId="22">'[21]WEO-BOP'!#REF!</definedName>
    <definedName name="BFOL" localSheetId="25">'[21]WEO-BOP'!#REF!</definedName>
    <definedName name="BFOL" localSheetId="26">'[21]WEO-BOP'!#REF!</definedName>
    <definedName name="BFOL" localSheetId="27">'[21]WEO-BOP'!#REF!</definedName>
    <definedName name="BFOL" localSheetId="33">'[21]WEO-BOP'!#REF!</definedName>
    <definedName name="BFOL" localSheetId="35">'[21]WEO-BOP'!#REF!</definedName>
    <definedName name="BFOL">'[21]WEO-BOP'!#REF!</definedName>
    <definedName name="BFOL_B" localSheetId="46">'[21]WEO-BOP'!#REF!</definedName>
    <definedName name="BFOL_B" localSheetId="48">'[21]WEO-BOP'!#REF!</definedName>
    <definedName name="BFOL_B" localSheetId="49">'[21]WEO-BOP'!#REF!</definedName>
    <definedName name="BFOL_B" localSheetId="51">'[21]WEO-BOP'!#REF!</definedName>
    <definedName name="BFOL_B" localSheetId="52">'[21]WEO-BOP'!#REF!</definedName>
    <definedName name="BFOL_B" localSheetId="54">'[21]WEO-BOP'!#REF!</definedName>
    <definedName name="BFOL_B" localSheetId="55">'[21]WEO-BOP'!#REF!</definedName>
    <definedName name="BFOL_B" localSheetId="56">'[21]WEO-BOP'!#REF!</definedName>
    <definedName name="BFOL_B" localSheetId="58">'[21]WEO-BOP'!#REF!</definedName>
    <definedName name="BFOL_B" localSheetId="59">'[21]WEO-BOP'!#REF!</definedName>
    <definedName name="BFOL_B" localSheetId="60">'[21]WEO-BOP'!#REF!</definedName>
    <definedName name="BFOL_B" localSheetId="61">'[21]WEO-BOP'!#REF!</definedName>
    <definedName name="BFOL_B" localSheetId="0">'[21]WEO-BOP'!#REF!</definedName>
    <definedName name="BFOL_B" localSheetId="7">'[21]WEO-BOP'!#REF!</definedName>
    <definedName name="BFOL_B" localSheetId="8">'[21]WEO-BOP'!#REF!</definedName>
    <definedName name="BFOL_B" localSheetId="11">'[21]WEO-BOP'!#REF!</definedName>
    <definedName name="BFOL_B" localSheetId="13">'[21]WEO-BOP'!#REF!</definedName>
    <definedName name="BFOL_B" localSheetId="14">'[21]WEO-BOP'!#REF!</definedName>
    <definedName name="BFOL_B" localSheetId="15">'[21]WEO-BOP'!#REF!</definedName>
    <definedName name="BFOL_B" localSheetId="16">'[21]WEO-BOP'!#REF!</definedName>
    <definedName name="BFOL_B" localSheetId="17">'[21]WEO-BOP'!#REF!</definedName>
    <definedName name="BFOL_B" localSheetId="18">'[21]WEO-BOP'!#REF!</definedName>
    <definedName name="BFOL_B" localSheetId="22">'[21]WEO-BOP'!#REF!</definedName>
    <definedName name="BFOL_B" localSheetId="25">'[21]WEO-BOP'!#REF!</definedName>
    <definedName name="BFOL_B" localSheetId="26">'[21]WEO-BOP'!#REF!</definedName>
    <definedName name="BFOL_B" localSheetId="27">'[21]WEO-BOP'!#REF!</definedName>
    <definedName name="BFOL_B" localSheetId="33">'[21]WEO-BOP'!#REF!</definedName>
    <definedName name="BFOL_B" localSheetId="35">'[21]WEO-BOP'!#REF!</definedName>
    <definedName name="BFOL_B">'[21]WEO-BOP'!#REF!</definedName>
    <definedName name="BFOL_G" localSheetId="46">'[21]WEO-BOP'!#REF!</definedName>
    <definedName name="BFOL_G" localSheetId="48">'[21]WEO-BOP'!#REF!</definedName>
    <definedName name="BFOL_G" localSheetId="49">'[21]WEO-BOP'!#REF!</definedName>
    <definedName name="BFOL_G" localSheetId="51">'[21]WEO-BOP'!#REF!</definedName>
    <definedName name="BFOL_G" localSheetId="52">'[21]WEO-BOP'!#REF!</definedName>
    <definedName name="BFOL_G" localSheetId="54">'[21]WEO-BOP'!#REF!</definedName>
    <definedName name="BFOL_G" localSheetId="55">'[21]WEO-BOP'!#REF!</definedName>
    <definedName name="BFOL_G" localSheetId="56">'[21]WEO-BOP'!#REF!</definedName>
    <definedName name="BFOL_G" localSheetId="58">'[21]WEO-BOP'!#REF!</definedName>
    <definedName name="BFOL_G" localSheetId="59">'[21]WEO-BOP'!#REF!</definedName>
    <definedName name="BFOL_G" localSheetId="60">'[21]WEO-BOP'!#REF!</definedName>
    <definedName name="BFOL_G" localSheetId="61">'[21]WEO-BOP'!#REF!</definedName>
    <definedName name="BFOL_G" localSheetId="0">'[21]WEO-BOP'!#REF!</definedName>
    <definedName name="BFOL_G" localSheetId="7">'[21]WEO-BOP'!#REF!</definedName>
    <definedName name="BFOL_G" localSheetId="8">'[21]WEO-BOP'!#REF!</definedName>
    <definedName name="BFOL_G" localSheetId="11">'[21]WEO-BOP'!#REF!</definedName>
    <definedName name="BFOL_G" localSheetId="13">'[21]WEO-BOP'!#REF!</definedName>
    <definedName name="BFOL_G" localSheetId="14">'[21]WEO-BOP'!#REF!</definedName>
    <definedName name="BFOL_G" localSheetId="15">'[21]WEO-BOP'!#REF!</definedName>
    <definedName name="BFOL_G" localSheetId="16">'[21]WEO-BOP'!#REF!</definedName>
    <definedName name="BFOL_G" localSheetId="17">'[21]WEO-BOP'!#REF!</definedName>
    <definedName name="BFOL_G" localSheetId="18">'[21]WEO-BOP'!#REF!</definedName>
    <definedName name="BFOL_G" localSheetId="22">'[21]WEO-BOP'!#REF!</definedName>
    <definedName name="BFOL_G" localSheetId="25">'[21]WEO-BOP'!#REF!</definedName>
    <definedName name="BFOL_G" localSheetId="26">'[21]WEO-BOP'!#REF!</definedName>
    <definedName name="BFOL_G" localSheetId="27">'[21]WEO-BOP'!#REF!</definedName>
    <definedName name="BFOL_G" localSheetId="33">'[21]WEO-BOP'!#REF!</definedName>
    <definedName name="BFOL_G" localSheetId="35">'[21]WEO-BOP'!#REF!</definedName>
    <definedName name="BFOL_G">'[21]WEO-BOP'!#REF!</definedName>
    <definedName name="BFOLG" localSheetId="46">'[21]WEO-BOP'!#REF!</definedName>
    <definedName name="BFOLG" localSheetId="48">'[21]WEO-BOP'!#REF!</definedName>
    <definedName name="BFOLG" localSheetId="49">'[21]WEO-BOP'!#REF!</definedName>
    <definedName name="BFOLG" localSheetId="51">'[21]WEO-BOP'!#REF!</definedName>
    <definedName name="BFOLG" localSheetId="52">'[21]WEO-BOP'!#REF!</definedName>
    <definedName name="BFOLG" localSheetId="54">'[21]WEO-BOP'!#REF!</definedName>
    <definedName name="BFOLG" localSheetId="55">'[21]WEO-BOP'!#REF!</definedName>
    <definedName name="BFOLG" localSheetId="56">'[21]WEO-BOP'!#REF!</definedName>
    <definedName name="BFOLG" localSheetId="58">'[21]WEO-BOP'!#REF!</definedName>
    <definedName name="BFOLG" localSheetId="59">'[21]WEO-BOP'!#REF!</definedName>
    <definedName name="BFOLG" localSheetId="60">'[21]WEO-BOP'!#REF!</definedName>
    <definedName name="BFOLG" localSheetId="61">'[21]WEO-BOP'!#REF!</definedName>
    <definedName name="BFOLG" localSheetId="0">'[21]WEO-BOP'!#REF!</definedName>
    <definedName name="BFOLG" localSheetId="7">'[21]WEO-BOP'!#REF!</definedName>
    <definedName name="BFOLG" localSheetId="8">'[21]WEO-BOP'!#REF!</definedName>
    <definedName name="BFOLG" localSheetId="11">'[21]WEO-BOP'!#REF!</definedName>
    <definedName name="BFOLG" localSheetId="13">'[21]WEO-BOP'!#REF!</definedName>
    <definedName name="BFOLG" localSheetId="14">'[21]WEO-BOP'!#REF!</definedName>
    <definedName name="BFOLG" localSheetId="15">'[21]WEO-BOP'!#REF!</definedName>
    <definedName name="BFOLG" localSheetId="16">'[21]WEO-BOP'!#REF!</definedName>
    <definedName name="BFOLG" localSheetId="17">'[21]WEO-BOP'!#REF!</definedName>
    <definedName name="BFOLG" localSheetId="18">'[21]WEO-BOP'!#REF!</definedName>
    <definedName name="BFOLG" localSheetId="22">'[21]WEO-BOP'!#REF!</definedName>
    <definedName name="BFOLG" localSheetId="25">'[21]WEO-BOP'!#REF!</definedName>
    <definedName name="BFOLG" localSheetId="26">'[21]WEO-BOP'!#REF!</definedName>
    <definedName name="BFOLG" localSheetId="27">'[21]WEO-BOP'!#REF!</definedName>
    <definedName name="BFOLG" localSheetId="33">'[21]WEO-BOP'!#REF!</definedName>
    <definedName name="BFOLG" localSheetId="35">'[21]WEO-BOP'!#REF!</definedName>
    <definedName name="BFOLG">'[21]WEO-BOP'!#REF!</definedName>
    <definedName name="BFP" localSheetId="46">'[21]WEO-BOP'!#REF!</definedName>
    <definedName name="BFP" localSheetId="48">'[21]WEO-BOP'!#REF!</definedName>
    <definedName name="BFP" localSheetId="49">'[21]WEO-BOP'!#REF!</definedName>
    <definedName name="BFP" localSheetId="51">'[21]WEO-BOP'!#REF!</definedName>
    <definedName name="BFP" localSheetId="52">'[21]WEO-BOP'!#REF!</definedName>
    <definedName name="BFP" localSheetId="54">'[21]WEO-BOP'!#REF!</definedName>
    <definedName name="BFP" localSheetId="55">'[21]WEO-BOP'!#REF!</definedName>
    <definedName name="BFP" localSheetId="56">'[21]WEO-BOP'!#REF!</definedName>
    <definedName name="BFP" localSheetId="58">'[21]WEO-BOP'!#REF!</definedName>
    <definedName name="BFP" localSheetId="59">'[21]WEO-BOP'!#REF!</definedName>
    <definedName name="BFP" localSheetId="60">'[21]WEO-BOP'!#REF!</definedName>
    <definedName name="BFP" localSheetId="61">'[21]WEO-BOP'!#REF!</definedName>
    <definedName name="BFP" localSheetId="0">'[21]WEO-BOP'!#REF!</definedName>
    <definedName name="BFP" localSheetId="7">'[21]WEO-BOP'!#REF!</definedName>
    <definedName name="BFP" localSheetId="8">'[21]WEO-BOP'!#REF!</definedName>
    <definedName name="BFP" localSheetId="11">'[21]WEO-BOP'!#REF!</definedName>
    <definedName name="BFP" localSheetId="13">'[21]WEO-BOP'!#REF!</definedName>
    <definedName name="BFP" localSheetId="14">'[21]WEO-BOP'!#REF!</definedName>
    <definedName name="BFP" localSheetId="15">'[21]WEO-BOP'!#REF!</definedName>
    <definedName name="BFP" localSheetId="16">'[21]WEO-BOP'!#REF!</definedName>
    <definedName name="BFP" localSheetId="17">'[21]WEO-BOP'!#REF!</definedName>
    <definedName name="BFP" localSheetId="18">'[21]WEO-BOP'!#REF!</definedName>
    <definedName name="BFP" localSheetId="22">'[21]WEO-BOP'!#REF!</definedName>
    <definedName name="BFP" localSheetId="25">'[21]WEO-BOP'!#REF!</definedName>
    <definedName name="BFP" localSheetId="26">'[21]WEO-BOP'!#REF!</definedName>
    <definedName name="BFP" localSheetId="27">'[21]WEO-BOP'!#REF!</definedName>
    <definedName name="BFP" localSheetId="33">'[21]WEO-BOP'!#REF!</definedName>
    <definedName name="BFP" localSheetId="35">'[21]WEO-BOP'!#REF!</definedName>
    <definedName name="BFP">'[21]WEO-BOP'!#REF!</definedName>
    <definedName name="BFPA" localSheetId="46">'[21]WEO-BOP'!#REF!</definedName>
    <definedName name="BFPA" localSheetId="48">'[21]WEO-BOP'!#REF!</definedName>
    <definedName name="BFPA" localSheetId="49">'[21]WEO-BOP'!#REF!</definedName>
    <definedName name="BFPA" localSheetId="51">'[21]WEO-BOP'!#REF!</definedName>
    <definedName name="BFPA" localSheetId="52">'[21]WEO-BOP'!#REF!</definedName>
    <definedName name="BFPA" localSheetId="54">'[21]WEO-BOP'!#REF!</definedName>
    <definedName name="BFPA" localSheetId="55">'[21]WEO-BOP'!#REF!</definedName>
    <definedName name="BFPA" localSheetId="56">'[21]WEO-BOP'!#REF!</definedName>
    <definedName name="BFPA" localSheetId="58">'[21]WEO-BOP'!#REF!</definedName>
    <definedName name="BFPA" localSheetId="59">'[21]WEO-BOP'!#REF!</definedName>
    <definedName name="BFPA" localSheetId="60">'[21]WEO-BOP'!#REF!</definedName>
    <definedName name="BFPA" localSheetId="61">'[21]WEO-BOP'!#REF!</definedName>
    <definedName name="BFPA" localSheetId="0">'[21]WEO-BOP'!#REF!</definedName>
    <definedName name="BFPA" localSheetId="7">'[21]WEO-BOP'!#REF!</definedName>
    <definedName name="BFPA" localSheetId="8">'[21]WEO-BOP'!#REF!</definedName>
    <definedName name="BFPA" localSheetId="11">'[21]WEO-BOP'!#REF!</definedName>
    <definedName name="BFPA" localSheetId="13">'[21]WEO-BOP'!#REF!</definedName>
    <definedName name="BFPA" localSheetId="14">'[21]WEO-BOP'!#REF!</definedName>
    <definedName name="BFPA" localSheetId="15">'[21]WEO-BOP'!#REF!</definedName>
    <definedName name="BFPA" localSheetId="16">'[21]WEO-BOP'!#REF!</definedName>
    <definedName name="BFPA" localSheetId="17">'[21]WEO-BOP'!#REF!</definedName>
    <definedName name="BFPA" localSheetId="18">'[21]WEO-BOP'!#REF!</definedName>
    <definedName name="BFPA" localSheetId="22">'[21]WEO-BOP'!#REF!</definedName>
    <definedName name="BFPA" localSheetId="25">'[21]WEO-BOP'!#REF!</definedName>
    <definedName name="BFPA" localSheetId="26">'[21]WEO-BOP'!#REF!</definedName>
    <definedName name="BFPA" localSheetId="27">'[21]WEO-BOP'!#REF!</definedName>
    <definedName name="BFPA" localSheetId="33">'[21]WEO-BOP'!#REF!</definedName>
    <definedName name="BFPA" localSheetId="35">'[21]WEO-BOP'!#REF!</definedName>
    <definedName name="BFPA">'[21]WEO-BOP'!#REF!</definedName>
    <definedName name="BFPAG" localSheetId="46">'[21]WEO-BOP'!#REF!</definedName>
    <definedName name="BFPAG" localSheetId="48">'[21]WEO-BOP'!#REF!</definedName>
    <definedName name="BFPAG" localSheetId="49">'[21]WEO-BOP'!#REF!</definedName>
    <definedName name="BFPAG" localSheetId="51">'[21]WEO-BOP'!#REF!</definedName>
    <definedName name="BFPAG" localSheetId="52">'[21]WEO-BOP'!#REF!</definedName>
    <definedName name="BFPAG" localSheetId="54">'[21]WEO-BOP'!#REF!</definedName>
    <definedName name="BFPAG" localSheetId="55">'[21]WEO-BOP'!#REF!</definedName>
    <definedName name="BFPAG" localSheetId="56">'[21]WEO-BOP'!#REF!</definedName>
    <definedName name="BFPAG" localSheetId="58">'[21]WEO-BOP'!#REF!</definedName>
    <definedName name="BFPAG" localSheetId="59">'[21]WEO-BOP'!#REF!</definedName>
    <definedName name="BFPAG" localSheetId="60">'[21]WEO-BOP'!#REF!</definedName>
    <definedName name="BFPAG" localSheetId="61">'[21]WEO-BOP'!#REF!</definedName>
    <definedName name="BFPAG" localSheetId="0">'[21]WEO-BOP'!#REF!</definedName>
    <definedName name="BFPAG" localSheetId="7">'[21]WEO-BOP'!#REF!</definedName>
    <definedName name="BFPAG" localSheetId="8">'[21]WEO-BOP'!#REF!</definedName>
    <definedName name="BFPAG" localSheetId="11">'[21]WEO-BOP'!#REF!</definedName>
    <definedName name="BFPAG" localSheetId="13">'[21]WEO-BOP'!#REF!</definedName>
    <definedName name="BFPAG" localSheetId="14">'[21]WEO-BOP'!#REF!</definedName>
    <definedName name="BFPAG" localSheetId="15">'[21]WEO-BOP'!#REF!</definedName>
    <definedName name="BFPAG" localSheetId="16">'[21]WEO-BOP'!#REF!</definedName>
    <definedName name="BFPAG" localSheetId="17">'[21]WEO-BOP'!#REF!</definedName>
    <definedName name="BFPAG" localSheetId="18">'[21]WEO-BOP'!#REF!</definedName>
    <definedName name="BFPAG" localSheetId="22">'[21]WEO-BOP'!#REF!</definedName>
    <definedName name="BFPAG" localSheetId="25">'[21]WEO-BOP'!#REF!</definedName>
    <definedName name="BFPAG" localSheetId="26">'[21]WEO-BOP'!#REF!</definedName>
    <definedName name="BFPAG" localSheetId="27">'[21]WEO-BOP'!#REF!</definedName>
    <definedName name="BFPAG" localSheetId="33">'[21]WEO-BOP'!#REF!</definedName>
    <definedName name="BFPAG" localSheetId="35">'[21]WEO-BOP'!#REF!</definedName>
    <definedName name="BFPAG">'[21]WEO-BOP'!#REF!</definedName>
    <definedName name="BFPG" localSheetId="46">'[21]WEO-BOP'!#REF!</definedName>
    <definedName name="BFPG" localSheetId="48">'[21]WEO-BOP'!#REF!</definedName>
    <definedName name="BFPG" localSheetId="49">'[21]WEO-BOP'!#REF!</definedName>
    <definedName name="BFPG" localSheetId="51">'[21]WEO-BOP'!#REF!</definedName>
    <definedName name="BFPG" localSheetId="52">'[21]WEO-BOP'!#REF!</definedName>
    <definedName name="BFPG" localSheetId="54">'[21]WEO-BOP'!#REF!</definedName>
    <definedName name="BFPG" localSheetId="55">'[21]WEO-BOP'!#REF!</definedName>
    <definedName name="BFPG" localSheetId="56">'[21]WEO-BOP'!#REF!</definedName>
    <definedName name="BFPG" localSheetId="58">'[21]WEO-BOP'!#REF!</definedName>
    <definedName name="BFPG" localSheetId="59">'[21]WEO-BOP'!#REF!</definedName>
    <definedName name="BFPG" localSheetId="60">'[21]WEO-BOP'!#REF!</definedName>
    <definedName name="BFPG" localSheetId="61">'[21]WEO-BOP'!#REF!</definedName>
    <definedName name="BFPG" localSheetId="0">'[21]WEO-BOP'!#REF!</definedName>
    <definedName name="BFPG" localSheetId="7">'[21]WEO-BOP'!#REF!</definedName>
    <definedName name="BFPG" localSheetId="8">'[21]WEO-BOP'!#REF!</definedName>
    <definedName name="BFPG" localSheetId="11">'[21]WEO-BOP'!#REF!</definedName>
    <definedName name="BFPG" localSheetId="13">'[21]WEO-BOP'!#REF!</definedName>
    <definedName name="BFPG" localSheetId="14">'[21]WEO-BOP'!#REF!</definedName>
    <definedName name="BFPG" localSheetId="15">'[21]WEO-BOP'!#REF!</definedName>
    <definedName name="BFPG" localSheetId="16">'[21]WEO-BOP'!#REF!</definedName>
    <definedName name="BFPG" localSheetId="17">'[21]WEO-BOP'!#REF!</definedName>
    <definedName name="BFPG" localSheetId="18">'[21]WEO-BOP'!#REF!</definedName>
    <definedName name="BFPG" localSheetId="22">'[21]WEO-BOP'!#REF!</definedName>
    <definedName name="BFPG" localSheetId="25">'[21]WEO-BOP'!#REF!</definedName>
    <definedName name="BFPG" localSheetId="26">'[21]WEO-BOP'!#REF!</definedName>
    <definedName name="BFPG" localSheetId="27">'[21]WEO-BOP'!#REF!</definedName>
    <definedName name="BFPG" localSheetId="33">'[21]WEO-BOP'!#REF!</definedName>
    <definedName name="BFPG" localSheetId="35">'[21]WEO-BOP'!#REF!</definedName>
    <definedName name="BFPG">'[21]WEO-BOP'!#REF!</definedName>
    <definedName name="BFPL" localSheetId="46">'[21]WEO-BOP'!#REF!</definedName>
    <definedName name="BFPL" localSheetId="48">'[21]WEO-BOP'!#REF!</definedName>
    <definedName name="BFPL" localSheetId="49">'[21]WEO-BOP'!#REF!</definedName>
    <definedName name="BFPL" localSheetId="51">'[21]WEO-BOP'!#REF!</definedName>
    <definedName name="BFPL" localSheetId="52">'[21]WEO-BOP'!#REF!</definedName>
    <definedName name="BFPL" localSheetId="54">'[21]WEO-BOP'!#REF!</definedName>
    <definedName name="BFPL" localSheetId="55">'[21]WEO-BOP'!#REF!</definedName>
    <definedName name="BFPL" localSheetId="56">'[21]WEO-BOP'!#REF!</definedName>
    <definedName name="BFPL" localSheetId="58">'[21]WEO-BOP'!#REF!</definedName>
    <definedName name="BFPL" localSheetId="59">'[21]WEO-BOP'!#REF!</definedName>
    <definedName name="BFPL" localSheetId="60">'[21]WEO-BOP'!#REF!</definedName>
    <definedName name="BFPL" localSheetId="61">'[21]WEO-BOP'!#REF!</definedName>
    <definedName name="BFPL" localSheetId="0">'[21]WEO-BOP'!#REF!</definedName>
    <definedName name="BFPL" localSheetId="7">'[21]WEO-BOP'!#REF!</definedName>
    <definedName name="BFPL" localSheetId="8">'[21]WEO-BOP'!#REF!</definedName>
    <definedName name="BFPL" localSheetId="11">'[21]WEO-BOP'!#REF!</definedName>
    <definedName name="BFPL" localSheetId="13">'[21]WEO-BOP'!#REF!</definedName>
    <definedName name="BFPL" localSheetId="14">'[21]WEO-BOP'!#REF!</definedName>
    <definedName name="BFPL" localSheetId="15">'[21]WEO-BOP'!#REF!</definedName>
    <definedName name="BFPL" localSheetId="16">'[21]WEO-BOP'!#REF!</definedName>
    <definedName name="BFPL" localSheetId="17">'[21]WEO-BOP'!#REF!</definedName>
    <definedName name="BFPL" localSheetId="18">'[21]WEO-BOP'!#REF!</definedName>
    <definedName name="BFPL" localSheetId="22">'[21]WEO-BOP'!#REF!</definedName>
    <definedName name="BFPL" localSheetId="25">'[21]WEO-BOP'!#REF!</definedName>
    <definedName name="BFPL" localSheetId="26">'[21]WEO-BOP'!#REF!</definedName>
    <definedName name="BFPL" localSheetId="27">'[21]WEO-BOP'!#REF!</definedName>
    <definedName name="BFPL" localSheetId="33">'[21]WEO-BOP'!#REF!</definedName>
    <definedName name="BFPL" localSheetId="35">'[21]WEO-BOP'!#REF!</definedName>
    <definedName name="BFPL">'[21]WEO-BOP'!#REF!</definedName>
    <definedName name="BFPLD" localSheetId="46">'[21]WEO-BOP'!#REF!</definedName>
    <definedName name="BFPLD" localSheetId="48">'[21]WEO-BOP'!#REF!</definedName>
    <definedName name="BFPLD" localSheetId="49">'[21]WEO-BOP'!#REF!</definedName>
    <definedName name="BFPLD" localSheetId="51">'[21]WEO-BOP'!#REF!</definedName>
    <definedName name="BFPLD" localSheetId="52">'[21]WEO-BOP'!#REF!</definedName>
    <definedName name="BFPLD" localSheetId="54">'[21]WEO-BOP'!#REF!</definedName>
    <definedName name="BFPLD" localSheetId="55">'[21]WEO-BOP'!#REF!</definedName>
    <definedName name="BFPLD" localSheetId="56">'[21]WEO-BOP'!#REF!</definedName>
    <definedName name="BFPLD" localSheetId="58">'[21]WEO-BOP'!#REF!</definedName>
    <definedName name="BFPLD" localSheetId="59">'[21]WEO-BOP'!#REF!</definedName>
    <definedName name="BFPLD" localSheetId="60">'[21]WEO-BOP'!#REF!</definedName>
    <definedName name="BFPLD" localSheetId="61">'[21]WEO-BOP'!#REF!</definedName>
    <definedName name="BFPLD" localSheetId="0">'[21]WEO-BOP'!#REF!</definedName>
    <definedName name="BFPLD" localSheetId="7">'[21]WEO-BOP'!#REF!</definedName>
    <definedName name="BFPLD" localSheetId="8">'[21]WEO-BOP'!#REF!</definedName>
    <definedName name="BFPLD" localSheetId="11">'[21]WEO-BOP'!#REF!</definedName>
    <definedName name="BFPLD" localSheetId="13">'[21]WEO-BOP'!#REF!</definedName>
    <definedName name="BFPLD" localSheetId="14">'[21]WEO-BOP'!#REF!</definedName>
    <definedName name="BFPLD" localSheetId="15">'[21]WEO-BOP'!#REF!</definedName>
    <definedName name="BFPLD" localSheetId="16">'[21]WEO-BOP'!#REF!</definedName>
    <definedName name="BFPLD" localSheetId="17">'[21]WEO-BOP'!#REF!</definedName>
    <definedName name="BFPLD" localSheetId="18">'[21]WEO-BOP'!#REF!</definedName>
    <definedName name="BFPLD" localSheetId="22">'[21]WEO-BOP'!#REF!</definedName>
    <definedName name="BFPLD" localSheetId="25">'[21]WEO-BOP'!#REF!</definedName>
    <definedName name="BFPLD" localSheetId="26">'[21]WEO-BOP'!#REF!</definedName>
    <definedName name="BFPLD" localSheetId="27">'[21]WEO-BOP'!#REF!</definedName>
    <definedName name="BFPLD" localSheetId="33">'[21]WEO-BOP'!#REF!</definedName>
    <definedName name="BFPLD" localSheetId="35">'[21]WEO-BOP'!#REF!</definedName>
    <definedName name="BFPLD">'[21]WEO-BOP'!#REF!</definedName>
    <definedName name="BFPLDG" localSheetId="46">'[21]WEO-BOP'!#REF!</definedName>
    <definedName name="BFPLDG" localSheetId="48">'[21]WEO-BOP'!#REF!</definedName>
    <definedName name="BFPLDG" localSheetId="49">'[21]WEO-BOP'!#REF!</definedName>
    <definedName name="BFPLDG" localSheetId="51">'[21]WEO-BOP'!#REF!</definedName>
    <definedName name="BFPLDG" localSheetId="52">'[21]WEO-BOP'!#REF!</definedName>
    <definedName name="BFPLDG" localSheetId="54">'[21]WEO-BOP'!#REF!</definedName>
    <definedName name="BFPLDG" localSheetId="55">'[21]WEO-BOP'!#REF!</definedName>
    <definedName name="BFPLDG" localSheetId="56">'[21]WEO-BOP'!#REF!</definedName>
    <definedName name="BFPLDG" localSheetId="58">'[21]WEO-BOP'!#REF!</definedName>
    <definedName name="BFPLDG" localSheetId="59">'[21]WEO-BOP'!#REF!</definedName>
    <definedName name="BFPLDG" localSheetId="60">'[21]WEO-BOP'!#REF!</definedName>
    <definedName name="BFPLDG" localSheetId="61">'[21]WEO-BOP'!#REF!</definedName>
    <definedName name="BFPLDG" localSheetId="0">'[21]WEO-BOP'!#REF!</definedName>
    <definedName name="BFPLDG" localSheetId="7">'[21]WEO-BOP'!#REF!</definedName>
    <definedName name="BFPLDG" localSheetId="8">'[21]WEO-BOP'!#REF!</definedName>
    <definedName name="BFPLDG" localSheetId="11">'[21]WEO-BOP'!#REF!</definedName>
    <definedName name="BFPLDG" localSheetId="13">'[21]WEO-BOP'!#REF!</definedName>
    <definedName name="BFPLDG" localSheetId="14">'[21]WEO-BOP'!#REF!</definedName>
    <definedName name="BFPLDG" localSheetId="15">'[21]WEO-BOP'!#REF!</definedName>
    <definedName name="BFPLDG" localSheetId="16">'[21]WEO-BOP'!#REF!</definedName>
    <definedName name="BFPLDG" localSheetId="17">'[21]WEO-BOP'!#REF!</definedName>
    <definedName name="BFPLDG" localSheetId="18">'[21]WEO-BOP'!#REF!</definedName>
    <definedName name="BFPLDG" localSheetId="22">'[21]WEO-BOP'!#REF!</definedName>
    <definedName name="BFPLDG" localSheetId="25">'[21]WEO-BOP'!#REF!</definedName>
    <definedName name="BFPLDG" localSheetId="26">'[21]WEO-BOP'!#REF!</definedName>
    <definedName name="BFPLDG" localSheetId="27">'[21]WEO-BOP'!#REF!</definedName>
    <definedName name="BFPLDG" localSheetId="33">'[21]WEO-BOP'!#REF!</definedName>
    <definedName name="BFPLDG" localSheetId="35">'[21]WEO-BOP'!#REF!</definedName>
    <definedName name="BFPLDG">'[21]WEO-BOP'!#REF!</definedName>
    <definedName name="BFPLE" localSheetId="46">'[21]WEO-BOP'!#REF!</definedName>
    <definedName name="BFPLE" localSheetId="48">'[21]WEO-BOP'!#REF!</definedName>
    <definedName name="BFPLE" localSheetId="49">'[21]WEO-BOP'!#REF!</definedName>
    <definedName name="BFPLE" localSheetId="51">'[21]WEO-BOP'!#REF!</definedName>
    <definedName name="BFPLE" localSheetId="52">'[21]WEO-BOP'!#REF!</definedName>
    <definedName name="BFPLE" localSheetId="54">'[21]WEO-BOP'!#REF!</definedName>
    <definedName name="BFPLE" localSheetId="55">'[21]WEO-BOP'!#REF!</definedName>
    <definedName name="BFPLE" localSheetId="56">'[21]WEO-BOP'!#REF!</definedName>
    <definedName name="BFPLE" localSheetId="58">'[21]WEO-BOP'!#REF!</definedName>
    <definedName name="BFPLE" localSheetId="59">'[21]WEO-BOP'!#REF!</definedName>
    <definedName name="BFPLE" localSheetId="60">'[21]WEO-BOP'!#REF!</definedName>
    <definedName name="BFPLE" localSheetId="61">'[21]WEO-BOP'!#REF!</definedName>
    <definedName name="BFPLE" localSheetId="0">'[21]WEO-BOP'!#REF!</definedName>
    <definedName name="BFPLE" localSheetId="7">'[21]WEO-BOP'!#REF!</definedName>
    <definedName name="BFPLE" localSheetId="8">'[21]WEO-BOP'!#REF!</definedName>
    <definedName name="BFPLE" localSheetId="11">'[21]WEO-BOP'!#REF!</definedName>
    <definedName name="BFPLE" localSheetId="13">'[21]WEO-BOP'!#REF!</definedName>
    <definedName name="BFPLE" localSheetId="14">'[21]WEO-BOP'!#REF!</definedName>
    <definedName name="BFPLE" localSheetId="15">'[21]WEO-BOP'!#REF!</definedName>
    <definedName name="BFPLE" localSheetId="16">'[21]WEO-BOP'!#REF!</definedName>
    <definedName name="BFPLE" localSheetId="17">'[21]WEO-BOP'!#REF!</definedName>
    <definedName name="BFPLE" localSheetId="18">'[21]WEO-BOP'!#REF!</definedName>
    <definedName name="BFPLE" localSheetId="22">'[21]WEO-BOP'!#REF!</definedName>
    <definedName name="BFPLE" localSheetId="25">'[21]WEO-BOP'!#REF!</definedName>
    <definedName name="BFPLE" localSheetId="26">'[21]WEO-BOP'!#REF!</definedName>
    <definedName name="BFPLE" localSheetId="27">'[21]WEO-BOP'!#REF!</definedName>
    <definedName name="BFPLE" localSheetId="33">'[21]WEO-BOP'!#REF!</definedName>
    <definedName name="BFPLE" localSheetId="35">'[21]WEO-BOP'!#REF!</definedName>
    <definedName name="BFPLE">'[21]WEO-BOP'!#REF!</definedName>
    <definedName name="BFRA">#N/A</definedName>
    <definedName name="BGS" localSheetId="46">'[21]WEO-BOP'!#REF!</definedName>
    <definedName name="BGS" localSheetId="48">'[21]WEO-BOP'!#REF!</definedName>
    <definedName name="BGS" localSheetId="49">'[21]WEO-BOP'!#REF!</definedName>
    <definedName name="BGS" localSheetId="51">'[21]WEO-BOP'!#REF!</definedName>
    <definedName name="BGS" localSheetId="52">'[21]WEO-BOP'!#REF!</definedName>
    <definedName name="BGS" localSheetId="54">'[21]WEO-BOP'!#REF!</definedName>
    <definedName name="BGS" localSheetId="55">'[21]WEO-BOP'!#REF!</definedName>
    <definedName name="BGS" localSheetId="56">'[21]WEO-BOP'!#REF!</definedName>
    <definedName name="BGS" localSheetId="58">'[21]WEO-BOP'!#REF!</definedName>
    <definedName name="BGS" localSheetId="59">'[21]WEO-BOP'!#REF!</definedName>
    <definedName name="BGS" localSheetId="60">'[21]WEO-BOP'!#REF!</definedName>
    <definedName name="BGS" localSheetId="61">'[21]WEO-BOP'!#REF!</definedName>
    <definedName name="BGS" localSheetId="0">'[21]WEO-BOP'!#REF!</definedName>
    <definedName name="BGS" localSheetId="7">'[21]WEO-BOP'!#REF!</definedName>
    <definedName name="BGS" localSheetId="8">'[21]WEO-BOP'!#REF!</definedName>
    <definedName name="BGS" localSheetId="11">'[21]WEO-BOP'!#REF!</definedName>
    <definedName name="BGS" localSheetId="13">'[21]WEO-BOP'!#REF!</definedName>
    <definedName name="BGS" localSheetId="14">'[21]WEO-BOP'!#REF!</definedName>
    <definedName name="BGS" localSheetId="15">'[21]WEO-BOP'!#REF!</definedName>
    <definedName name="BGS" localSheetId="16">'[21]WEO-BOP'!#REF!</definedName>
    <definedName name="BGS" localSheetId="17">'[21]WEO-BOP'!#REF!</definedName>
    <definedName name="BGS" localSheetId="18">'[21]WEO-BOP'!#REF!</definedName>
    <definedName name="BGS" localSheetId="22">'[21]WEO-BOP'!#REF!</definedName>
    <definedName name="BGS" localSheetId="25">'[21]WEO-BOP'!#REF!</definedName>
    <definedName name="BGS" localSheetId="26">'[21]WEO-BOP'!#REF!</definedName>
    <definedName name="BGS" localSheetId="27">'[21]WEO-BOP'!#REF!</definedName>
    <definedName name="BGS" localSheetId="33">'[21]WEO-BOP'!#REF!</definedName>
    <definedName name="BGS" localSheetId="35">'[21]WEO-BOP'!#REF!</definedName>
    <definedName name="BGS">'[21]WEO-BOP'!#REF!</definedName>
    <definedName name="BI">#N/A</definedName>
    <definedName name="BID" localSheetId="46">'[21]WEO-BOP'!#REF!</definedName>
    <definedName name="BID" localSheetId="48">'[21]WEO-BOP'!#REF!</definedName>
    <definedName name="BID" localSheetId="49">'[21]WEO-BOP'!#REF!</definedName>
    <definedName name="BID" localSheetId="51">'[21]WEO-BOP'!#REF!</definedName>
    <definedName name="BID" localSheetId="52">'[21]WEO-BOP'!#REF!</definedName>
    <definedName name="BID" localSheetId="54">'[21]WEO-BOP'!#REF!</definedName>
    <definedName name="BID" localSheetId="55">'[21]WEO-BOP'!#REF!</definedName>
    <definedName name="BID" localSheetId="56">'[21]WEO-BOP'!#REF!</definedName>
    <definedName name="BID" localSheetId="58">'[21]WEO-BOP'!#REF!</definedName>
    <definedName name="BID" localSheetId="59">'[21]WEO-BOP'!#REF!</definedName>
    <definedName name="BID" localSheetId="60">'[21]WEO-BOP'!#REF!</definedName>
    <definedName name="BID" localSheetId="61">'[21]WEO-BOP'!#REF!</definedName>
    <definedName name="BID" localSheetId="0">'[21]WEO-BOP'!#REF!</definedName>
    <definedName name="BID" localSheetId="7">'[21]WEO-BOP'!#REF!</definedName>
    <definedName name="BID" localSheetId="8">'[21]WEO-BOP'!#REF!</definedName>
    <definedName name="BID" localSheetId="11">'[21]WEO-BOP'!#REF!</definedName>
    <definedName name="BID" localSheetId="13">'[21]WEO-BOP'!#REF!</definedName>
    <definedName name="BID" localSheetId="14">'[21]WEO-BOP'!#REF!</definedName>
    <definedName name="BID" localSheetId="15">'[21]WEO-BOP'!#REF!</definedName>
    <definedName name="BID" localSheetId="16">'[21]WEO-BOP'!#REF!</definedName>
    <definedName name="BID" localSheetId="17">'[21]WEO-BOP'!#REF!</definedName>
    <definedName name="BID" localSheetId="18">'[21]WEO-BOP'!#REF!</definedName>
    <definedName name="BID" localSheetId="22">'[21]WEO-BOP'!#REF!</definedName>
    <definedName name="BID" localSheetId="25">'[21]WEO-BOP'!#REF!</definedName>
    <definedName name="BID" localSheetId="26">'[21]WEO-BOP'!#REF!</definedName>
    <definedName name="BID" localSheetId="27">'[21]WEO-BOP'!#REF!</definedName>
    <definedName name="BID" localSheetId="33">'[21]WEO-BOP'!#REF!</definedName>
    <definedName name="BID" localSheetId="35">'[21]WEO-BOP'!#REF!</definedName>
    <definedName name="BID">'[21]WEO-BOP'!#REF!</definedName>
    <definedName name="BK">#N/A</definedName>
    <definedName name="BKF">#N/A</definedName>
    <definedName name="BMG">[22]Q6!$E$28:$AH$28</definedName>
    <definedName name="BMII">#N/A</definedName>
    <definedName name="BMIIB">#N/A</definedName>
    <definedName name="BMIIG">#N/A</definedName>
    <definedName name="BMS" localSheetId="46">'[21]WEO-BOP'!#REF!</definedName>
    <definedName name="BMS" localSheetId="48">'[21]WEO-BOP'!#REF!</definedName>
    <definedName name="BMS" localSheetId="49">'[21]WEO-BOP'!#REF!</definedName>
    <definedName name="BMS" localSheetId="51">'[21]WEO-BOP'!#REF!</definedName>
    <definedName name="BMS" localSheetId="52">'[21]WEO-BOP'!#REF!</definedName>
    <definedName name="BMS" localSheetId="54">'[21]WEO-BOP'!#REF!</definedName>
    <definedName name="BMS" localSheetId="55">'[21]WEO-BOP'!#REF!</definedName>
    <definedName name="BMS" localSheetId="56">'[21]WEO-BOP'!#REF!</definedName>
    <definedName name="BMS" localSheetId="58">'[21]WEO-BOP'!#REF!</definedName>
    <definedName name="BMS" localSheetId="59">'[21]WEO-BOP'!#REF!</definedName>
    <definedName name="BMS" localSheetId="60">'[21]WEO-BOP'!#REF!</definedName>
    <definedName name="BMS" localSheetId="61">'[21]WEO-BOP'!#REF!</definedName>
    <definedName name="BMS" localSheetId="0">'[21]WEO-BOP'!#REF!</definedName>
    <definedName name="BMS" localSheetId="7">'[21]WEO-BOP'!#REF!</definedName>
    <definedName name="BMS" localSheetId="8">'[21]WEO-BOP'!#REF!</definedName>
    <definedName name="BMS" localSheetId="11">'[21]WEO-BOP'!#REF!</definedName>
    <definedName name="BMS" localSheetId="13">'[21]WEO-BOP'!#REF!</definedName>
    <definedName name="BMS" localSheetId="14">'[21]WEO-BOP'!#REF!</definedName>
    <definedName name="BMS" localSheetId="15">'[21]WEO-BOP'!#REF!</definedName>
    <definedName name="BMS" localSheetId="16">'[21]WEO-BOP'!#REF!</definedName>
    <definedName name="BMS" localSheetId="17">'[21]WEO-BOP'!#REF!</definedName>
    <definedName name="BMS" localSheetId="18">'[21]WEO-BOP'!#REF!</definedName>
    <definedName name="BMS" localSheetId="22">'[21]WEO-BOP'!#REF!</definedName>
    <definedName name="BMS" localSheetId="25">'[21]WEO-BOP'!#REF!</definedName>
    <definedName name="BMS" localSheetId="26">'[21]WEO-BOP'!#REF!</definedName>
    <definedName name="BMS" localSheetId="27">'[21]WEO-BOP'!#REF!</definedName>
    <definedName name="BMS" localSheetId="33">'[21]WEO-BOP'!#REF!</definedName>
    <definedName name="BMS" localSheetId="35">'[21]WEO-BOP'!#REF!</definedName>
    <definedName name="BMS">'[21]WEO-BOP'!#REF!</definedName>
    <definedName name="bn" localSheetId="50" hidden="1">{"'előző év december'!$A$2:$CP$214"}</definedName>
    <definedName name="bn" localSheetId="51" hidden="1">{"'előző év december'!$A$2:$CP$214"}</definedName>
    <definedName name="bn" localSheetId="52" hidden="1">{"'előző év december'!$A$2:$CP$214"}</definedName>
    <definedName name="bn" localSheetId="55" hidden="1">{"'előző év december'!$A$2:$CP$214"}</definedName>
    <definedName name="bn" localSheetId="0" hidden="1">{"'előző év december'!$A$2:$CP$214"}</definedName>
    <definedName name="bn" localSheetId="2" hidden="1">{"'előző év december'!$A$2:$CP$214"}</definedName>
    <definedName name="bn" localSheetId="8" hidden="1">{"'előző év december'!$A$2:$CP$214"}</definedName>
    <definedName name="bn" localSheetId="11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15" hidden="1">{"'előző év december'!$A$2:$CP$214"}</definedName>
    <definedName name="bn" localSheetId="16" hidden="1">{"'előző év december'!$A$2:$CP$214"}</definedName>
    <definedName name="bn" localSheetId="17" hidden="1">{"'előző év december'!$A$2:$CP$214"}</definedName>
    <definedName name="bn" localSheetId="18" hidden="1">{"'előző év december'!$A$2:$CP$214"}</definedName>
    <definedName name="bn" localSheetId="25" hidden="1">{"'előző év december'!$A$2:$CP$214"}</definedName>
    <definedName name="bn" localSheetId="26" hidden="1">{"'előző év december'!$A$2:$CP$214"}</definedName>
    <definedName name="bn" localSheetId="27" hidden="1">{"'előző év december'!$A$2:$CP$214"}</definedName>
    <definedName name="bn" hidden="1">{"'előző év december'!$A$2:$CP$214"}</definedName>
    <definedName name="Bolivia" localSheetId="46">#REF!</definedName>
    <definedName name="Bolivia" localSheetId="48">#REF!</definedName>
    <definedName name="Bolivia" localSheetId="49">#REF!</definedName>
    <definedName name="Bolivia" localSheetId="51">#REF!</definedName>
    <definedName name="Bolivia" localSheetId="52">#REF!</definedName>
    <definedName name="Bolivia" localSheetId="54">#REF!</definedName>
    <definedName name="Bolivia" localSheetId="55">#REF!</definedName>
    <definedName name="Bolivia" localSheetId="56">#REF!</definedName>
    <definedName name="Bolivia" localSheetId="58">#REF!</definedName>
    <definedName name="Bolivia" localSheetId="59">#REF!</definedName>
    <definedName name="Bolivia" localSheetId="60">#REF!</definedName>
    <definedName name="Bolivia" localSheetId="61">#REF!</definedName>
    <definedName name="Bolivia" localSheetId="0">#REF!</definedName>
    <definedName name="Bolivia" localSheetId="7">#REF!</definedName>
    <definedName name="Bolivia" localSheetId="8">#REF!</definedName>
    <definedName name="Bolivia" localSheetId="11">#REF!</definedName>
    <definedName name="Bolivia" localSheetId="13">#REF!</definedName>
    <definedName name="Bolivia" localSheetId="14">#REF!</definedName>
    <definedName name="Bolivia" localSheetId="15">#REF!</definedName>
    <definedName name="Bolivia" localSheetId="16">#REF!</definedName>
    <definedName name="Bolivia" localSheetId="17">#REF!</definedName>
    <definedName name="Bolivia" localSheetId="18">#REF!</definedName>
    <definedName name="Bolivia" localSheetId="22">#REF!</definedName>
    <definedName name="Bolivia" localSheetId="25">#REF!</definedName>
    <definedName name="Bolivia" localSheetId="26">#REF!</definedName>
    <definedName name="Bolivia" localSheetId="27">#REF!</definedName>
    <definedName name="Bolivia" localSheetId="33">#REF!</definedName>
    <definedName name="Bolivia" localSheetId="35">#REF!</definedName>
    <definedName name="Bolivia">#REF!</definedName>
    <definedName name="BOP">#N/A</definedName>
    <definedName name="BOPB" localSheetId="46">#REF!</definedName>
    <definedName name="BOPB" localSheetId="48">#REF!</definedName>
    <definedName name="BOPB" localSheetId="49">#REF!</definedName>
    <definedName name="BOPB" localSheetId="51">#REF!</definedName>
    <definedName name="BOPB" localSheetId="52">#REF!</definedName>
    <definedName name="BOPB" localSheetId="54">#REF!</definedName>
    <definedName name="BOPB" localSheetId="55">#REF!</definedName>
    <definedName name="BOPB" localSheetId="56">#REF!</definedName>
    <definedName name="BOPB" localSheetId="58">#REF!</definedName>
    <definedName name="BOPB" localSheetId="59">#REF!</definedName>
    <definedName name="BOPB" localSheetId="60">#REF!</definedName>
    <definedName name="BOPB" localSheetId="61">#REF!</definedName>
    <definedName name="BOPB" localSheetId="0">#REF!</definedName>
    <definedName name="BOPB" localSheetId="7">#REF!</definedName>
    <definedName name="BOPB" localSheetId="8">#REF!</definedName>
    <definedName name="BOPB" localSheetId="11">#REF!</definedName>
    <definedName name="BOPB" localSheetId="13">#REF!</definedName>
    <definedName name="BOPB" localSheetId="14">#REF!</definedName>
    <definedName name="BOPB" localSheetId="15">#REF!</definedName>
    <definedName name="BOPB" localSheetId="16">#REF!</definedName>
    <definedName name="BOPB" localSheetId="17">#REF!</definedName>
    <definedName name="BOPB" localSheetId="18">#REF!</definedName>
    <definedName name="BOPB" localSheetId="22">#REF!</definedName>
    <definedName name="BOPB" localSheetId="25">#REF!</definedName>
    <definedName name="BOPB" localSheetId="26">#REF!</definedName>
    <definedName name="BOPB" localSheetId="27">#REF!</definedName>
    <definedName name="BOPB" localSheetId="33">#REF!</definedName>
    <definedName name="BOPB" localSheetId="35">#REF!</definedName>
    <definedName name="BOPB">#REF!</definedName>
    <definedName name="BOPMEMOB" localSheetId="46">#REF!</definedName>
    <definedName name="BOPMEMOB" localSheetId="48">#REF!</definedName>
    <definedName name="BOPMEMOB" localSheetId="49">#REF!</definedName>
    <definedName name="BOPMEMOB" localSheetId="51">#REF!</definedName>
    <definedName name="BOPMEMOB" localSheetId="52">#REF!</definedName>
    <definedName name="BOPMEMOB" localSheetId="54">#REF!</definedName>
    <definedName name="BOPMEMOB" localSheetId="55">#REF!</definedName>
    <definedName name="BOPMEMOB" localSheetId="56">#REF!</definedName>
    <definedName name="BOPMEMOB" localSheetId="58">#REF!</definedName>
    <definedName name="BOPMEMOB" localSheetId="59">#REF!</definedName>
    <definedName name="BOPMEMOB" localSheetId="60">#REF!</definedName>
    <definedName name="BOPMEMOB" localSheetId="61">#REF!</definedName>
    <definedName name="BOPMEMOB" localSheetId="0">#REF!</definedName>
    <definedName name="BOPMEMOB" localSheetId="7">#REF!</definedName>
    <definedName name="BOPMEMOB" localSheetId="8">#REF!</definedName>
    <definedName name="BOPMEMOB" localSheetId="11">#REF!</definedName>
    <definedName name="BOPMEMOB" localSheetId="13">#REF!</definedName>
    <definedName name="BOPMEMOB" localSheetId="14">#REF!</definedName>
    <definedName name="BOPMEMOB" localSheetId="15">#REF!</definedName>
    <definedName name="BOPMEMOB" localSheetId="16">#REF!</definedName>
    <definedName name="BOPMEMOB" localSheetId="17">#REF!</definedName>
    <definedName name="BOPMEMOB" localSheetId="18">#REF!</definedName>
    <definedName name="BOPMEMOB" localSheetId="22">#REF!</definedName>
    <definedName name="BOPMEMOB" localSheetId="25">#REF!</definedName>
    <definedName name="BOPMEMOB" localSheetId="26">#REF!</definedName>
    <definedName name="BOPMEMOB" localSheetId="27">#REF!</definedName>
    <definedName name="BOPMEMOB" localSheetId="33">#REF!</definedName>
    <definedName name="BOPMEMOB" localSheetId="35">#REF!</definedName>
    <definedName name="BOPMEMOB">#REF!</definedName>
    <definedName name="bracket_2" localSheetId="46">[23]Graf14_Graf15!#REF!</definedName>
    <definedName name="bracket_2" localSheetId="48">[23]Graf14_Graf15!#REF!</definedName>
    <definedName name="bracket_2" localSheetId="49">[23]Graf14_Graf15!#REF!</definedName>
    <definedName name="bracket_2" localSheetId="51">#REF!</definedName>
    <definedName name="bracket_2" localSheetId="52">#REF!</definedName>
    <definedName name="bracket_2" localSheetId="54">[23]Graf14_Graf15!#REF!</definedName>
    <definedName name="bracket_2" localSheetId="55">#REF!</definedName>
    <definedName name="bracket_2" localSheetId="56">[23]Graf14_Graf15!#REF!</definedName>
    <definedName name="bracket_2" localSheetId="58">#REF!</definedName>
    <definedName name="bracket_2" localSheetId="59">#REF!</definedName>
    <definedName name="bracket_2" localSheetId="60">#REF!</definedName>
    <definedName name="bracket_2" localSheetId="61">#REF!</definedName>
    <definedName name="bracket_2" localSheetId="0">[23]Graf14_Graf15!#REF!</definedName>
    <definedName name="bracket_2" localSheetId="7">[23]Graf14_Graf15!#REF!</definedName>
    <definedName name="bracket_2" localSheetId="8">[23]Graf14_Graf15!#REF!</definedName>
    <definedName name="bracket_2" localSheetId="11">#REF!</definedName>
    <definedName name="bracket_2" localSheetId="13">#REF!</definedName>
    <definedName name="bracket_2" localSheetId="14">#REF!</definedName>
    <definedName name="bracket_2" localSheetId="15">#REF!</definedName>
    <definedName name="bracket_2" localSheetId="16">#REF!</definedName>
    <definedName name="bracket_2" localSheetId="17">#REF!</definedName>
    <definedName name="bracket_2" localSheetId="18">#REF!</definedName>
    <definedName name="bracket_2" localSheetId="22">#REF!</definedName>
    <definedName name="bracket_2" localSheetId="25">#REF!</definedName>
    <definedName name="bracket_2" localSheetId="26">#REF!</definedName>
    <definedName name="bracket_2" localSheetId="27">#REF!</definedName>
    <definedName name="bracket_2" localSheetId="33">#REF!</definedName>
    <definedName name="bracket_2" localSheetId="35">#REF!</definedName>
    <definedName name="bracket_2">#REF!</definedName>
    <definedName name="BRASS" localSheetId="46">'[21]WEO-BOP'!#REF!</definedName>
    <definedName name="BRASS" localSheetId="48">'[21]WEO-BOP'!#REF!</definedName>
    <definedName name="BRASS" localSheetId="49">'[21]WEO-BOP'!#REF!</definedName>
    <definedName name="BRASS" localSheetId="51">'[21]WEO-BOP'!#REF!</definedName>
    <definedName name="BRASS" localSheetId="52">'[21]WEO-BOP'!#REF!</definedName>
    <definedName name="BRASS" localSheetId="54">'[21]WEO-BOP'!#REF!</definedName>
    <definedName name="BRASS" localSheetId="55">'[21]WEO-BOP'!#REF!</definedName>
    <definedName name="BRASS" localSheetId="56">'[21]WEO-BOP'!#REF!</definedName>
    <definedName name="BRASS" localSheetId="58">'[21]WEO-BOP'!#REF!</definedName>
    <definedName name="BRASS" localSheetId="59">'[21]WEO-BOP'!#REF!</definedName>
    <definedName name="BRASS" localSheetId="60">'[21]WEO-BOP'!#REF!</definedName>
    <definedName name="BRASS" localSheetId="61">'[21]WEO-BOP'!#REF!</definedName>
    <definedName name="BRASS" localSheetId="0">'[21]WEO-BOP'!#REF!</definedName>
    <definedName name="BRASS" localSheetId="7">'[21]WEO-BOP'!#REF!</definedName>
    <definedName name="BRASS" localSheetId="8">'[21]WEO-BOP'!#REF!</definedName>
    <definedName name="BRASS" localSheetId="11">'[21]WEO-BOP'!#REF!</definedName>
    <definedName name="BRASS" localSheetId="13">'[21]WEO-BOP'!#REF!</definedName>
    <definedName name="BRASS" localSheetId="14">'[21]WEO-BOP'!#REF!</definedName>
    <definedName name="BRASS" localSheetId="15">'[21]WEO-BOP'!#REF!</definedName>
    <definedName name="BRASS" localSheetId="16">'[21]WEO-BOP'!#REF!</definedName>
    <definedName name="BRASS" localSheetId="17">'[21]WEO-BOP'!#REF!</definedName>
    <definedName name="BRASS" localSheetId="18">'[21]WEO-BOP'!#REF!</definedName>
    <definedName name="BRASS" localSheetId="22">'[21]WEO-BOP'!#REF!</definedName>
    <definedName name="BRASS" localSheetId="25">'[21]WEO-BOP'!#REF!</definedName>
    <definedName name="BRASS" localSheetId="26">'[21]WEO-BOP'!#REF!</definedName>
    <definedName name="BRASS" localSheetId="27">'[21]WEO-BOP'!#REF!</definedName>
    <definedName name="BRASS" localSheetId="33">'[21]WEO-BOP'!#REF!</definedName>
    <definedName name="BRASS" localSheetId="35">'[21]WEO-BOP'!#REF!</definedName>
    <definedName name="BRASS">'[21]WEO-BOP'!#REF!</definedName>
    <definedName name="Brazil" localSheetId="46">#REF!</definedName>
    <definedName name="Brazil" localSheetId="48">#REF!</definedName>
    <definedName name="Brazil" localSheetId="49">#REF!</definedName>
    <definedName name="Brazil" localSheetId="51">#REF!</definedName>
    <definedName name="Brazil" localSheetId="52">#REF!</definedName>
    <definedName name="Brazil" localSheetId="54">#REF!</definedName>
    <definedName name="Brazil" localSheetId="55">#REF!</definedName>
    <definedName name="Brazil" localSheetId="56">#REF!</definedName>
    <definedName name="Brazil" localSheetId="58">#REF!</definedName>
    <definedName name="Brazil" localSheetId="59">#REF!</definedName>
    <definedName name="Brazil" localSheetId="60">#REF!</definedName>
    <definedName name="Brazil" localSheetId="61">#REF!</definedName>
    <definedName name="Brazil" localSheetId="0">#REF!</definedName>
    <definedName name="Brazil" localSheetId="7">#REF!</definedName>
    <definedName name="Brazil" localSheetId="8">#REF!</definedName>
    <definedName name="Brazil" localSheetId="11">#REF!</definedName>
    <definedName name="Brazil" localSheetId="13">#REF!</definedName>
    <definedName name="Brazil" localSheetId="14">#REF!</definedName>
    <definedName name="Brazil" localSheetId="15">#REF!</definedName>
    <definedName name="Brazil" localSheetId="16">#REF!</definedName>
    <definedName name="Brazil" localSheetId="17">#REF!</definedName>
    <definedName name="Brazil" localSheetId="18">#REF!</definedName>
    <definedName name="Brazil" localSheetId="22">#REF!</definedName>
    <definedName name="Brazil" localSheetId="25">#REF!</definedName>
    <definedName name="Brazil" localSheetId="26">#REF!</definedName>
    <definedName name="Brazil" localSheetId="27">#REF!</definedName>
    <definedName name="Brazil" localSheetId="33">#REF!</definedName>
    <definedName name="Brazil" localSheetId="35">#REF!</definedName>
    <definedName name="Brazil">#REF!</definedName>
    <definedName name="BTR" localSheetId="46">'[21]WEO-BOP'!#REF!</definedName>
    <definedName name="BTR" localSheetId="48">'[21]WEO-BOP'!#REF!</definedName>
    <definedName name="BTR" localSheetId="49">'[21]WEO-BOP'!#REF!</definedName>
    <definedName name="BTR" localSheetId="51">'[21]WEO-BOP'!#REF!</definedName>
    <definedName name="BTR" localSheetId="52">'[21]WEO-BOP'!#REF!</definedName>
    <definedName name="BTR" localSheetId="54">'[21]WEO-BOP'!#REF!</definedName>
    <definedName name="BTR" localSheetId="55">'[21]WEO-BOP'!#REF!</definedName>
    <definedName name="BTR" localSheetId="56">'[21]WEO-BOP'!#REF!</definedName>
    <definedName name="BTR" localSheetId="58">'[21]WEO-BOP'!#REF!</definedName>
    <definedName name="BTR" localSheetId="59">'[21]WEO-BOP'!#REF!</definedName>
    <definedName name="BTR" localSheetId="60">'[21]WEO-BOP'!#REF!</definedName>
    <definedName name="BTR" localSheetId="61">'[21]WEO-BOP'!#REF!</definedName>
    <definedName name="BTR" localSheetId="0">'[21]WEO-BOP'!#REF!</definedName>
    <definedName name="BTR" localSheetId="7">'[21]WEO-BOP'!#REF!</definedName>
    <definedName name="BTR" localSheetId="8">'[21]WEO-BOP'!#REF!</definedName>
    <definedName name="BTR" localSheetId="11">'[21]WEO-BOP'!#REF!</definedName>
    <definedName name="BTR" localSheetId="13">'[21]WEO-BOP'!#REF!</definedName>
    <definedName name="BTR" localSheetId="14">'[21]WEO-BOP'!#REF!</definedName>
    <definedName name="BTR" localSheetId="15">'[21]WEO-BOP'!#REF!</definedName>
    <definedName name="BTR" localSheetId="16">'[21]WEO-BOP'!#REF!</definedName>
    <definedName name="BTR" localSheetId="17">'[21]WEO-BOP'!#REF!</definedName>
    <definedName name="BTR" localSheetId="18">'[21]WEO-BOP'!#REF!</definedName>
    <definedName name="BTR" localSheetId="22">'[21]WEO-BOP'!#REF!</definedName>
    <definedName name="BTR" localSheetId="25">'[21]WEO-BOP'!#REF!</definedName>
    <definedName name="BTR" localSheetId="26">'[21]WEO-BOP'!#REF!</definedName>
    <definedName name="BTR" localSheetId="27">'[21]WEO-BOP'!#REF!</definedName>
    <definedName name="BTR" localSheetId="33">'[21]WEO-BOP'!#REF!</definedName>
    <definedName name="BTR" localSheetId="35">'[21]WEO-BOP'!#REF!</definedName>
    <definedName name="BTR">'[21]WEO-BOP'!#REF!</definedName>
    <definedName name="BTRG" localSheetId="46">'[21]WEO-BOP'!#REF!</definedName>
    <definedName name="BTRG" localSheetId="48">'[21]WEO-BOP'!#REF!</definedName>
    <definedName name="BTRG" localSheetId="49">'[21]WEO-BOP'!#REF!</definedName>
    <definedName name="BTRG" localSheetId="51">'[21]WEO-BOP'!#REF!</definedName>
    <definedName name="BTRG" localSheetId="52">'[21]WEO-BOP'!#REF!</definedName>
    <definedName name="BTRG" localSheetId="54">'[21]WEO-BOP'!#REF!</definedName>
    <definedName name="BTRG" localSheetId="55">'[21]WEO-BOP'!#REF!</definedName>
    <definedName name="BTRG" localSheetId="56">'[21]WEO-BOP'!#REF!</definedName>
    <definedName name="BTRG" localSheetId="58">'[21]WEO-BOP'!#REF!</definedName>
    <definedName name="BTRG" localSheetId="59">'[21]WEO-BOP'!#REF!</definedName>
    <definedName name="BTRG" localSheetId="60">'[21]WEO-BOP'!#REF!</definedName>
    <definedName name="BTRG" localSheetId="61">'[21]WEO-BOP'!#REF!</definedName>
    <definedName name="BTRG" localSheetId="0">'[21]WEO-BOP'!#REF!</definedName>
    <definedName name="BTRG" localSheetId="7">'[21]WEO-BOP'!#REF!</definedName>
    <definedName name="BTRG" localSheetId="8">'[21]WEO-BOP'!#REF!</definedName>
    <definedName name="BTRG" localSheetId="11">'[21]WEO-BOP'!#REF!</definedName>
    <definedName name="BTRG" localSheetId="13">'[21]WEO-BOP'!#REF!</definedName>
    <definedName name="BTRG" localSheetId="14">'[21]WEO-BOP'!#REF!</definedName>
    <definedName name="BTRG" localSheetId="15">'[21]WEO-BOP'!#REF!</definedName>
    <definedName name="BTRG" localSheetId="16">'[21]WEO-BOP'!#REF!</definedName>
    <definedName name="BTRG" localSheetId="17">'[21]WEO-BOP'!#REF!</definedName>
    <definedName name="BTRG" localSheetId="18">'[21]WEO-BOP'!#REF!</definedName>
    <definedName name="BTRG" localSheetId="22">'[21]WEO-BOP'!#REF!</definedName>
    <definedName name="BTRG" localSheetId="25">'[21]WEO-BOP'!#REF!</definedName>
    <definedName name="BTRG" localSheetId="26">'[21]WEO-BOP'!#REF!</definedName>
    <definedName name="BTRG" localSheetId="27">'[21]WEO-BOP'!#REF!</definedName>
    <definedName name="BTRG" localSheetId="33">'[21]WEO-BOP'!#REF!</definedName>
    <definedName name="BTRG" localSheetId="35">'[21]WEO-BOP'!#REF!</definedName>
    <definedName name="BTRG">'[21]WEO-BOP'!#REF!</definedName>
    <definedName name="BUDGET" localSheetId="46">#REF!</definedName>
    <definedName name="BUDGET" localSheetId="48">#REF!</definedName>
    <definedName name="BUDGET" localSheetId="49">#REF!</definedName>
    <definedName name="BUDGET" localSheetId="51">#REF!</definedName>
    <definedName name="BUDGET" localSheetId="52">#REF!</definedName>
    <definedName name="BUDGET" localSheetId="54">#REF!</definedName>
    <definedName name="BUDGET" localSheetId="55">#REF!</definedName>
    <definedName name="BUDGET" localSheetId="56">#REF!</definedName>
    <definedName name="BUDGET" localSheetId="58">#REF!</definedName>
    <definedName name="BUDGET" localSheetId="59">#REF!</definedName>
    <definedName name="BUDGET" localSheetId="60">#REF!</definedName>
    <definedName name="BUDGET" localSheetId="61">#REF!</definedName>
    <definedName name="BUDGET" localSheetId="0">#REF!</definedName>
    <definedName name="BUDGET" localSheetId="7">#REF!</definedName>
    <definedName name="BUDGET" localSheetId="8">#REF!</definedName>
    <definedName name="BUDGET" localSheetId="11">#REF!</definedName>
    <definedName name="BUDGET" localSheetId="13">#REF!</definedName>
    <definedName name="BUDGET" localSheetId="14">#REF!</definedName>
    <definedName name="BUDGET" localSheetId="15">#REF!</definedName>
    <definedName name="BUDGET" localSheetId="16">#REF!</definedName>
    <definedName name="BUDGET" localSheetId="17">#REF!</definedName>
    <definedName name="BUDGET" localSheetId="18">#REF!</definedName>
    <definedName name="BUDGET" localSheetId="22">#REF!</definedName>
    <definedName name="BUDGET" localSheetId="25">#REF!</definedName>
    <definedName name="BUDGET" localSheetId="26">#REF!</definedName>
    <definedName name="BUDGET" localSheetId="27">#REF!</definedName>
    <definedName name="BUDGET" localSheetId="33">#REF!</definedName>
    <definedName name="BUDGET" localSheetId="35">#REF!</definedName>
    <definedName name="BUDGET">#REF!</definedName>
    <definedName name="Budget_expenditure" localSheetId="46">#REF!</definedName>
    <definedName name="Budget_expenditure" localSheetId="48">#REF!</definedName>
    <definedName name="Budget_expenditure" localSheetId="49">#REF!</definedName>
    <definedName name="Budget_expenditure" localSheetId="51">#REF!</definedName>
    <definedName name="Budget_expenditure" localSheetId="52">#REF!</definedName>
    <definedName name="Budget_expenditure" localSheetId="54">#REF!</definedName>
    <definedName name="Budget_expenditure" localSheetId="55">#REF!</definedName>
    <definedName name="Budget_expenditure" localSheetId="56">#REF!</definedName>
    <definedName name="Budget_expenditure" localSheetId="58">#REF!</definedName>
    <definedName name="Budget_expenditure" localSheetId="59">#REF!</definedName>
    <definedName name="Budget_expenditure" localSheetId="60">#REF!</definedName>
    <definedName name="Budget_expenditure" localSheetId="61">#REF!</definedName>
    <definedName name="Budget_expenditure" localSheetId="0">#REF!</definedName>
    <definedName name="Budget_expenditure" localSheetId="7">#REF!</definedName>
    <definedName name="Budget_expenditure" localSheetId="8">#REF!</definedName>
    <definedName name="Budget_expenditure" localSheetId="11">#REF!</definedName>
    <definedName name="Budget_expenditure" localSheetId="13">#REF!</definedName>
    <definedName name="Budget_expenditure" localSheetId="14">#REF!</definedName>
    <definedName name="Budget_expenditure" localSheetId="15">#REF!</definedName>
    <definedName name="Budget_expenditure" localSheetId="16">#REF!</definedName>
    <definedName name="Budget_expenditure" localSheetId="17">#REF!</definedName>
    <definedName name="Budget_expenditure" localSheetId="18">#REF!</definedName>
    <definedName name="Budget_expenditure" localSheetId="22">#REF!</definedName>
    <definedName name="Budget_expenditure" localSheetId="25">#REF!</definedName>
    <definedName name="Budget_expenditure" localSheetId="26">#REF!</definedName>
    <definedName name="Budget_expenditure" localSheetId="27">#REF!</definedName>
    <definedName name="Budget_expenditure" localSheetId="33">#REF!</definedName>
    <definedName name="Budget_expenditure" localSheetId="35">#REF!</definedName>
    <definedName name="Budget_expenditure">#REF!</definedName>
    <definedName name="Budget_revenue" localSheetId="46">#REF!</definedName>
    <definedName name="Budget_revenue" localSheetId="48">#REF!</definedName>
    <definedName name="Budget_revenue" localSheetId="49">#REF!</definedName>
    <definedName name="Budget_revenue" localSheetId="51">#REF!</definedName>
    <definedName name="Budget_revenue" localSheetId="52">#REF!</definedName>
    <definedName name="Budget_revenue" localSheetId="54">#REF!</definedName>
    <definedName name="Budget_revenue" localSheetId="55">#REF!</definedName>
    <definedName name="Budget_revenue" localSheetId="56">#REF!</definedName>
    <definedName name="Budget_revenue" localSheetId="58">#REF!</definedName>
    <definedName name="Budget_revenue" localSheetId="59">#REF!</definedName>
    <definedName name="Budget_revenue" localSheetId="60">#REF!</definedName>
    <definedName name="Budget_revenue" localSheetId="61">#REF!</definedName>
    <definedName name="Budget_revenue" localSheetId="0">#REF!</definedName>
    <definedName name="Budget_revenue" localSheetId="7">#REF!</definedName>
    <definedName name="Budget_revenue" localSheetId="8">#REF!</definedName>
    <definedName name="Budget_revenue" localSheetId="11">#REF!</definedName>
    <definedName name="Budget_revenue" localSheetId="13">#REF!</definedName>
    <definedName name="Budget_revenue" localSheetId="14">#REF!</definedName>
    <definedName name="Budget_revenue" localSheetId="15">#REF!</definedName>
    <definedName name="Budget_revenue" localSheetId="16">#REF!</definedName>
    <definedName name="Budget_revenue" localSheetId="17">#REF!</definedName>
    <definedName name="Budget_revenue" localSheetId="18">#REF!</definedName>
    <definedName name="Budget_revenue" localSheetId="22">#REF!</definedName>
    <definedName name="Budget_revenue" localSheetId="25">#REF!</definedName>
    <definedName name="Budget_revenue" localSheetId="26">#REF!</definedName>
    <definedName name="Budget_revenue" localSheetId="27">#REF!</definedName>
    <definedName name="Budget_revenue" localSheetId="33">#REF!</definedName>
    <definedName name="Budget_revenue" localSheetId="35">#REF!</definedName>
    <definedName name="Budget_revenue">#REF!</definedName>
    <definedName name="BXG">[22]Q6!$E$26:$AH$26</definedName>
    <definedName name="BXS" localSheetId="46">'[21]WEO-BOP'!#REF!</definedName>
    <definedName name="BXS" localSheetId="48">'[21]WEO-BOP'!#REF!</definedName>
    <definedName name="BXS" localSheetId="49">'[21]WEO-BOP'!#REF!</definedName>
    <definedName name="BXS" localSheetId="51">'[21]WEO-BOP'!#REF!</definedName>
    <definedName name="BXS" localSheetId="52">'[21]WEO-BOP'!#REF!</definedName>
    <definedName name="BXS" localSheetId="54">'[21]WEO-BOP'!#REF!</definedName>
    <definedName name="BXS" localSheetId="55">'[21]WEO-BOP'!#REF!</definedName>
    <definedName name="BXS" localSheetId="56">'[21]WEO-BOP'!#REF!</definedName>
    <definedName name="BXS" localSheetId="58">'[21]WEO-BOP'!#REF!</definedName>
    <definedName name="BXS" localSheetId="59">'[21]WEO-BOP'!#REF!</definedName>
    <definedName name="BXS" localSheetId="60">'[21]WEO-BOP'!#REF!</definedName>
    <definedName name="BXS" localSheetId="61">'[21]WEO-BOP'!#REF!</definedName>
    <definedName name="BXS" localSheetId="0">'[21]WEO-BOP'!#REF!</definedName>
    <definedName name="BXS" localSheetId="7">'[21]WEO-BOP'!#REF!</definedName>
    <definedName name="BXS" localSheetId="8">'[21]WEO-BOP'!#REF!</definedName>
    <definedName name="BXS" localSheetId="11">'[21]WEO-BOP'!#REF!</definedName>
    <definedName name="BXS" localSheetId="13">'[21]WEO-BOP'!#REF!</definedName>
    <definedName name="BXS" localSheetId="14">'[21]WEO-BOP'!#REF!</definedName>
    <definedName name="BXS" localSheetId="15">'[21]WEO-BOP'!#REF!</definedName>
    <definedName name="BXS" localSheetId="16">'[21]WEO-BOP'!#REF!</definedName>
    <definedName name="BXS" localSheetId="17">'[21]WEO-BOP'!#REF!</definedName>
    <definedName name="BXS" localSheetId="18">'[21]WEO-BOP'!#REF!</definedName>
    <definedName name="BXS" localSheetId="22">'[21]WEO-BOP'!#REF!</definedName>
    <definedName name="BXS" localSheetId="25">'[21]WEO-BOP'!#REF!</definedName>
    <definedName name="BXS" localSheetId="26">'[21]WEO-BOP'!#REF!</definedName>
    <definedName name="BXS" localSheetId="27">'[21]WEO-BOP'!#REF!</definedName>
    <definedName name="BXS" localSheetId="33">'[21]WEO-BOP'!#REF!</definedName>
    <definedName name="BXS" localSheetId="35">'[21]WEO-BOP'!#REF!</definedName>
    <definedName name="BXS">'[21]WEO-BOP'!#REF!</definedName>
    <definedName name="BXTSAq" localSheetId="46">#REF!</definedName>
    <definedName name="BXTSAq" localSheetId="48">#REF!</definedName>
    <definedName name="BXTSAq" localSheetId="49">#REF!</definedName>
    <definedName name="BXTSAq" localSheetId="51">#REF!</definedName>
    <definedName name="BXTSAq" localSheetId="52">#REF!</definedName>
    <definedName name="BXTSAq" localSheetId="54">#REF!</definedName>
    <definedName name="BXTSAq" localSheetId="55">#REF!</definedName>
    <definedName name="BXTSAq" localSheetId="56">#REF!</definedName>
    <definedName name="BXTSAq" localSheetId="58">#REF!</definedName>
    <definedName name="BXTSAq" localSheetId="59">#REF!</definedName>
    <definedName name="BXTSAq" localSheetId="60">#REF!</definedName>
    <definedName name="BXTSAq" localSheetId="61">#REF!</definedName>
    <definedName name="BXTSAq" localSheetId="0">#REF!</definedName>
    <definedName name="BXTSAq" localSheetId="7">#REF!</definedName>
    <definedName name="BXTSAq" localSheetId="8">#REF!</definedName>
    <definedName name="BXTSAq" localSheetId="11">#REF!</definedName>
    <definedName name="BXTSAq" localSheetId="13">#REF!</definedName>
    <definedName name="BXTSAq" localSheetId="14">#REF!</definedName>
    <definedName name="BXTSAq" localSheetId="15">#REF!</definedName>
    <definedName name="BXTSAq" localSheetId="16">#REF!</definedName>
    <definedName name="BXTSAq" localSheetId="17">#REF!</definedName>
    <definedName name="BXTSAq" localSheetId="18">#REF!</definedName>
    <definedName name="BXTSAq" localSheetId="22">#REF!</definedName>
    <definedName name="BXTSAq" localSheetId="25">#REF!</definedName>
    <definedName name="BXTSAq" localSheetId="26">#REF!</definedName>
    <definedName name="BXTSAq" localSheetId="27">#REF!</definedName>
    <definedName name="BXTSAq" localSheetId="33">#REF!</definedName>
    <definedName name="BXTSAq" localSheetId="35">#REF!</definedName>
    <definedName name="BXTSAq">#REF!</definedName>
    <definedName name="CalcMCV_4" localSheetId="46">#REF!</definedName>
    <definedName name="CalcMCV_4" localSheetId="48">#REF!</definedName>
    <definedName name="CalcMCV_4" localSheetId="49">#REF!</definedName>
    <definedName name="CalcMCV_4" localSheetId="51">#REF!</definedName>
    <definedName name="CalcMCV_4" localSheetId="52">#REF!</definedName>
    <definedName name="CalcMCV_4" localSheetId="54">#REF!</definedName>
    <definedName name="CalcMCV_4" localSheetId="55">#REF!</definedName>
    <definedName name="CalcMCV_4" localSheetId="56">#REF!</definedName>
    <definedName name="CalcMCV_4" localSheetId="58">#REF!</definedName>
    <definedName name="CalcMCV_4" localSheetId="59">#REF!</definedName>
    <definedName name="CalcMCV_4" localSheetId="60">#REF!</definedName>
    <definedName name="CalcMCV_4" localSheetId="61">#REF!</definedName>
    <definedName name="CalcMCV_4" localSheetId="0">#REF!</definedName>
    <definedName name="CalcMCV_4" localSheetId="7">#REF!</definedName>
    <definedName name="CalcMCV_4" localSheetId="8">#REF!</definedName>
    <definedName name="CalcMCV_4" localSheetId="11">#REF!</definedName>
    <definedName name="CalcMCV_4" localSheetId="13">#REF!</definedName>
    <definedName name="CalcMCV_4" localSheetId="14">#REF!</definedName>
    <definedName name="CalcMCV_4" localSheetId="15">#REF!</definedName>
    <definedName name="CalcMCV_4" localSheetId="16">#REF!</definedName>
    <definedName name="CalcMCV_4" localSheetId="17">#REF!</definedName>
    <definedName name="CalcMCV_4" localSheetId="18">#REF!</definedName>
    <definedName name="CalcMCV_4" localSheetId="22">#REF!</definedName>
    <definedName name="CalcMCV_4" localSheetId="25">#REF!</definedName>
    <definedName name="CalcMCV_4" localSheetId="26">#REF!</definedName>
    <definedName name="CalcMCV_4" localSheetId="27">#REF!</definedName>
    <definedName name="CalcMCV_4" localSheetId="33">#REF!</definedName>
    <definedName name="CalcMCV_4" localSheetId="35">#REF!</definedName>
    <definedName name="CalcMCV_4">#REF!</definedName>
    <definedName name="calcNGS_NGDP">#N/A</definedName>
    <definedName name="CAPACCB" localSheetId="46">#REF!</definedName>
    <definedName name="CAPACCB" localSheetId="48">#REF!</definedName>
    <definedName name="CAPACCB" localSheetId="49">#REF!</definedName>
    <definedName name="CAPACCB" localSheetId="51">#REF!</definedName>
    <definedName name="CAPACCB" localSheetId="52">#REF!</definedName>
    <definedName name="CAPACCB" localSheetId="54">#REF!</definedName>
    <definedName name="CAPACCB" localSheetId="55">#REF!</definedName>
    <definedName name="CAPACCB" localSheetId="56">#REF!</definedName>
    <definedName name="CAPACCB" localSheetId="58">#REF!</definedName>
    <definedName name="CAPACCB" localSheetId="59">#REF!</definedName>
    <definedName name="CAPACCB" localSheetId="60">#REF!</definedName>
    <definedName name="CAPACCB" localSheetId="61">#REF!</definedName>
    <definedName name="CAPACCB" localSheetId="0">#REF!</definedName>
    <definedName name="CAPACCB" localSheetId="7">#REF!</definedName>
    <definedName name="CAPACCB" localSheetId="8">#REF!</definedName>
    <definedName name="CAPACCB" localSheetId="11">#REF!</definedName>
    <definedName name="CAPACCB" localSheetId="13">#REF!</definedName>
    <definedName name="CAPACCB" localSheetId="14">#REF!</definedName>
    <definedName name="CAPACCB" localSheetId="15">#REF!</definedName>
    <definedName name="CAPACCB" localSheetId="16">#REF!</definedName>
    <definedName name="CAPACCB" localSheetId="17">#REF!</definedName>
    <definedName name="CAPACCB" localSheetId="18">#REF!</definedName>
    <definedName name="CAPACCB" localSheetId="22">#REF!</definedName>
    <definedName name="CAPACCB" localSheetId="25">#REF!</definedName>
    <definedName name="CAPACCB" localSheetId="26">#REF!</definedName>
    <definedName name="CAPACCB" localSheetId="27">#REF!</definedName>
    <definedName name="CAPACCB" localSheetId="33">#REF!</definedName>
    <definedName name="CAPACCB" localSheetId="35">#REF!</definedName>
    <definedName name="CAPACCB">#REF!</definedName>
    <definedName name="cc" localSheetId="48" hidden="1">{"Riqfin97",#N/A,FALSE,"Tran";"Riqfinpro",#N/A,FALSE,"Tran"}</definedName>
    <definedName name="cc" localSheetId="49" hidden="1">{"Riqfin97",#N/A,FALSE,"Tran";"Riqfinpro",#N/A,FALSE,"Tran"}</definedName>
    <definedName name="cc" localSheetId="50" hidden="1">{"Riqfin97",#N/A,FALSE,"Tran";"Riqfinpro",#N/A,FALSE,"Tran"}</definedName>
    <definedName name="cc" localSheetId="51" hidden="1">{"Riqfin97",#N/A,FALSE,"Tran";"Riqfinpro",#N/A,FALSE,"Tran"}</definedName>
    <definedName name="cc" localSheetId="52" hidden="1">{"Riqfin97",#N/A,FALSE,"Tran";"Riqfinpro",#N/A,FALSE,"Tran"}</definedName>
    <definedName name="cc" localSheetId="54" hidden="1">{"Riqfin97",#N/A,FALSE,"Tran";"Riqfinpro",#N/A,FALSE,"Tran"}</definedName>
    <definedName name="cc" localSheetId="55" hidden="1">{"Riqfin97",#N/A,FALSE,"Tran";"Riqfinpro",#N/A,FALSE,"Tran"}</definedName>
    <definedName name="cc" localSheetId="0" hidden="1">{"Riqfin97",#N/A,FALSE,"Tran";"Riqfinpro",#N/A,FALSE,"Tran"}</definedName>
    <definedName name="cc" localSheetId="2" hidden="1">{"Riqfin97",#N/A,FALSE,"Tran";"Riqfinpro",#N/A,FALSE,"Tran"}</definedName>
    <definedName name="cc" localSheetId="7" hidden="1">{"Riqfin97",#N/A,FALSE,"Tran";"Riqfinpro",#N/A,FALSE,"Tran"}</definedName>
    <definedName name="cc" localSheetId="8" hidden="1">{"Riqfin97",#N/A,FALSE,"Tran";"Riqfinpro",#N/A,FALSE,"Tran"}</definedName>
    <definedName name="cc" localSheetId="11" hidden="1">{"Riqfin97",#N/A,FALSE,"Tran";"Riqfinpro",#N/A,FALSE,"Tran"}</definedName>
    <definedName name="cc" localSheetId="13" hidden="1">{"Riqfin97",#N/A,FALSE,"Tran";"Riqfinpro",#N/A,FALSE,"Tran"}</definedName>
    <definedName name="cc" localSheetId="14" hidden="1">{"Riqfin97",#N/A,FALSE,"Tran";"Riqfinpro",#N/A,FALSE,"Tran"}</definedName>
    <definedName name="cc" localSheetId="15" hidden="1">{"Riqfin97",#N/A,FALSE,"Tran";"Riqfinpro",#N/A,FALSE,"Tran"}</definedName>
    <definedName name="cc" localSheetId="16" hidden="1">{"Riqfin97",#N/A,FALSE,"Tran";"Riqfinpro",#N/A,FALSE,"Tran"}</definedName>
    <definedName name="cc" localSheetId="17" hidden="1">{"Riqfin97",#N/A,FALSE,"Tran";"Riqfinpro",#N/A,FALSE,"Tran"}</definedName>
    <definedName name="cc" localSheetId="18" hidden="1">{"Riqfin97",#N/A,FALSE,"Tran";"Riqfinpro",#N/A,FALSE,"Tran"}</definedName>
    <definedName name="cc" localSheetId="25" hidden="1">{"Riqfin97",#N/A,FALSE,"Tran";"Riqfinpro",#N/A,FALSE,"Tran"}</definedName>
    <definedName name="cc" localSheetId="26" hidden="1">{"Riqfin97",#N/A,FALSE,"Tran";"Riqfinpro",#N/A,FALSE,"Tran"}</definedName>
    <definedName name="cc" localSheetId="27" hidden="1">{"Riqfin97",#N/A,FALSE,"Tran";"Riqfinpro",#N/A,FALSE,"Tran"}</definedName>
    <definedName name="cc" hidden="1">{"Riqfin97",#N/A,FALSE,"Tran";"Riqfinpro",#N/A,FALSE,"Tran"}</definedName>
    <definedName name="ccc" localSheetId="48" hidden="1">{"Riqfin97",#N/A,FALSE,"Tran";"Riqfinpro",#N/A,FALSE,"Tran"}</definedName>
    <definedName name="ccc" localSheetId="49" hidden="1">{"Riqfin97",#N/A,FALSE,"Tran";"Riqfinpro",#N/A,FALSE,"Tran"}</definedName>
    <definedName name="ccc" localSheetId="50" hidden="1">{"Riqfin97",#N/A,FALSE,"Tran";"Riqfinpro",#N/A,FALSE,"Tran"}</definedName>
    <definedName name="ccc" localSheetId="51" hidden="1">{"Riqfin97",#N/A,FALSE,"Tran";"Riqfinpro",#N/A,FALSE,"Tran"}</definedName>
    <definedName name="ccc" localSheetId="52" hidden="1">{"Riqfin97",#N/A,FALSE,"Tran";"Riqfinpro",#N/A,FALSE,"Tran"}</definedName>
    <definedName name="ccc" localSheetId="54" hidden="1">{"Riqfin97",#N/A,FALSE,"Tran";"Riqfinpro",#N/A,FALSE,"Tran"}</definedName>
    <definedName name="ccc" localSheetId="55" hidden="1">{"Riqfin97",#N/A,FALSE,"Tran";"Riqfinpro",#N/A,FALSE,"Tran"}</definedName>
    <definedName name="ccc" localSheetId="0" hidden="1">{"Riqfin97",#N/A,FALSE,"Tran";"Riqfinpro",#N/A,FALSE,"Tran"}</definedName>
    <definedName name="ccc" localSheetId="2" hidden="1">{"Riqfin97",#N/A,FALSE,"Tran";"Riqfinpro",#N/A,FALSE,"Tran"}</definedName>
    <definedName name="ccc" localSheetId="7" hidden="1">{"Riqfin97",#N/A,FALSE,"Tran";"Riqfinpro",#N/A,FALSE,"Tran"}</definedName>
    <definedName name="ccc" localSheetId="8" hidden="1">{"Riqfin97",#N/A,FALSE,"Tran";"Riqfinpro",#N/A,FALSE,"Tran"}</definedName>
    <definedName name="ccc" localSheetId="11" hidden="1">{"Riqfin97",#N/A,FALSE,"Tran";"Riqfinpro",#N/A,FALSE,"Tran"}</definedName>
    <definedName name="ccc" localSheetId="13" hidden="1">{"Riqfin97",#N/A,FALSE,"Tran";"Riqfinpro",#N/A,FALSE,"Tran"}</definedName>
    <definedName name="ccc" localSheetId="14" hidden="1">{"Riqfin97",#N/A,FALSE,"Tran";"Riqfinpro",#N/A,FALSE,"Tran"}</definedName>
    <definedName name="ccc" localSheetId="15" hidden="1">{"Riqfin97",#N/A,FALSE,"Tran";"Riqfinpro",#N/A,FALSE,"Tran"}</definedName>
    <definedName name="ccc" localSheetId="16" hidden="1">{"Riqfin97",#N/A,FALSE,"Tran";"Riqfinpro",#N/A,FALSE,"Tran"}</definedName>
    <definedName name="ccc" localSheetId="17" hidden="1">{"Riqfin97",#N/A,FALSE,"Tran";"Riqfinpro",#N/A,FALSE,"Tran"}</definedName>
    <definedName name="ccc" localSheetId="18" hidden="1">{"Riqfin97",#N/A,FALSE,"Tran";"Riqfinpro",#N/A,FALSE,"Tran"}</definedName>
    <definedName name="ccc" localSheetId="25" hidden="1">{"Riqfin97",#N/A,FALSE,"Tran";"Riqfinpro",#N/A,FALSE,"Tran"}</definedName>
    <definedName name="ccc" localSheetId="26" hidden="1">{"Riqfin97",#N/A,FALSE,"Tran";"Riqfinpro",#N/A,FALSE,"Tran"}</definedName>
    <definedName name="ccc" localSheetId="27" hidden="1">{"Riqfin97",#N/A,FALSE,"Tran";"Riqfinpro",#N/A,FALSE,"Tran"}</definedName>
    <definedName name="ccc" hidden="1">{"Riqfin97",#N/A,FALSE,"Tran";"Riqfinpro",#N/A,FALSE,"Tran"}</definedName>
    <definedName name="CCODE" localSheetId="46">#REF!</definedName>
    <definedName name="CCODE" localSheetId="48">#REF!</definedName>
    <definedName name="CCODE" localSheetId="49">#REF!</definedName>
    <definedName name="CCODE" localSheetId="51">#REF!</definedName>
    <definedName name="CCODE" localSheetId="52">#REF!</definedName>
    <definedName name="CCODE" localSheetId="54">#REF!</definedName>
    <definedName name="CCODE" localSheetId="55">#REF!</definedName>
    <definedName name="CCODE" localSheetId="56">#REF!</definedName>
    <definedName name="CCODE" localSheetId="58">#REF!</definedName>
    <definedName name="CCODE" localSheetId="59">#REF!</definedName>
    <definedName name="CCODE" localSheetId="60">#REF!</definedName>
    <definedName name="CCODE" localSheetId="61">#REF!</definedName>
    <definedName name="CCODE" localSheetId="0">#REF!</definedName>
    <definedName name="CCODE" localSheetId="7">#REF!</definedName>
    <definedName name="CCODE" localSheetId="8">#REF!</definedName>
    <definedName name="CCODE" localSheetId="11">#REF!</definedName>
    <definedName name="CCODE" localSheetId="13">#REF!</definedName>
    <definedName name="CCODE" localSheetId="14">#REF!</definedName>
    <definedName name="CCODE" localSheetId="15">#REF!</definedName>
    <definedName name="CCODE" localSheetId="16">#REF!</definedName>
    <definedName name="CCODE" localSheetId="17">#REF!</definedName>
    <definedName name="CCODE" localSheetId="18">#REF!</definedName>
    <definedName name="CCODE" localSheetId="22">#REF!</definedName>
    <definedName name="CCODE" localSheetId="25">#REF!</definedName>
    <definedName name="CCODE" localSheetId="26">#REF!</definedName>
    <definedName name="CCODE" localSheetId="27">#REF!</definedName>
    <definedName name="CCODE" localSheetId="33">#REF!</definedName>
    <definedName name="CCODE" localSheetId="35">#REF!</definedName>
    <definedName name="CCODE">#REF!</definedName>
    <definedName name="cgb" localSheetId="46">#REF!</definedName>
    <definedName name="cgb" localSheetId="48">#REF!</definedName>
    <definedName name="cgb" localSheetId="49">#REF!</definedName>
    <definedName name="cgb" localSheetId="51">#REF!</definedName>
    <definedName name="cgb" localSheetId="52">#REF!</definedName>
    <definedName name="cgb" localSheetId="54">#REF!</definedName>
    <definedName name="cgb" localSheetId="55">#REF!</definedName>
    <definedName name="cgb" localSheetId="56">#REF!</definedName>
    <definedName name="cgb" localSheetId="58">#REF!</definedName>
    <definedName name="cgb" localSheetId="59">#REF!</definedName>
    <definedName name="cgb" localSheetId="60">#REF!</definedName>
    <definedName name="cgb" localSheetId="61">#REF!</definedName>
    <definedName name="cgb" localSheetId="0">#REF!</definedName>
    <definedName name="cgb" localSheetId="7">#REF!</definedName>
    <definedName name="cgb" localSheetId="8">#REF!</definedName>
    <definedName name="cgb" localSheetId="11">#REF!</definedName>
    <definedName name="cgb" localSheetId="13">#REF!</definedName>
    <definedName name="cgb" localSheetId="14">#REF!</definedName>
    <definedName name="cgb" localSheetId="15">#REF!</definedName>
    <definedName name="cgb" localSheetId="16">#REF!</definedName>
    <definedName name="cgb" localSheetId="17">#REF!</definedName>
    <definedName name="cgb" localSheetId="18">#REF!</definedName>
    <definedName name="cgb" localSheetId="22">#REF!</definedName>
    <definedName name="cgb" localSheetId="25">#REF!</definedName>
    <definedName name="cgb" localSheetId="26">#REF!</definedName>
    <definedName name="cgb" localSheetId="27">#REF!</definedName>
    <definedName name="cgb" localSheetId="33">#REF!</definedName>
    <definedName name="cgb" localSheetId="35">#REF!</definedName>
    <definedName name="cgb">#REF!</definedName>
    <definedName name="cge" localSheetId="46">#REF!</definedName>
    <definedName name="cge" localSheetId="48">#REF!</definedName>
    <definedName name="cge" localSheetId="49">#REF!</definedName>
    <definedName name="cge" localSheetId="51">#REF!</definedName>
    <definedName name="cge" localSheetId="52">#REF!</definedName>
    <definedName name="cge" localSheetId="54">#REF!</definedName>
    <definedName name="cge" localSheetId="55">#REF!</definedName>
    <definedName name="cge" localSheetId="56">#REF!</definedName>
    <definedName name="cge" localSheetId="58">#REF!</definedName>
    <definedName name="cge" localSheetId="59">#REF!</definedName>
    <definedName name="cge" localSheetId="60">#REF!</definedName>
    <definedName name="cge" localSheetId="61">#REF!</definedName>
    <definedName name="cge" localSheetId="0">#REF!</definedName>
    <definedName name="cge" localSheetId="7">#REF!</definedName>
    <definedName name="cge" localSheetId="8">#REF!</definedName>
    <definedName name="cge" localSheetId="11">#REF!</definedName>
    <definedName name="cge" localSheetId="13">#REF!</definedName>
    <definedName name="cge" localSheetId="14">#REF!</definedName>
    <definedName name="cge" localSheetId="15">#REF!</definedName>
    <definedName name="cge" localSheetId="16">#REF!</definedName>
    <definedName name="cge" localSheetId="17">#REF!</definedName>
    <definedName name="cge" localSheetId="18">#REF!</definedName>
    <definedName name="cge" localSheetId="22">#REF!</definedName>
    <definedName name="cge" localSheetId="25">#REF!</definedName>
    <definedName name="cge" localSheetId="26">#REF!</definedName>
    <definedName name="cge" localSheetId="27">#REF!</definedName>
    <definedName name="cge" localSheetId="33">#REF!</definedName>
    <definedName name="cge" localSheetId="35">#REF!</definedName>
    <definedName name="cge">#REF!</definedName>
    <definedName name="cgr" localSheetId="46">#REF!</definedName>
    <definedName name="cgr" localSheetId="48">#REF!</definedName>
    <definedName name="cgr" localSheetId="49">#REF!</definedName>
    <definedName name="cgr" localSheetId="51">#REF!</definedName>
    <definedName name="cgr" localSheetId="52">#REF!</definedName>
    <definedName name="cgr" localSheetId="54">#REF!</definedName>
    <definedName name="cgr" localSheetId="55">#REF!</definedName>
    <definedName name="cgr" localSheetId="56">#REF!</definedName>
    <definedName name="cgr" localSheetId="58">#REF!</definedName>
    <definedName name="cgr" localSheetId="59">#REF!</definedName>
    <definedName name="cgr" localSheetId="60">#REF!</definedName>
    <definedName name="cgr" localSheetId="61">#REF!</definedName>
    <definedName name="cgr" localSheetId="0">#REF!</definedName>
    <definedName name="cgr" localSheetId="7">#REF!</definedName>
    <definedName name="cgr" localSheetId="8">#REF!</definedName>
    <definedName name="cgr" localSheetId="11">#REF!</definedName>
    <definedName name="cgr" localSheetId="13">#REF!</definedName>
    <definedName name="cgr" localSheetId="14">#REF!</definedName>
    <definedName name="cgr" localSheetId="15">#REF!</definedName>
    <definedName name="cgr" localSheetId="16">#REF!</definedName>
    <definedName name="cgr" localSheetId="17">#REF!</definedName>
    <definedName name="cgr" localSheetId="18">#REF!</definedName>
    <definedName name="cgr" localSheetId="22">#REF!</definedName>
    <definedName name="cgr" localSheetId="25">#REF!</definedName>
    <definedName name="cgr" localSheetId="26">#REF!</definedName>
    <definedName name="cgr" localSheetId="27">#REF!</definedName>
    <definedName name="cgr" localSheetId="33">#REF!</definedName>
    <definedName name="cgr" localSheetId="35">#REF!</definedName>
    <definedName name="cgr">#REF!</definedName>
    <definedName name="CONCK" localSheetId="46">#REF!</definedName>
    <definedName name="CONCK" localSheetId="48">#REF!</definedName>
    <definedName name="CONCK" localSheetId="49">#REF!</definedName>
    <definedName name="CONCK" localSheetId="51">#REF!</definedName>
    <definedName name="CONCK" localSheetId="52">#REF!</definedName>
    <definedName name="CONCK" localSheetId="54">#REF!</definedName>
    <definedName name="CONCK" localSheetId="55">#REF!</definedName>
    <definedName name="CONCK" localSheetId="56">#REF!</definedName>
    <definedName name="CONCK" localSheetId="58">#REF!</definedName>
    <definedName name="CONCK" localSheetId="59">#REF!</definedName>
    <definedName name="CONCK" localSheetId="60">#REF!</definedName>
    <definedName name="CONCK" localSheetId="61">#REF!</definedName>
    <definedName name="CONCK" localSheetId="0">#REF!</definedName>
    <definedName name="CONCK" localSheetId="7">#REF!</definedName>
    <definedName name="CONCK" localSheetId="8">#REF!</definedName>
    <definedName name="CONCK" localSheetId="11">#REF!</definedName>
    <definedName name="CONCK" localSheetId="13">#REF!</definedName>
    <definedName name="CONCK" localSheetId="14">#REF!</definedName>
    <definedName name="CONCK" localSheetId="15">#REF!</definedName>
    <definedName name="CONCK" localSheetId="16">#REF!</definedName>
    <definedName name="CONCK" localSheetId="17">#REF!</definedName>
    <definedName name="CONCK" localSheetId="18">#REF!</definedName>
    <definedName name="CONCK" localSheetId="22">#REF!</definedName>
    <definedName name="CONCK" localSheetId="25">#REF!</definedName>
    <definedName name="CONCK" localSheetId="26">#REF!</definedName>
    <definedName name="CONCK" localSheetId="27">#REF!</definedName>
    <definedName name="CONCK" localSheetId="33">#REF!</definedName>
    <definedName name="CONCK" localSheetId="35">#REF!</definedName>
    <definedName name="CONCK">#REF!</definedName>
    <definedName name="Cons" localSheetId="46">#REF!</definedName>
    <definedName name="Cons" localSheetId="48">#REF!</definedName>
    <definedName name="Cons" localSheetId="49">#REF!</definedName>
    <definedName name="Cons" localSheetId="51">#REF!</definedName>
    <definedName name="Cons" localSheetId="52">#REF!</definedName>
    <definedName name="Cons" localSheetId="54">#REF!</definedName>
    <definedName name="Cons" localSheetId="55">#REF!</definedName>
    <definedName name="Cons" localSheetId="56">#REF!</definedName>
    <definedName name="Cons" localSheetId="58">#REF!</definedName>
    <definedName name="Cons" localSheetId="59">#REF!</definedName>
    <definedName name="Cons" localSheetId="60">#REF!</definedName>
    <definedName name="Cons" localSheetId="61">#REF!</definedName>
    <definedName name="Cons" localSheetId="0">#REF!</definedName>
    <definedName name="Cons" localSheetId="7">#REF!</definedName>
    <definedName name="Cons" localSheetId="8">#REF!</definedName>
    <definedName name="Cons" localSheetId="11">#REF!</definedName>
    <definedName name="Cons" localSheetId="13">#REF!</definedName>
    <definedName name="Cons" localSheetId="14">#REF!</definedName>
    <definedName name="Cons" localSheetId="15">#REF!</definedName>
    <definedName name="Cons" localSheetId="16">#REF!</definedName>
    <definedName name="Cons" localSheetId="17">#REF!</definedName>
    <definedName name="Cons" localSheetId="18">#REF!</definedName>
    <definedName name="Cons" localSheetId="22">#REF!</definedName>
    <definedName name="Cons" localSheetId="25">#REF!</definedName>
    <definedName name="Cons" localSheetId="26">#REF!</definedName>
    <definedName name="Cons" localSheetId="27">#REF!</definedName>
    <definedName name="Cons" localSheetId="33">#REF!</definedName>
    <definedName name="Cons" localSheetId="35">#REF!</definedName>
    <definedName name="Cons">#REF!</definedName>
    <definedName name="CORULCSA" localSheetId="48">[24]E!$V$15:$V$98</definedName>
    <definedName name="CORULCSA" localSheetId="49">[24]E!$V$15:$V$98</definedName>
    <definedName name="CORULCSA" localSheetId="0">[24]E!$V$15:$V$98</definedName>
    <definedName name="CORULCSA" localSheetId="7">[24]E!$V$15:$V$98</definedName>
    <definedName name="CORULCSA" localSheetId="8">[24]E!$V$15:$V$98</definedName>
    <definedName name="CORULCSA">[25]E!$V$15:$V$98</definedName>
    <definedName name="cp" localSheetId="50" hidden="1">{"'előző év december'!$A$2:$CP$214"}</definedName>
    <definedName name="cp" localSheetId="51" hidden="1">{"'előző év december'!$A$2:$CP$214"}</definedName>
    <definedName name="cp" localSheetId="52" hidden="1">{"'előző év december'!$A$2:$CP$214"}</definedName>
    <definedName name="cp" localSheetId="55" hidden="1">{"'előző év december'!$A$2:$CP$214"}</definedName>
    <definedName name="cp" localSheetId="0" hidden="1">{"'előző év december'!$A$2:$CP$214"}</definedName>
    <definedName name="cp" localSheetId="2" hidden="1">{"'előző év december'!$A$2:$CP$214"}</definedName>
    <definedName name="cp" localSheetId="8" hidden="1">{"'előző év december'!$A$2:$CP$214"}</definedName>
    <definedName name="cp" localSheetId="11" hidden="1">{"'előző év december'!$A$2:$CP$214"}</definedName>
    <definedName name="cp" localSheetId="13" hidden="1">{"'előző év december'!$A$2:$CP$214"}</definedName>
    <definedName name="cp" localSheetId="14" hidden="1">{"'előző év december'!$A$2:$CP$214"}</definedName>
    <definedName name="cp" localSheetId="15" hidden="1">{"'előző év december'!$A$2:$CP$214"}</definedName>
    <definedName name="cp" localSheetId="16" hidden="1">{"'előző év december'!$A$2:$CP$214"}</definedName>
    <definedName name="cp" localSheetId="17" hidden="1">{"'előző év december'!$A$2:$CP$214"}</definedName>
    <definedName name="cp" localSheetId="18" hidden="1">{"'előző év december'!$A$2:$CP$214"}</definedName>
    <definedName name="cp" localSheetId="25" hidden="1">{"'előző év december'!$A$2:$CP$214"}</definedName>
    <definedName name="cp" localSheetId="26" hidden="1">{"'előző év december'!$A$2:$CP$214"}</definedName>
    <definedName name="cp" localSheetId="27" hidden="1">{"'előző év december'!$A$2:$CP$214"}</definedName>
    <definedName name="cp" hidden="1">{"'előző év december'!$A$2:$CP$214"}</definedName>
    <definedName name="cpr" localSheetId="50" hidden="1">{"'előző év december'!$A$2:$CP$214"}</definedName>
    <definedName name="cpr" localSheetId="51" hidden="1">{"'előző év december'!$A$2:$CP$214"}</definedName>
    <definedName name="cpr" localSheetId="52" hidden="1">{"'előző év december'!$A$2:$CP$214"}</definedName>
    <definedName name="cpr" localSheetId="55" hidden="1">{"'előző év december'!$A$2:$CP$214"}</definedName>
    <definedName name="cpr" localSheetId="0" hidden="1">{"'előző év december'!$A$2:$CP$214"}</definedName>
    <definedName name="cpr" localSheetId="2" hidden="1">{"'előző év december'!$A$2:$CP$214"}</definedName>
    <definedName name="cpr" localSheetId="8" hidden="1">{"'előző év december'!$A$2:$CP$214"}</definedName>
    <definedName name="cpr" localSheetId="11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16" hidden="1">{"'előző év december'!$A$2:$CP$214"}</definedName>
    <definedName name="cpr" localSheetId="17" hidden="1">{"'előző év december'!$A$2:$CP$214"}</definedName>
    <definedName name="cpr" localSheetId="18" hidden="1">{"'előző év december'!$A$2:$CP$214"}</definedName>
    <definedName name="cpr" localSheetId="25" hidden="1">{"'előző év december'!$A$2:$CP$214"}</definedName>
    <definedName name="cpr" localSheetId="26" hidden="1">{"'előző év december'!$A$2:$CP$214"}</definedName>
    <definedName name="cpr" localSheetId="27" hidden="1">{"'előző év december'!$A$2:$CP$214"}</definedName>
    <definedName name="cpr" hidden="1">{"'előző év december'!$A$2:$CP$214"}</definedName>
    <definedName name="cprsa" localSheetId="50" hidden="1">{"'előző év december'!$A$2:$CP$214"}</definedName>
    <definedName name="cprsa" localSheetId="51" hidden="1">{"'előző év december'!$A$2:$CP$214"}</definedName>
    <definedName name="cprsa" localSheetId="52" hidden="1">{"'előző év december'!$A$2:$CP$214"}</definedName>
    <definedName name="cprsa" localSheetId="55" hidden="1">{"'előző év december'!$A$2:$CP$214"}</definedName>
    <definedName name="cprsa" localSheetId="0" hidden="1">{"'előző év december'!$A$2:$CP$214"}</definedName>
    <definedName name="cprsa" localSheetId="2" hidden="1">{"'előző év december'!$A$2:$CP$214"}</definedName>
    <definedName name="cprsa" localSheetId="8" hidden="1">{"'előző év december'!$A$2:$CP$214"}</definedName>
    <definedName name="cprsa" localSheetId="11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16" hidden="1">{"'előző év december'!$A$2:$CP$214"}</definedName>
    <definedName name="cprsa" localSheetId="17" hidden="1">{"'előző év december'!$A$2:$CP$214"}</definedName>
    <definedName name="cprsa" localSheetId="18" hidden="1">{"'előző év december'!$A$2:$CP$214"}</definedName>
    <definedName name="cprsa" localSheetId="25" hidden="1">{"'előző év december'!$A$2:$CP$214"}</definedName>
    <definedName name="cprsa" localSheetId="26" hidden="1">{"'előző év december'!$A$2:$CP$214"}</definedName>
    <definedName name="cprsa" localSheetId="27" hidden="1">{"'előző év december'!$A$2:$CP$214"}</definedName>
    <definedName name="cprsa" hidden="1">{"'előző év december'!$A$2:$CP$214"}</definedName>
    <definedName name="CurrVintage">[26]Current!$D$66</definedName>
    <definedName name="cx" localSheetId="50" hidden="1">{"'előző év december'!$A$2:$CP$214"}</definedName>
    <definedName name="cx" localSheetId="51" hidden="1">{"'előző év december'!$A$2:$CP$214"}</definedName>
    <definedName name="cx" localSheetId="52" hidden="1">{"'előző év december'!$A$2:$CP$214"}</definedName>
    <definedName name="cx" localSheetId="55" hidden="1">{"'előző év december'!$A$2:$CP$214"}</definedName>
    <definedName name="cx" localSheetId="0" hidden="1">{"'előző év december'!$A$2:$CP$214"}</definedName>
    <definedName name="cx" localSheetId="2" hidden="1">{"'előző év december'!$A$2:$CP$214"}</definedName>
    <definedName name="cx" localSheetId="8" hidden="1">{"'előző év december'!$A$2:$CP$214"}</definedName>
    <definedName name="cx" localSheetId="11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16" hidden="1">{"'előző év december'!$A$2:$CP$214"}</definedName>
    <definedName name="cx" localSheetId="17" hidden="1">{"'előző év december'!$A$2:$CP$214"}</definedName>
    <definedName name="cx" localSheetId="18" hidden="1">{"'előző év december'!$A$2:$CP$214"}</definedName>
    <definedName name="cx" localSheetId="25" hidden="1">{"'előző év december'!$A$2:$CP$214"}</definedName>
    <definedName name="cx" localSheetId="26" hidden="1">{"'előző év december'!$A$2:$CP$214"}</definedName>
    <definedName name="cx" localSheetId="27" hidden="1">{"'előző év december'!$A$2:$CP$214"}</definedName>
    <definedName name="cx" hidden="1">{"'előző év december'!$A$2:$CP$214"}</definedName>
    <definedName name="d">"Graf 5"</definedName>
    <definedName name="DABproj">#N/A</definedName>
    <definedName name="DAGproj">#N/A</definedName>
    <definedName name="daily_interest_rates" localSheetId="46">'[27]daily calculations'!#REF!</definedName>
    <definedName name="daily_interest_rates" localSheetId="48">'[27]daily calculations'!#REF!</definedName>
    <definedName name="daily_interest_rates" localSheetId="49">'[27]daily calculations'!#REF!</definedName>
    <definedName name="daily_interest_rates" localSheetId="51">'[28]daily calculations'!#REF!</definedName>
    <definedName name="daily_interest_rates" localSheetId="52">'[28]daily calculations'!#REF!</definedName>
    <definedName name="daily_interest_rates" localSheetId="54">'[27]daily calculations'!#REF!</definedName>
    <definedName name="daily_interest_rates" localSheetId="55">'[28]daily calculations'!#REF!</definedName>
    <definedName name="daily_interest_rates" localSheetId="56">'[27]daily calculations'!#REF!</definedName>
    <definedName name="daily_interest_rates" localSheetId="58">'[28]daily calculations'!#REF!</definedName>
    <definedName name="daily_interest_rates" localSheetId="59">'[28]daily calculations'!#REF!</definedName>
    <definedName name="daily_interest_rates" localSheetId="60">'[28]daily calculations'!#REF!</definedName>
    <definedName name="daily_interest_rates" localSheetId="61">'[28]daily calculations'!#REF!</definedName>
    <definedName name="daily_interest_rates" localSheetId="0">'[27]daily calculations'!#REF!</definedName>
    <definedName name="daily_interest_rates" localSheetId="7">'[27]daily calculations'!#REF!</definedName>
    <definedName name="daily_interest_rates" localSheetId="8">'[27]daily calculations'!#REF!</definedName>
    <definedName name="daily_interest_rates" localSheetId="11">'[28]daily calculations'!#REF!</definedName>
    <definedName name="daily_interest_rates" localSheetId="13">'[28]daily calculations'!#REF!</definedName>
    <definedName name="daily_interest_rates" localSheetId="14">'[28]daily calculations'!#REF!</definedName>
    <definedName name="daily_interest_rates" localSheetId="15">'[28]daily calculations'!#REF!</definedName>
    <definedName name="daily_interest_rates" localSheetId="16">'[28]daily calculations'!#REF!</definedName>
    <definedName name="daily_interest_rates" localSheetId="17">'[28]daily calculations'!#REF!</definedName>
    <definedName name="daily_interest_rates" localSheetId="18">'[28]daily calculations'!#REF!</definedName>
    <definedName name="daily_interest_rates" localSheetId="22">'[28]daily calculations'!#REF!</definedName>
    <definedName name="daily_interest_rates" localSheetId="25">'[28]daily calculations'!#REF!</definedName>
    <definedName name="daily_interest_rates" localSheetId="26">'[28]daily calculations'!#REF!</definedName>
    <definedName name="daily_interest_rates" localSheetId="27">'[28]daily calculations'!#REF!</definedName>
    <definedName name="daily_interest_rates" localSheetId="33">'[28]daily calculations'!#REF!</definedName>
    <definedName name="daily_interest_rates" localSheetId="35">'[28]daily calculations'!#REF!</definedName>
    <definedName name="daily_interest_rates">'[28]daily calculations'!#REF!</definedName>
    <definedName name="DAproj">#N/A</definedName>
    <definedName name="DASD">#N/A</definedName>
    <definedName name="DASDB">#N/A</definedName>
    <definedName name="DASDG">#N/A</definedName>
    <definedName name="data_area" localSheetId="46">#REF!</definedName>
    <definedName name="data_area" localSheetId="48">#REF!</definedName>
    <definedName name="data_area" localSheetId="49">#REF!</definedName>
    <definedName name="data_area" localSheetId="51">#REF!</definedName>
    <definedName name="data_area" localSheetId="52">#REF!</definedName>
    <definedName name="data_area" localSheetId="54">#REF!</definedName>
    <definedName name="data_area" localSheetId="55">#REF!</definedName>
    <definedName name="data_area" localSheetId="56">#REF!</definedName>
    <definedName name="data_area" localSheetId="58">#REF!</definedName>
    <definedName name="data_area" localSheetId="59">#REF!</definedName>
    <definedName name="data_area" localSheetId="60">#REF!</definedName>
    <definedName name="data_area" localSheetId="61">#REF!</definedName>
    <definedName name="data_area" localSheetId="0">#REF!</definedName>
    <definedName name="data_area" localSheetId="7">#REF!</definedName>
    <definedName name="data_area" localSheetId="8">#REF!</definedName>
    <definedName name="data_area" localSheetId="11">#REF!</definedName>
    <definedName name="data_area" localSheetId="13">#REF!</definedName>
    <definedName name="data_area" localSheetId="14">#REF!</definedName>
    <definedName name="data_area" localSheetId="15">#REF!</definedName>
    <definedName name="data_area" localSheetId="16">#REF!</definedName>
    <definedName name="data_area" localSheetId="17">#REF!</definedName>
    <definedName name="data_area" localSheetId="18">#REF!</definedName>
    <definedName name="data_area" localSheetId="22">#REF!</definedName>
    <definedName name="data_area" localSheetId="25">#REF!</definedName>
    <definedName name="data_area" localSheetId="26">#REF!</definedName>
    <definedName name="data_area" localSheetId="27">#REF!</definedName>
    <definedName name="data_area" localSheetId="33">#REF!</definedName>
    <definedName name="data_area" localSheetId="35">#REF!</definedName>
    <definedName name="data_area">#REF!</definedName>
    <definedName name="_xlnm.Database" localSheetId="46">#REF!</definedName>
    <definedName name="_xlnm.Database" localSheetId="48">#REF!</definedName>
    <definedName name="_xlnm.Database" localSheetId="49">#REF!</definedName>
    <definedName name="_xlnm.Database" localSheetId="51">#REF!</definedName>
    <definedName name="_xlnm.Database" localSheetId="52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8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0">#REF!</definedName>
    <definedName name="_xlnm.Database" localSheetId="7">#REF!</definedName>
    <definedName name="_xlnm.Database" localSheetId="8">#REF!</definedName>
    <definedName name="_xlnm.Database" localSheetId="11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22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33">#REF!</definedName>
    <definedName name="_xlnm.Database" localSheetId="35">#REF!</definedName>
    <definedName name="_xlnm.Database">#REF!</definedName>
    <definedName name="DATB" localSheetId="48">[1]REER!$B$144:$B$240</definedName>
    <definedName name="DATB" localSheetId="49">[1]REER!$B$144:$B$240</definedName>
    <definedName name="DATB" localSheetId="0">[1]REER!$B$144:$B$240</definedName>
    <definedName name="DATB" localSheetId="7">[1]REER!$B$144:$B$240</definedName>
    <definedName name="DATB" localSheetId="8">[1]REER!$B$144:$B$240</definedName>
    <definedName name="DATB">[2]REER!$B$144:$B$240</definedName>
    <definedName name="datcr" localSheetId="46">'[8]Tab ann curr'!#REF!</definedName>
    <definedName name="datcr" localSheetId="48">'[8]Tab ann curr'!#REF!</definedName>
    <definedName name="datcr" localSheetId="49">'[8]Tab ann curr'!#REF!</definedName>
    <definedName name="datcr" localSheetId="51">'[8]Tab ann curr'!#REF!</definedName>
    <definedName name="datcr" localSheetId="52">'[8]Tab ann curr'!#REF!</definedName>
    <definedName name="datcr" localSheetId="54">'[8]Tab ann curr'!#REF!</definedName>
    <definedName name="datcr" localSheetId="55">'[8]Tab ann curr'!#REF!</definedName>
    <definedName name="datcr" localSheetId="56">'[8]Tab ann curr'!#REF!</definedName>
    <definedName name="datcr" localSheetId="58">'[8]Tab ann curr'!#REF!</definedName>
    <definedName name="datcr" localSheetId="59">'[8]Tab ann curr'!#REF!</definedName>
    <definedName name="datcr" localSheetId="60">'[8]Tab ann curr'!#REF!</definedName>
    <definedName name="datcr" localSheetId="61">'[8]Tab ann curr'!#REF!</definedName>
    <definedName name="datcr" localSheetId="0">'[8]Tab ann curr'!#REF!</definedName>
    <definedName name="datcr" localSheetId="7">'[8]Tab ann curr'!#REF!</definedName>
    <definedName name="datcr" localSheetId="8">'[8]Tab ann curr'!#REF!</definedName>
    <definedName name="datcr" localSheetId="11">'[8]Tab ann curr'!#REF!</definedName>
    <definedName name="datcr" localSheetId="13">'[8]Tab ann curr'!#REF!</definedName>
    <definedName name="datcr" localSheetId="14">'[8]Tab ann curr'!#REF!</definedName>
    <definedName name="datcr" localSheetId="15">'[8]Tab ann curr'!#REF!</definedName>
    <definedName name="datcr" localSheetId="16">'[8]Tab ann curr'!#REF!</definedName>
    <definedName name="datcr" localSheetId="17">'[8]Tab ann curr'!#REF!</definedName>
    <definedName name="datcr" localSheetId="18">'[8]Tab ann curr'!#REF!</definedName>
    <definedName name="datcr" localSheetId="22">'[8]Tab ann curr'!#REF!</definedName>
    <definedName name="datcr" localSheetId="25">'[8]Tab ann curr'!#REF!</definedName>
    <definedName name="datcr" localSheetId="26">'[8]Tab ann curr'!#REF!</definedName>
    <definedName name="datcr" localSheetId="27">'[8]Tab ann curr'!#REF!</definedName>
    <definedName name="datcr" localSheetId="33">'[8]Tab ann curr'!#REF!</definedName>
    <definedName name="datcr" localSheetId="35">'[8]Tab ann curr'!#REF!</definedName>
    <definedName name="datcr">'[8]Tab ann curr'!#REF!</definedName>
    <definedName name="date" localSheetId="46">#REF!</definedName>
    <definedName name="date" localSheetId="48">#REF!</definedName>
    <definedName name="date" localSheetId="49">#REF!</definedName>
    <definedName name="date" localSheetId="51">#REF!</definedName>
    <definedName name="date" localSheetId="52">#REF!</definedName>
    <definedName name="date" localSheetId="54">#REF!</definedName>
    <definedName name="date" localSheetId="55">#REF!</definedName>
    <definedName name="date" localSheetId="56">#REF!</definedName>
    <definedName name="date" localSheetId="58">#REF!</definedName>
    <definedName name="date" localSheetId="59">#REF!</definedName>
    <definedName name="date" localSheetId="60">#REF!</definedName>
    <definedName name="date" localSheetId="61">#REF!</definedName>
    <definedName name="date" localSheetId="0">#REF!</definedName>
    <definedName name="date" localSheetId="7">#REF!</definedName>
    <definedName name="date" localSheetId="8">#REF!</definedName>
    <definedName name="date" localSheetId="11">#REF!</definedName>
    <definedName name="date" localSheetId="13">#REF!</definedName>
    <definedName name="date" localSheetId="14">#REF!</definedName>
    <definedName name="date" localSheetId="15">#REF!</definedName>
    <definedName name="date" localSheetId="16">#REF!</definedName>
    <definedName name="date" localSheetId="17">#REF!</definedName>
    <definedName name="date" localSheetId="18">#REF!</definedName>
    <definedName name="date" localSheetId="22">#REF!</definedName>
    <definedName name="date" localSheetId="25">#REF!</definedName>
    <definedName name="date" localSheetId="26">#REF!</definedName>
    <definedName name="date" localSheetId="27">#REF!</definedName>
    <definedName name="date" localSheetId="33">#REF!</definedName>
    <definedName name="date" localSheetId="35">#REF!</definedName>
    <definedName name="date">#REF!</definedName>
    <definedName name="date_EXP">[29]Sheet1!$B$1:$G$1</definedName>
    <definedName name="date_FISC" localSheetId="46">#REF!</definedName>
    <definedName name="date_FISC" localSheetId="48">#REF!</definedName>
    <definedName name="date_FISC" localSheetId="49">#REF!</definedName>
    <definedName name="date_FISC" localSheetId="51">#REF!</definedName>
    <definedName name="date_FISC" localSheetId="52">#REF!</definedName>
    <definedName name="date_FISC" localSheetId="54">#REF!</definedName>
    <definedName name="date_FISC" localSheetId="55">#REF!</definedName>
    <definedName name="date_FISC" localSheetId="56">#REF!</definedName>
    <definedName name="date_FISC" localSheetId="58">#REF!</definedName>
    <definedName name="date_FISC" localSheetId="59">#REF!</definedName>
    <definedName name="date_FISC" localSheetId="60">#REF!</definedName>
    <definedName name="date_FISC" localSheetId="61">#REF!</definedName>
    <definedName name="date_FISC" localSheetId="0">#REF!</definedName>
    <definedName name="date_FISC" localSheetId="7">#REF!</definedName>
    <definedName name="date_FISC" localSheetId="8">#REF!</definedName>
    <definedName name="date_FISC" localSheetId="11">#REF!</definedName>
    <definedName name="date_FISC" localSheetId="13">#REF!</definedName>
    <definedName name="date_FISC" localSheetId="14">#REF!</definedName>
    <definedName name="date_FISC" localSheetId="15">#REF!</definedName>
    <definedName name="date_FISC" localSheetId="16">#REF!</definedName>
    <definedName name="date_FISC" localSheetId="17">#REF!</definedName>
    <definedName name="date_FISC" localSheetId="18">#REF!</definedName>
    <definedName name="date_FISC" localSheetId="22">#REF!</definedName>
    <definedName name="date_FISC" localSheetId="25">#REF!</definedName>
    <definedName name="date_FISC" localSheetId="26">#REF!</definedName>
    <definedName name="date_FISC" localSheetId="27">#REF!</definedName>
    <definedName name="date_FISC" localSheetId="33">#REF!</definedName>
    <definedName name="date_FISC" localSheetId="35">#REF!</definedName>
    <definedName name="date_FISC">#REF!</definedName>
    <definedName name="dateIntLiq" localSheetId="46">#REF!</definedName>
    <definedName name="dateIntLiq" localSheetId="48">#REF!</definedName>
    <definedName name="dateIntLiq" localSheetId="49">#REF!</definedName>
    <definedName name="dateIntLiq" localSheetId="51">#REF!</definedName>
    <definedName name="dateIntLiq" localSheetId="52">#REF!</definedName>
    <definedName name="dateIntLiq" localSheetId="54">#REF!</definedName>
    <definedName name="dateIntLiq" localSheetId="55">#REF!</definedName>
    <definedName name="dateIntLiq" localSheetId="56">#REF!</definedName>
    <definedName name="dateIntLiq" localSheetId="58">#REF!</definedName>
    <definedName name="dateIntLiq" localSheetId="59">#REF!</definedName>
    <definedName name="dateIntLiq" localSheetId="60">#REF!</definedName>
    <definedName name="dateIntLiq" localSheetId="61">#REF!</definedName>
    <definedName name="dateIntLiq" localSheetId="0">#REF!</definedName>
    <definedName name="dateIntLiq" localSheetId="7">#REF!</definedName>
    <definedName name="dateIntLiq" localSheetId="8">#REF!</definedName>
    <definedName name="dateIntLiq" localSheetId="11">#REF!</definedName>
    <definedName name="dateIntLiq" localSheetId="13">#REF!</definedName>
    <definedName name="dateIntLiq" localSheetId="14">#REF!</definedName>
    <definedName name="dateIntLiq" localSheetId="15">#REF!</definedName>
    <definedName name="dateIntLiq" localSheetId="16">#REF!</definedName>
    <definedName name="dateIntLiq" localSheetId="17">#REF!</definedName>
    <definedName name="dateIntLiq" localSheetId="18">#REF!</definedName>
    <definedName name="dateIntLiq" localSheetId="22">#REF!</definedName>
    <definedName name="dateIntLiq" localSheetId="25">#REF!</definedName>
    <definedName name="dateIntLiq" localSheetId="26">#REF!</definedName>
    <definedName name="dateIntLiq" localSheetId="27">#REF!</definedName>
    <definedName name="dateIntLiq" localSheetId="33">#REF!</definedName>
    <definedName name="dateIntLiq" localSheetId="35">#REF!</definedName>
    <definedName name="dateIntLiq">#REF!</definedName>
    <definedName name="dateMoney" localSheetId="46">#REF!</definedName>
    <definedName name="dateMoney" localSheetId="48">#REF!</definedName>
    <definedName name="dateMoney" localSheetId="49">#REF!</definedName>
    <definedName name="dateMoney" localSheetId="51">#REF!</definedName>
    <definedName name="dateMoney" localSheetId="52">#REF!</definedName>
    <definedName name="dateMoney" localSheetId="54">#REF!</definedName>
    <definedName name="dateMoney" localSheetId="55">#REF!</definedName>
    <definedName name="dateMoney" localSheetId="56">#REF!</definedName>
    <definedName name="dateMoney" localSheetId="58">#REF!</definedName>
    <definedName name="dateMoney" localSheetId="59">#REF!</definedName>
    <definedName name="dateMoney" localSheetId="60">#REF!</definedName>
    <definedName name="dateMoney" localSheetId="61">#REF!</definedName>
    <definedName name="dateMoney" localSheetId="0">#REF!</definedName>
    <definedName name="dateMoney" localSheetId="7">#REF!</definedName>
    <definedName name="dateMoney" localSheetId="8">#REF!</definedName>
    <definedName name="dateMoney" localSheetId="11">#REF!</definedName>
    <definedName name="dateMoney" localSheetId="13">#REF!</definedName>
    <definedName name="dateMoney" localSheetId="14">#REF!</definedName>
    <definedName name="dateMoney" localSheetId="15">#REF!</definedName>
    <definedName name="dateMoney" localSheetId="16">#REF!</definedName>
    <definedName name="dateMoney" localSheetId="17">#REF!</definedName>
    <definedName name="dateMoney" localSheetId="18">#REF!</definedName>
    <definedName name="dateMoney" localSheetId="22">#REF!</definedName>
    <definedName name="dateMoney" localSheetId="25">#REF!</definedName>
    <definedName name="dateMoney" localSheetId="26">#REF!</definedName>
    <definedName name="dateMoney" localSheetId="27">#REF!</definedName>
    <definedName name="dateMoney" localSheetId="33">#REF!</definedName>
    <definedName name="dateMoney" localSheetId="35">#REF!</definedName>
    <definedName name="dateMoney">#REF!</definedName>
    <definedName name="dateprofit" localSheetId="48">[1]C!$A$9:$A$125</definedName>
    <definedName name="dateprofit" localSheetId="49">[1]C!$A$9:$A$125</definedName>
    <definedName name="dateprofit" localSheetId="0">[1]C!$A$9:$A$125</definedName>
    <definedName name="dateprofit" localSheetId="7">[1]C!$A$9:$A$125</definedName>
    <definedName name="dateprofit" localSheetId="8">[1]C!$A$9:$A$125</definedName>
    <definedName name="dateprofit">[2]C!$A$9:$A$125</definedName>
    <definedName name="dateRates" localSheetId="46">#REF!</definedName>
    <definedName name="dateRates" localSheetId="48">#REF!</definedName>
    <definedName name="dateRates" localSheetId="49">#REF!</definedName>
    <definedName name="dateRates" localSheetId="51">#REF!</definedName>
    <definedName name="dateRates" localSheetId="52">#REF!</definedName>
    <definedName name="dateRates" localSheetId="54">#REF!</definedName>
    <definedName name="dateRates" localSheetId="55">#REF!</definedName>
    <definedName name="dateRates" localSheetId="56">#REF!</definedName>
    <definedName name="dateRates" localSheetId="58">#REF!</definedName>
    <definedName name="dateRates" localSheetId="59">#REF!</definedName>
    <definedName name="dateRates" localSheetId="60">#REF!</definedName>
    <definedName name="dateRates" localSheetId="61">#REF!</definedName>
    <definedName name="dateRates" localSheetId="0">#REF!</definedName>
    <definedName name="dateRates" localSheetId="7">#REF!</definedName>
    <definedName name="dateRates" localSheetId="8">#REF!</definedName>
    <definedName name="dateRates" localSheetId="11">#REF!</definedName>
    <definedName name="dateRates" localSheetId="13">#REF!</definedName>
    <definedName name="dateRates" localSheetId="14">#REF!</definedName>
    <definedName name="dateRates" localSheetId="15">#REF!</definedName>
    <definedName name="dateRates" localSheetId="16">#REF!</definedName>
    <definedName name="dateRates" localSheetId="17">#REF!</definedName>
    <definedName name="dateRates" localSheetId="18">#REF!</definedName>
    <definedName name="dateRates" localSheetId="22">#REF!</definedName>
    <definedName name="dateRates" localSheetId="25">#REF!</definedName>
    <definedName name="dateRates" localSheetId="26">#REF!</definedName>
    <definedName name="dateRates" localSheetId="27">#REF!</definedName>
    <definedName name="dateRates" localSheetId="33">#REF!</definedName>
    <definedName name="dateRates" localSheetId="35">#REF!</definedName>
    <definedName name="dateRates">#REF!</definedName>
    <definedName name="dateRawQ" localSheetId="46">'[30]Raw Data'!#REF!</definedName>
    <definedName name="dateRawQ" localSheetId="48">'[30]Raw Data'!#REF!</definedName>
    <definedName name="dateRawQ" localSheetId="49">'[30]Raw Data'!#REF!</definedName>
    <definedName name="dateRawQ" localSheetId="51">'[30]Raw Data'!#REF!</definedName>
    <definedName name="dateRawQ" localSheetId="52">'[30]Raw Data'!#REF!</definedName>
    <definedName name="dateRawQ" localSheetId="54">'[30]Raw Data'!#REF!</definedName>
    <definedName name="dateRawQ" localSheetId="55">'[30]Raw Data'!#REF!</definedName>
    <definedName name="dateRawQ" localSheetId="56">'[30]Raw Data'!#REF!</definedName>
    <definedName name="dateRawQ" localSheetId="58">'[30]Raw Data'!#REF!</definedName>
    <definedName name="dateRawQ" localSheetId="59">'[30]Raw Data'!#REF!</definedName>
    <definedName name="dateRawQ" localSheetId="60">'[30]Raw Data'!#REF!</definedName>
    <definedName name="dateRawQ" localSheetId="61">'[30]Raw Data'!#REF!</definedName>
    <definedName name="dateRawQ" localSheetId="0">'[30]Raw Data'!#REF!</definedName>
    <definedName name="dateRawQ" localSheetId="7">'[30]Raw Data'!#REF!</definedName>
    <definedName name="dateRawQ" localSheetId="8">'[30]Raw Data'!#REF!</definedName>
    <definedName name="dateRawQ" localSheetId="11">'[30]Raw Data'!#REF!</definedName>
    <definedName name="dateRawQ" localSheetId="13">'[30]Raw Data'!#REF!</definedName>
    <definedName name="dateRawQ" localSheetId="14">'[30]Raw Data'!#REF!</definedName>
    <definedName name="dateRawQ" localSheetId="15">'[30]Raw Data'!#REF!</definedName>
    <definedName name="dateRawQ" localSheetId="16">'[30]Raw Data'!#REF!</definedName>
    <definedName name="dateRawQ" localSheetId="17">'[30]Raw Data'!#REF!</definedName>
    <definedName name="dateRawQ" localSheetId="18">'[30]Raw Data'!#REF!</definedName>
    <definedName name="dateRawQ" localSheetId="22">'[30]Raw Data'!#REF!</definedName>
    <definedName name="dateRawQ" localSheetId="25">'[30]Raw Data'!#REF!</definedName>
    <definedName name="dateRawQ" localSheetId="26">'[30]Raw Data'!#REF!</definedName>
    <definedName name="dateRawQ" localSheetId="27">'[30]Raw Data'!#REF!</definedName>
    <definedName name="dateRawQ" localSheetId="33">'[30]Raw Data'!#REF!</definedName>
    <definedName name="dateRawQ" localSheetId="35">'[30]Raw Data'!#REF!</definedName>
    <definedName name="dateRawQ">'[30]Raw Data'!#REF!</definedName>
    <definedName name="dateReal" localSheetId="46">#REF!</definedName>
    <definedName name="dateReal" localSheetId="48">#REF!</definedName>
    <definedName name="dateReal" localSheetId="49">#REF!</definedName>
    <definedName name="dateReal" localSheetId="51">#REF!</definedName>
    <definedName name="dateReal" localSheetId="52">#REF!</definedName>
    <definedName name="dateReal" localSheetId="54">#REF!</definedName>
    <definedName name="dateReal" localSheetId="55">#REF!</definedName>
    <definedName name="dateReal" localSheetId="56">#REF!</definedName>
    <definedName name="dateReal" localSheetId="58">#REF!</definedName>
    <definedName name="dateReal" localSheetId="59">#REF!</definedName>
    <definedName name="dateReal" localSheetId="60">#REF!</definedName>
    <definedName name="dateReal" localSheetId="61">#REF!</definedName>
    <definedName name="dateReal" localSheetId="0">#REF!</definedName>
    <definedName name="dateReal" localSheetId="7">#REF!</definedName>
    <definedName name="dateReal" localSheetId="8">#REF!</definedName>
    <definedName name="dateReal" localSheetId="11">#REF!</definedName>
    <definedName name="dateReal" localSheetId="13">#REF!</definedName>
    <definedName name="dateReal" localSheetId="14">#REF!</definedName>
    <definedName name="dateReal" localSheetId="15">#REF!</definedName>
    <definedName name="dateReal" localSheetId="16">#REF!</definedName>
    <definedName name="dateReal" localSheetId="17">#REF!</definedName>
    <definedName name="dateReal" localSheetId="18">#REF!</definedName>
    <definedName name="dateReal" localSheetId="22">#REF!</definedName>
    <definedName name="dateReal" localSheetId="25">#REF!</definedName>
    <definedName name="dateReal" localSheetId="26">#REF!</definedName>
    <definedName name="dateReal" localSheetId="27">#REF!</definedName>
    <definedName name="dateReal" localSheetId="33">#REF!</definedName>
    <definedName name="dateReal" localSheetId="35">#REF!</definedName>
    <definedName name="dateReal">#REF!</definedName>
    <definedName name="dates" localSheetId="46">#REF!</definedName>
    <definedName name="dates" localSheetId="48">#REF!</definedName>
    <definedName name="dates" localSheetId="49">#REF!</definedName>
    <definedName name="dates" localSheetId="51">#REF!</definedName>
    <definedName name="dates" localSheetId="52">#REF!</definedName>
    <definedName name="dates" localSheetId="54">#REF!</definedName>
    <definedName name="dates" localSheetId="55">#REF!</definedName>
    <definedName name="dates" localSheetId="56">#REF!</definedName>
    <definedName name="dates" localSheetId="58">#REF!</definedName>
    <definedName name="dates" localSheetId="59">#REF!</definedName>
    <definedName name="dates" localSheetId="60">#REF!</definedName>
    <definedName name="dates" localSheetId="61">#REF!</definedName>
    <definedName name="dates" localSheetId="0">#REF!</definedName>
    <definedName name="dates" localSheetId="7">#REF!</definedName>
    <definedName name="dates" localSheetId="8">#REF!</definedName>
    <definedName name="dates" localSheetId="11">#REF!</definedName>
    <definedName name="dates" localSheetId="13">#REF!</definedName>
    <definedName name="dates" localSheetId="14">#REF!</definedName>
    <definedName name="dates" localSheetId="15">#REF!</definedName>
    <definedName name="dates" localSheetId="16">#REF!</definedName>
    <definedName name="dates" localSheetId="17">#REF!</definedName>
    <definedName name="dates" localSheetId="18">#REF!</definedName>
    <definedName name="dates" localSheetId="22">#REF!</definedName>
    <definedName name="dates" localSheetId="25">#REF!</definedName>
    <definedName name="dates" localSheetId="26">#REF!</definedName>
    <definedName name="dates" localSheetId="27">#REF!</definedName>
    <definedName name="dates" localSheetId="33">#REF!</definedName>
    <definedName name="dates" localSheetId="35">#REF!</definedName>
    <definedName name="dates">#REF!</definedName>
    <definedName name="dates_w" localSheetId="46">#REF!</definedName>
    <definedName name="dates_w" localSheetId="48">#REF!</definedName>
    <definedName name="dates_w" localSheetId="49">#REF!</definedName>
    <definedName name="dates_w" localSheetId="51">#REF!</definedName>
    <definedName name="dates_w" localSheetId="52">#REF!</definedName>
    <definedName name="dates_w" localSheetId="54">#REF!</definedName>
    <definedName name="dates_w" localSheetId="55">#REF!</definedName>
    <definedName name="dates_w" localSheetId="56">#REF!</definedName>
    <definedName name="dates_w" localSheetId="58">#REF!</definedName>
    <definedName name="dates_w" localSheetId="59">#REF!</definedName>
    <definedName name="dates_w" localSheetId="60">#REF!</definedName>
    <definedName name="dates_w" localSheetId="61">#REF!</definedName>
    <definedName name="dates_w" localSheetId="0">#REF!</definedName>
    <definedName name="dates_w" localSheetId="7">#REF!</definedName>
    <definedName name="dates_w" localSheetId="8">#REF!</definedName>
    <definedName name="dates_w" localSheetId="11">#REF!</definedName>
    <definedName name="dates_w" localSheetId="13">#REF!</definedName>
    <definedName name="dates_w" localSheetId="14">#REF!</definedName>
    <definedName name="dates_w" localSheetId="15">#REF!</definedName>
    <definedName name="dates_w" localSheetId="16">#REF!</definedName>
    <definedName name="dates_w" localSheetId="17">#REF!</definedName>
    <definedName name="dates_w" localSheetId="18">#REF!</definedName>
    <definedName name="dates_w" localSheetId="22">#REF!</definedName>
    <definedName name="dates_w" localSheetId="25">#REF!</definedName>
    <definedName name="dates_w" localSheetId="26">#REF!</definedName>
    <definedName name="dates_w" localSheetId="27">#REF!</definedName>
    <definedName name="dates_w" localSheetId="33">#REF!</definedName>
    <definedName name="dates_w" localSheetId="35">#REF!</definedName>
    <definedName name="dates_w">#REF!</definedName>
    <definedName name="dates1" localSheetId="46">#REF!</definedName>
    <definedName name="dates1" localSheetId="48">#REF!</definedName>
    <definedName name="dates1" localSheetId="49">#REF!</definedName>
    <definedName name="dates1" localSheetId="51">#REF!</definedName>
    <definedName name="dates1" localSheetId="52">#REF!</definedName>
    <definedName name="dates1" localSheetId="54">#REF!</definedName>
    <definedName name="dates1" localSheetId="55">#REF!</definedName>
    <definedName name="dates1" localSheetId="56">#REF!</definedName>
    <definedName name="dates1" localSheetId="58">#REF!</definedName>
    <definedName name="dates1" localSheetId="59">#REF!</definedName>
    <definedName name="dates1" localSheetId="60">#REF!</definedName>
    <definedName name="dates1" localSheetId="61">#REF!</definedName>
    <definedName name="dates1" localSheetId="0">#REF!</definedName>
    <definedName name="dates1" localSheetId="7">#REF!</definedName>
    <definedName name="dates1" localSheetId="8">#REF!</definedName>
    <definedName name="dates1" localSheetId="11">#REF!</definedName>
    <definedName name="dates1" localSheetId="13">#REF!</definedName>
    <definedName name="dates1" localSheetId="14">#REF!</definedName>
    <definedName name="dates1" localSheetId="15">#REF!</definedName>
    <definedName name="dates1" localSheetId="16">#REF!</definedName>
    <definedName name="dates1" localSheetId="17">#REF!</definedName>
    <definedName name="dates1" localSheetId="18">#REF!</definedName>
    <definedName name="dates1" localSheetId="22">#REF!</definedName>
    <definedName name="dates1" localSheetId="25">#REF!</definedName>
    <definedName name="dates1" localSheetId="26">#REF!</definedName>
    <definedName name="dates1" localSheetId="27">#REF!</definedName>
    <definedName name="dates1" localSheetId="33">#REF!</definedName>
    <definedName name="dates1" localSheetId="35">#REF!</definedName>
    <definedName name="dates1">#REF!</definedName>
    <definedName name="dates2" localSheetId="46">#REF!</definedName>
    <definedName name="dates2" localSheetId="48">#REF!</definedName>
    <definedName name="dates2" localSheetId="49">#REF!</definedName>
    <definedName name="dates2" localSheetId="51">#REF!</definedName>
    <definedName name="dates2" localSheetId="52">#REF!</definedName>
    <definedName name="dates2" localSheetId="54">#REF!</definedName>
    <definedName name="dates2" localSheetId="55">#REF!</definedName>
    <definedName name="dates2" localSheetId="56">#REF!</definedName>
    <definedName name="dates2" localSheetId="58">#REF!</definedName>
    <definedName name="dates2" localSheetId="59">#REF!</definedName>
    <definedName name="dates2" localSheetId="60">#REF!</definedName>
    <definedName name="dates2" localSheetId="61">#REF!</definedName>
    <definedName name="dates2" localSheetId="0">#REF!</definedName>
    <definedName name="dates2" localSheetId="7">#REF!</definedName>
    <definedName name="dates2" localSheetId="8">#REF!</definedName>
    <definedName name="dates2" localSheetId="11">#REF!</definedName>
    <definedName name="dates2" localSheetId="13">#REF!</definedName>
    <definedName name="dates2" localSheetId="14">#REF!</definedName>
    <definedName name="dates2" localSheetId="15">#REF!</definedName>
    <definedName name="dates2" localSheetId="16">#REF!</definedName>
    <definedName name="dates2" localSheetId="17">#REF!</definedName>
    <definedName name="dates2" localSheetId="18">#REF!</definedName>
    <definedName name="dates2" localSheetId="22">#REF!</definedName>
    <definedName name="dates2" localSheetId="25">#REF!</definedName>
    <definedName name="dates2" localSheetId="26">#REF!</definedName>
    <definedName name="dates2" localSheetId="27">#REF!</definedName>
    <definedName name="dates2" localSheetId="33">#REF!</definedName>
    <definedName name="dates2" localSheetId="35">#REF!</definedName>
    <definedName name="dates2">#REF!</definedName>
    <definedName name="datesb" localSheetId="48">[24]B!$B$20:$B$134</definedName>
    <definedName name="datesb" localSheetId="49">[24]B!$B$20:$B$134</definedName>
    <definedName name="datesb" localSheetId="0">[24]B!$B$20:$B$134</definedName>
    <definedName name="datesb" localSheetId="7">[24]B!$B$20:$B$134</definedName>
    <definedName name="datesb" localSheetId="8">[24]B!$B$20:$B$134</definedName>
    <definedName name="datesb">[25]B!$B$20:$B$134</definedName>
    <definedName name="datesc" localSheetId="46">#REF!</definedName>
    <definedName name="datesc" localSheetId="48">#REF!</definedName>
    <definedName name="datesc" localSheetId="49">#REF!</definedName>
    <definedName name="datesc" localSheetId="51">#REF!</definedName>
    <definedName name="datesc" localSheetId="52">#REF!</definedName>
    <definedName name="datesc" localSheetId="54">#REF!</definedName>
    <definedName name="datesc" localSheetId="55">#REF!</definedName>
    <definedName name="datesc" localSheetId="56">#REF!</definedName>
    <definedName name="datesc" localSheetId="58">#REF!</definedName>
    <definedName name="datesc" localSheetId="59">#REF!</definedName>
    <definedName name="datesc" localSheetId="60">#REF!</definedName>
    <definedName name="datesc" localSheetId="61">#REF!</definedName>
    <definedName name="datesc" localSheetId="0">#REF!</definedName>
    <definedName name="datesc" localSheetId="7">#REF!</definedName>
    <definedName name="datesc" localSheetId="8">#REF!</definedName>
    <definedName name="datesc" localSheetId="11">#REF!</definedName>
    <definedName name="datesc" localSheetId="13">#REF!</definedName>
    <definedName name="datesc" localSheetId="14">#REF!</definedName>
    <definedName name="datesc" localSheetId="15">#REF!</definedName>
    <definedName name="datesc" localSheetId="16">#REF!</definedName>
    <definedName name="datesc" localSheetId="17">#REF!</definedName>
    <definedName name="datesc" localSheetId="18">#REF!</definedName>
    <definedName name="datesc" localSheetId="22">#REF!</definedName>
    <definedName name="datesc" localSheetId="25">#REF!</definedName>
    <definedName name="datesc" localSheetId="26">#REF!</definedName>
    <definedName name="datesc" localSheetId="27">#REF!</definedName>
    <definedName name="datesc" localSheetId="33">#REF!</definedName>
    <definedName name="datesc" localSheetId="35">#REF!</definedName>
    <definedName name="datesc">#REF!</definedName>
    <definedName name="datesd" localSheetId="46">#REF!</definedName>
    <definedName name="datesd" localSheetId="48">#REF!</definedName>
    <definedName name="datesd" localSheetId="49">#REF!</definedName>
    <definedName name="datesd" localSheetId="51">#REF!</definedName>
    <definedName name="datesd" localSheetId="52">#REF!</definedName>
    <definedName name="datesd" localSheetId="54">#REF!</definedName>
    <definedName name="datesd" localSheetId="55">#REF!</definedName>
    <definedName name="datesd" localSheetId="56">#REF!</definedName>
    <definedName name="datesd" localSheetId="58">#REF!</definedName>
    <definedName name="datesd" localSheetId="59">#REF!</definedName>
    <definedName name="datesd" localSheetId="60">#REF!</definedName>
    <definedName name="datesd" localSheetId="61">#REF!</definedName>
    <definedName name="datesd" localSheetId="0">#REF!</definedName>
    <definedName name="datesd" localSheetId="7">#REF!</definedName>
    <definedName name="datesd" localSheetId="8">#REF!</definedName>
    <definedName name="datesd" localSheetId="11">#REF!</definedName>
    <definedName name="datesd" localSheetId="13">#REF!</definedName>
    <definedName name="datesd" localSheetId="14">#REF!</definedName>
    <definedName name="datesd" localSheetId="15">#REF!</definedName>
    <definedName name="datesd" localSheetId="16">#REF!</definedName>
    <definedName name="datesd" localSheetId="17">#REF!</definedName>
    <definedName name="datesd" localSheetId="18">#REF!</definedName>
    <definedName name="datesd" localSheetId="22">#REF!</definedName>
    <definedName name="datesd" localSheetId="25">#REF!</definedName>
    <definedName name="datesd" localSheetId="26">#REF!</definedName>
    <definedName name="datesd" localSheetId="27">#REF!</definedName>
    <definedName name="datesd" localSheetId="33">#REF!</definedName>
    <definedName name="datesd" localSheetId="35">#REF!</definedName>
    <definedName name="datesd">#REF!</definedName>
    <definedName name="DATESG" localSheetId="46">#REF!</definedName>
    <definedName name="DATESG" localSheetId="48">#REF!</definedName>
    <definedName name="DATESG" localSheetId="49">#REF!</definedName>
    <definedName name="DATESG" localSheetId="51">#REF!</definedName>
    <definedName name="DATESG" localSheetId="52">#REF!</definedName>
    <definedName name="DATESG" localSheetId="54">#REF!</definedName>
    <definedName name="DATESG" localSheetId="55">#REF!</definedName>
    <definedName name="DATESG" localSheetId="56">#REF!</definedName>
    <definedName name="DATESG" localSheetId="58">#REF!</definedName>
    <definedName name="DATESG" localSheetId="59">#REF!</definedName>
    <definedName name="DATESG" localSheetId="60">#REF!</definedName>
    <definedName name="DATESG" localSheetId="61">#REF!</definedName>
    <definedName name="DATESG" localSheetId="0">#REF!</definedName>
    <definedName name="DATESG" localSheetId="7">#REF!</definedName>
    <definedName name="DATESG" localSheetId="8">#REF!</definedName>
    <definedName name="DATESG" localSheetId="11">#REF!</definedName>
    <definedName name="DATESG" localSheetId="13">#REF!</definedName>
    <definedName name="DATESG" localSheetId="14">#REF!</definedName>
    <definedName name="DATESG" localSheetId="15">#REF!</definedName>
    <definedName name="DATESG" localSheetId="16">#REF!</definedName>
    <definedName name="DATESG" localSheetId="17">#REF!</definedName>
    <definedName name="DATESG" localSheetId="18">#REF!</definedName>
    <definedName name="DATESG" localSheetId="22">#REF!</definedName>
    <definedName name="DATESG" localSheetId="25">#REF!</definedName>
    <definedName name="DATESG" localSheetId="26">#REF!</definedName>
    <definedName name="DATESG" localSheetId="27">#REF!</definedName>
    <definedName name="DATESG" localSheetId="33">#REF!</definedName>
    <definedName name="DATESG" localSheetId="35">#REF!</definedName>
    <definedName name="DATESG">#REF!</definedName>
    <definedName name="datesm" localSheetId="46">#REF!</definedName>
    <definedName name="datesm" localSheetId="48">#REF!</definedName>
    <definedName name="datesm" localSheetId="49">#REF!</definedName>
    <definedName name="datesm" localSheetId="51">#REF!</definedName>
    <definedName name="datesm" localSheetId="52">#REF!</definedName>
    <definedName name="datesm" localSheetId="54">#REF!</definedName>
    <definedName name="datesm" localSheetId="55">#REF!</definedName>
    <definedName name="datesm" localSheetId="56">#REF!</definedName>
    <definedName name="datesm" localSheetId="58">#REF!</definedName>
    <definedName name="datesm" localSheetId="59">#REF!</definedName>
    <definedName name="datesm" localSheetId="60">#REF!</definedName>
    <definedName name="datesm" localSheetId="61">#REF!</definedName>
    <definedName name="datesm" localSheetId="0">#REF!</definedName>
    <definedName name="datesm" localSheetId="7">#REF!</definedName>
    <definedName name="datesm" localSheetId="8">#REF!</definedName>
    <definedName name="datesm" localSheetId="11">#REF!</definedName>
    <definedName name="datesm" localSheetId="13">#REF!</definedName>
    <definedName name="datesm" localSheetId="14">#REF!</definedName>
    <definedName name="datesm" localSheetId="15">#REF!</definedName>
    <definedName name="datesm" localSheetId="16">#REF!</definedName>
    <definedName name="datesm" localSheetId="17">#REF!</definedName>
    <definedName name="datesm" localSheetId="18">#REF!</definedName>
    <definedName name="datesm" localSheetId="22">#REF!</definedName>
    <definedName name="datesm" localSheetId="25">#REF!</definedName>
    <definedName name="datesm" localSheetId="26">#REF!</definedName>
    <definedName name="datesm" localSheetId="27">#REF!</definedName>
    <definedName name="datesm" localSheetId="33">#REF!</definedName>
    <definedName name="datesm" localSheetId="35">#REF!</definedName>
    <definedName name="datesm">#REF!</definedName>
    <definedName name="datesq" localSheetId="46">#REF!</definedName>
    <definedName name="datesq" localSheetId="48">#REF!</definedName>
    <definedName name="datesq" localSheetId="49">#REF!</definedName>
    <definedName name="datesq" localSheetId="51">#REF!</definedName>
    <definedName name="datesq" localSheetId="52">#REF!</definedName>
    <definedName name="datesq" localSheetId="54">#REF!</definedName>
    <definedName name="datesq" localSheetId="55">#REF!</definedName>
    <definedName name="datesq" localSheetId="56">#REF!</definedName>
    <definedName name="datesq" localSheetId="58">#REF!</definedName>
    <definedName name="datesq" localSheetId="59">#REF!</definedName>
    <definedName name="datesq" localSheetId="60">#REF!</definedName>
    <definedName name="datesq" localSheetId="61">#REF!</definedName>
    <definedName name="datesq" localSheetId="0">#REF!</definedName>
    <definedName name="datesq" localSheetId="7">#REF!</definedName>
    <definedName name="datesq" localSheetId="8">#REF!</definedName>
    <definedName name="datesq" localSheetId="11">#REF!</definedName>
    <definedName name="datesq" localSheetId="13">#REF!</definedName>
    <definedName name="datesq" localSheetId="14">#REF!</definedName>
    <definedName name="datesq" localSheetId="15">#REF!</definedName>
    <definedName name="datesq" localSheetId="16">#REF!</definedName>
    <definedName name="datesq" localSheetId="17">#REF!</definedName>
    <definedName name="datesq" localSheetId="18">#REF!</definedName>
    <definedName name="datesq" localSheetId="22">#REF!</definedName>
    <definedName name="datesq" localSheetId="25">#REF!</definedName>
    <definedName name="datesq" localSheetId="26">#REF!</definedName>
    <definedName name="datesq" localSheetId="27">#REF!</definedName>
    <definedName name="datesq" localSheetId="33">#REF!</definedName>
    <definedName name="datesq" localSheetId="35">#REF!</definedName>
    <definedName name="datesq">#REF!</definedName>
    <definedName name="datesr" localSheetId="46">#REF!</definedName>
    <definedName name="datesr" localSheetId="48">#REF!</definedName>
    <definedName name="datesr" localSheetId="49">#REF!</definedName>
    <definedName name="datesr" localSheetId="51">#REF!</definedName>
    <definedName name="datesr" localSheetId="52">#REF!</definedName>
    <definedName name="datesr" localSheetId="54">#REF!</definedName>
    <definedName name="datesr" localSheetId="55">#REF!</definedName>
    <definedName name="datesr" localSheetId="56">#REF!</definedName>
    <definedName name="datesr" localSheetId="58">#REF!</definedName>
    <definedName name="datesr" localSheetId="59">#REF!</definedName>
    <definedName name="datesr" localSheetId="60">#REF!</definedName>
    <definedName name="datesr" localSheetId="61">#REF!</definedName>
    <definedName name="datesr" localSheetId="0">#REF!</definedName>
    <definedName name="datesr" localSheetId="7">#REF!</definedName>
    <definedName name="datesr" localSheetId="8">#REF!</definedName>
    <definedName name="datesr" localSheetId="11">#REF!</definedName>
    <definedName name="datesr" localSheetId="13">#REF!</definedName>
    <definedName name="datesr" localSheetId="14">#REF!</definedName>
    <definedName name="datesr" localSheetId="15">#REF!</definedName>
    <definedName name="datesr" localSheetId="16">#REF!</definedName>
    <definedName name="datesr" localSheetId="17">#REF!</definedName>
    <definedName name="datesr" localSheetId="18">#REF!</definedName>
    <definedName name="datesr" localSheetId="22">#REF!</definedName>
    <definedName name="datesr" localSheetId="25">#REF!</definedName>
    <definedName name="datesr" localSheetId="26">#REF!</definedName>
    <definedName name="datesr" localSheetId="27">#REF!</definedName>
    <definedName name="datesr" localSheetId="33">#REF!</definedName>
    <definedName name="datesr" localSheetId="35">#REF!</definedName>
    <definedName name="datesr">#REF!</definedName>
    <definedName name="datestran" localSheetId="48">[24]transfer!$A$9:$A$116</definedName>
    <definedName name="datestran" localSheetId="49">[24]transfer!$A$9:$A$116</definedName>
    <definedName name="datestran" localSheetId="0">[24]transfer!$A$9:$A$116</definedName>
    <definedName name="datestran" localSheetId="7">[24]transfer!$A$9:$A$116</definedName>
    <definedName name="datestran" localSheetId="8">[24]transfer!$A$9:$A$116</definedName>
    <definedName name="datestran">[25]transfer!$A$9:$A$116</definedName>
    <definedName name="datgdp" localSheetId="46">#REF!</definedName>
    <definedName name="datgdp" localSheetId="48">#REF!</definedName>
    <definedName name="datgdp" localSheetId="49">#REF!</definedName>
    <definedName name="datgdp" localSheetId="51">#REF!</definedName>
    <definedName name="datgdp" localSheetId="52">#REF!</definedName>
    <definedName name="datgdp" localSheetId="54">#REF!</definedName>
    <definedName name="datgdp" localSheetId="55">#REF!</definedName>
    <definedName name="datgdp" localSheetId="56">#REF!</definedName>
    <definedName name="datgdp" localSheetId="58">#REF!</definedName>
    <definedName name="datgdp" localSheetId="59">#REF!</definedName>
    <definedName name="datgdp" localSheetId="60">#REF!</definedName>
    <definedName name="datgdp" localSheetId="61">#REF!</definedName>
    <definedName name="datgdp" localSheetId="0">#REF!</definedName>
    <definedName name="datgdp" localSheetId="7">#REF!</definedName>
    <definedName name="datgdp" localSheetId="8">#REF!</definedName>
    <definedName name="datgdp" localSheetId="11">#REF!</definedName>
    <definedName name="datgdp" localSheetId="13">#REF!</definedName>
    <definedName name="datgdp" localSheetId="14">#REF!</definedName>
    <definedName name="datgdp" localSheetId="15">#REF!</definedName>
    <definedName name="datgdp" localSheetId="16">#REF!</definedName>
    <definedName name="datgdp" localSheetId="17">#REF!</definedName>
    <definedName name="datgdp" localSheetId="18">#REF!</definedName>
    <definedName name="datgdp" localSheetId="22">#REF!</definedName>
    <definedName name="datgdp" localSheetId="25">#REF!</definedName>
    <definedName name="datgdp" localSheetId="26">#REF!</definedName>
    <definedName name="datgdp" localSheetId="27">#REF!</definedName>
    <definedName name="datgdp" localSheetId="33">#REF!</definedName>
    <definedName name="datgdp" localSheetId="35">#REF!</definedName>
    <definedName name="datgdp">#REF!</definedName>
    <definedName name="datin1" localSheetId="48">[1]REER!$B$9:$B$119</definedName>
    <definedName name="datin1" localSheetId="49">[1]REER!$B$9:$B$119</definedName>
    <definedName name="datin1" localSheetId="0">[1]REER!$B$9:$B$119</definedName>
    <definedName name="datin1" localSheetId="7">[1]REER!$B$9:$B$119</definedName>
    <definedName name="datin1" localSheetId="8">[1]REER!$B$9:$B$119</definedName>
    <definedName name="datin1">[2]REER!$B$9:$B$119</definedName>
    <definedName name="datin2" localSheetId="48">[1]REER!$B$144:$B$253</definedName>
    <definedName name="datin2" localSheetId="49">[1]REER!$B$144:$B$253</definedName>
    <definedName name="datin2" localSheetId="0">[1]REER!$B$144:$B$253</definedName>
    <definedName name="datin2" localSheetId="7">[1]REER!$B$144:$B$253</definedName>
    <definedName name="datin2" localSheetId="8">[1]REER!$B$144:$B$253</definedName>
    <definedName name="datin2">[2]REER!$B$144:$B$253</definedName>
    <definedName name="datq" localSheetId="46">#REF!</definedName>
    <definedName name="datq" localSheetId="48">#REF!</definedName>
    <definedName name="datq" localSheetId="49">#REF!</definedName>
    <definedName name="datq" localSheetId="51">#REF!</definedName>
    <definedName name="datq" localSheetId="52">#REF!</definedName>
    <definedName name="datq" localSheetId="54">#REF!</definedName>
    <definedName name="datq" localSheetId="55">#REF!</definedName>
    <definedName name="datq" localSheetId="56">#REF!</definedName>
    <definedName name="datq" localSheetId="58">#REF!</definedName>
    <definedName name="datq" localSheetId="59">#REF!</definedName>
    <definedName name="datq" localSheetId="60">#REF!</definedName>
    <definedName name="datq" localSheetId="61">#REF!</definedName>
    <definedName name="datq" localSheetId="0">#REF!</definedName>
    <definedName name="datq" localSheetId="7">#REF!</definedName>
    <definedName name="datq" localSheetId="8">#REF!</definedName>
    <definedName name="datq" localSheetId="11">#REF!</definedName>
    <definedName name="datq" localSheetId="13">#REF!</definedName>
    <definedName name="datq" localSheetId="14">#REF!</definedName>
    <definedName name="datq" localSheetId="15">#REF!</definedName>
    <definedName name="datq" localSheetId="16">#REF!</definedName>
    <definedName name="datq" localSheetId="17">#REF!</definedName>
    <definedName name="datq" localSheetId="18">#REF!</definedName>
    <definedName name="datq" localSheetId="22">#REF!</definedName>
    <definedName name="datq" localSheetId="25">#REF!</definedName>
    <definedName name="datq" localSheetId="26">#REF!</definedName>
    <definedName name="datq" localSheetId="27">#REF!</definedName>
    <definedName name="datq" localSheetId="33">#REF!</definedName>
    <definedName name="datq" localSheetId="35">#REF!</definedName>
    <definedName name="datq">#REF!</definedName>
    <definedName name="datq1" localSheetId="46">#REF!</definedName>
    <definedName name="datq1" localSheetId="48">#REF!</definedName>
    <definedName name="datq1" localSheetId="49">#REF!</definedName>
    <definedName name="datq1" localSheetId="51">#REF!</definedName>
    <definedName name="datq1" localSheetId="52">#REF!</definedName>
    <definedName name="datq1" localSheetId="54">#REF!</definedName>
    <definedName name="datq1" localSheetId="55">#REF!</definedName>
    <definedName name="datq1" localSheetId="56">#REF!</definedName>
    <definedName name="datq1" localSheetId="58">#REF!</definedName>
    <definedName name="datq1" localSheetId="59">#REF!</definedName>
    <definedName name="datq1" localSheetId="60">#REF!</definedName>
    <definedName name="datq1" localSheetId="61">#REF!</definedName>
    <definedName name="datq1" localSheetId="0">#REF!</definedName>
    <definedName name="datq1" localSheetId="7">#REF!</definedName>
    <definedName name="datq1" localSheetId="8">#REF!</definedName>
    <definedName name="datq1" localSheetId="11">#REF!</definedName>
    <definedName name="datq1" localSheetId="13">#REF!</definedName>
    <definedName name="datq1" localSheetId="14">#REF!</definedName>
    <definedName name="datq1" localSheetId="15">#REF!</definedName>
    <definedName name="datq1" localSheetId="16">#REF!</definedName>
    <definedName name="datq1" localSheetId="17">#REF!</definedName>
    <definedName name="datq1" localSheetId="18">#REF!</definedName>
    <definedName name="datq1" localSheetId="22">#REF!</definedName>
    <definedName name="datq1" localSheetId="25">#REF!</definedName>
    <definedName name="datq1" localSheetId="26">#REF!</definedName>
    <definedName name="datq1" localSheetId="27">#REF!</definedName>
    <definedName name="datq1" localSheetId="33">#REF!</definedName>
    <definedName name="datq1" localSheetId="35">#REF!</definedName>
    <definedName name="datq1">#REF!</definedName>
    <definedName name="datq2" localSheetId="46">#REF!</definedName>
    <definedName name="datq2" localSheetId="48">#REF!</definedName>
    <definedName name="datq2" localSheetId="49">#REF!</definedName>
    <definedName name="datq2" localSheetId="51">#REF!</definedName>
    <definedName name="datq2" localSheetId="52">#REF!</definedName>
    <definedName name="datq2" localSheetId="54">#REF!</definedName>
    <definedName name="datq2" localSheetId="55">#REF!</definedName>
    <definedName name="datq2" localSheetId="56">#REF!</definedName>
    <definedName name="datq2" localSheetId="58">#REF!</definedName>
    <definedName name="datq2" localSheetId="59">#REF!</definedName>
    <definedName name="datq2" localSheetId="60">#REF!</definedName>
    <definedName name="datq2" localSheetId="61">#REF!</definedName>
    <definedName name="datq2" localSheetId="0">#REF!</definedName>
    <definedName name="datq2" localSheetId="7">#REF!</definedName>
    <definedName name="datq2" localSheetId="8">#REF!</definedName>
    <definedName name="datq2" localSheetId="11">#REF!</definedName>
    <definedName name="datq2" localSheetId="13">#REF!</definedName>
    <definedName name="datq2" localSheetId="14">#REF!</definedName>
    <definedName name="datq2" localSheetId="15">#REF!</definedName>
    <definedName name="datq2" localSheetId="16">#REF!</definedName>
    <definedName name="datq2" localSheetId="17">#REF!</definedName>
    <definedName name="datq2" localSheetId="18">#REF!</definedName>
    <definedName name="datq2" localSheetId="22">#REF!</definedName>
    <definedName name="datq2" localSheetId="25">#REF!</definedName>
    <definedName name="datq2" localSheetId="26">#REF!</definedName>
    <definedName name="datq2" localSheetId="27">#REF!</definedName>
    <definedName name="datq2" localSheetId="33">#REF!</definedName>
    <definedName name="datq2" localSheetId="35">#REF!</definedName>
    <definedName name="datq2">#REF!</definedName>
    <definedName name="datreer" localSheetId="48">[1]REER!$B$144:$B$258</definedName>
    <definedName name="datreer" localSheetId="49">[1]REER!$B$144:$B$258</definedName>
    <definedName name="datreer" localSheetId="0">[1]REER!$B$144:$B$258</definedName>
    <definedName name="datreer" localSheetId="7">[1]REER!$B$144:$B$258</definedName>
    <definedName name="datreer" localSheetId="8">[1]REER!$B$144:$B$258</definedName>
    <definedName name="datreer">[2]REER!$B$144:$B$258</definedName>
    <definedName name="datt" localSheetId="46">#REF!</definedName>
    <definedName name="datt" localSheetId="48">#REF!</definedName>
    <definedName name="datt" localSheetId="49">#REF!</definedName>
    <definedName name="datt" localSheetId="51">#REF!</definedName>
    <definedName name="datt" localSheetId="52">#REF!</definedName>
    <definedName name="datt" localSheetId="54">#REF!</definedName>
    <definedName name="datt" localSheetId="55">#REF!</definedName>
    <definedName name="datt" localSheetId="56">#REF!</definedName>
    <definedName name="datt" localSheetId="58">#REF!</definedName>
    <definedName name="datt" localSheetId="59">#REF!</definedName>
    <definedName name="datt" localSheetId="60">#REF!</definedName>
    <definedName name="datt" localSheetId="61">#REF!</definedName>
    <definedName name="datt" localSheetId="0">#REF!</definedName>
    <definedName name="datt" localSheetId="7">#REF!</definedName>
    <definedName name="datt" localSheetId="8">#REF!</definedName>
    <definedName name="datt" localSheetId="11">#REF!</definedName>
    <definedName name="datt" localSheetId="13">#REF!</definedName>
    <definedName name="datt" localSheetId="14">#REF!</definedName>
    <definedName name="datt" localSheetId="15">#REF!</definedName>
    <definedName name="datt" localSheetId="16">#REF!</definedName>
    <definedName name="datt" localSheetId="17">#REF!</definedName>
    <definedName name="datt" localSheetId="18">#REF!</definedName>
    <definedName name="datt" localSheetId="22">#REF!</definedName>
    <definedName name="datt" localSheetId="25">#REF!</definedName>
    <definedName name="datt" localSheetId="26">#REF!</definedName>
    <definedName name="datt" localSheetId="27">#REF!</definedName>
    <definedName name="datt" localSheetId="33">#REF!</definedName>
    <definedName name="datt" localSheetId="35">#REF!</definedName>
    <definedName name="datt">#REF!</definedName>
    <definedName name="DBproj">#N/A</definedName>
    <definedName name="dd" localSheetId="48" hidden="1">{"Riqfin97",#N/A,FALSE,"Tran";"Riqfinpro",#N/A,FALSE,"Tran"}</definedName>
    <definedName name="dd" localSheetId="49" hidden="1">{"Riqfin97",#N/A,FALSE,"Tran";"Riqfinpro",#N/A,FALSE,"Tran"}</definedName>
    <definedName name="dd" localSheetId="50" hidden="1">{"Riqfin97",#N/A,FALSE,"Tran";"Riqfinpro",#N/A,FALSE,"Tran"}</definedName>
    <definedName name="dd" localSheetId="51" hidden="1">{"Riqfin97",#N/A,FALSE,"Tran";"Riqfinpro",#N/A,FALSE,"Tran"}</definedName>
    <definedName name="dd" localSheetId="52" hidden="1">{"Riqfin97",#N/A,FALSE,"Tran";"Riqfinpro",#N/A,FALSE,"Tran"}</definedName>
    <definedName name="dd" localSheetId="54" hidden="1">{"Riqfin97",#N/A,FALSE,"Tran";"Riqfinpro",#N/A,FALSE,"Tran"}</definedName>
    <definedName name="dd" localSheetId="55" hidden="1">{"Riqfin97",#N/A,FALSE,"Tran";"Riqfinpro",#N/A,FALSE,"Tran"}</definedName>
    <definedName name="dd" localSheetId="0" hidden="1">{"Riqfin97",#N/A,FALSE,"Tran";"Riqfinpro",#N/A,FALSE,"Tran"}</definedName>
    <definedName name="dd" localSheetId="2" hidden="1">{"Riqfin97",#N/A,FALSE,"Tran";"Riqfinpro",#N/A,FALSE,"Tran"}</definedName>
    <definedName name="dd" localSheetId="7" hidden="1">{"Riqfin97",#N/A,FALSE,"Tran";"Riqfinpro",#N/A,FALSE,"Tran"}</definedName>
    <definedName name="dd" localSheetId="8" hidden="1">{"Riqfin97",#N/A,FALSE,"Tran";"Riqfinpro",#N/A,FALSE,"Tran"}</definedName>
    <definedName name="dd" localSheetId="11" hidden="1">{"Riqfin97",#N/A,FALSE,"Tran";"Riqfinpro",#N/A,FALSE,"Tran"}</definedName>
    <definedName name="dd" localSheetId="13" hidden="1">{"Riqfin97",#N/A,FALSE,"Tran";"Riqfinpro",#N/A,FALSE,"Tran"}</definedName>
    <definedName name="dd" localSheetId="14" hidden="1">{"Riqfin97",#N/A,FALSE,"Tran";"Riqfinpro",#N/A,FALSE,"Tran"}</definedName>
    <definedName name="dd" localSheetId="15" hidden="1">{"Riqfin97",#N/A,FALSE,"Tran";"Riqfinpro",#N/A,FALSE,"Tran"}</definedName>
    <definedName name="dd" localSheetId="16" hidden="1">{"Riqfin97",#N/A,FALSE,"Tran";"Riqfinpro",#N/A,FALSE,"Tran"}</definedName>
    <definedName name="dd" localSheetId="17" hidden="1">{"Riqfin97",#N/A,FALSE,"Tran";"Riqfinpro",#N/A,FALSE,"Tran"}</definedName>
    <definedName name="dd" localSheetId="18" hidden="1">{"Riqfin97",#N/A,FALSE,"Tran";"Riqfinpro",#N/A,FALSE,"Tran"}</definedName>
    <definedName name="dd" localSheetId="25" hidden="1">{"Riqfin97",#N/A,FALSE,"Tran";"Riqfinpro",#N/A,FALSE,"Tran"}</definedName>
    <definedName name="dd" localSheetId="26" hidden="1">{"Riqfin97",#N/A,FALSE,"Tran";"Riqfinpro",#N/A,FALSE,"Tran"}</definedName>
    <definedName name="dd" localSheetId="27" hidden="1">{"Riqfin97",#N/A,FALSE,"Tran";"Riqfinpro",#N/A,FALSE,"Tran"}</definedName>
    <definedName name="dd" hidden="1">{"Riqfin97",#N/A,FALSE,"Tran";"Riqfinpro",#N/A,FALSE,"Tran"}</definedName>
    <definedName name="ddd" localSheetId="48" hidden="1">{"Riqfin97",#N/A,FALSE,"Tran";"Riqfinpro",#N/A,FALSE,"Tran"}</definedName>
    <definedName name="ddd" localSheetId="49" hidden="1">{"Riqfin97",#N/A,FALSE,"Tran";"Riqfinpro",#N/A,FALSE,"Tran"}</definedName>
    <definedName name="ddd" localSheetId="50" hidden="1">{"Riqfin97",#N/A,FALSE,"Tran";"Riqfinpro",#N/A,FALSE,"Tran"}</definedName>
    <definedName name="ddd" localSheetId="51" hidden="1">{"Riqfin97",#N/A,FALSE,"Tran";"Riqfinpro",#N/A,FALSE,"Tran"}</definedName>
    <definedName name="ddd" localSheetId="52" hidden="1">{"Riqfin97",#N/A,FALSE,"Tran";"Riqfinpro",#N/A,FALSE,"Tran"}</definedName>
    <definedName name="ddd" localSheetId="54" hidden="1">{"Riqfin97",#N/A,FALSE,"Tran";"Riqfinpro",#N/A,FALSE,"Tran"}</definedName>
    <definedName name="ddd" localSheetId="55" hidden="1">{"Riqfin97",#N/A,FALSE,"Tran";"Riqfinpro",#N/A,FALSE,"Tran"}</definedName>
    <definedName name="ddd" localSheetId="0" hidden="1">{"Riqfin97",#N/A,FALSE,"Tran";"Riqfinpro",#N/A,FALSE,"Tran"}</definedName>
    <definedName name="ddd" localSheetId="2" hidden="1">{"Riqfin97",#N/A,FALSE,"Tran";"Riqfinpro",#N/A,FALSE,"Tran"}</definedName>
    <definedName name="ddd" localSheetId="7" hidden="1">{"Riqfin97",#N/A,FALSE,"Tran";"Riqfinpro",#N/A,FALSE,"Tran"}</definedName>
    <definedName name="ddd" localSheetId="8" hidden="1">{"Riqfin97",#N/A,FALSE,"Tran";"Riqfinpro",#N/A,FALSE,"Tran"}</definedName>
    <definedName name="ddd" localSheetId="11" hidden="1">{"Riqfin97",#N/A,FALSE,"Tran";"Riqfinpro",#N/A,FALSE,"Tran"}</definedName>
    <definedName name="ddd" localSheetId="13" hidden="1">{"Riqfin97",#N/A,FALSE,"Tran";"Riqfinpro",#N/A,FALSE,"Tran"}</definedName>
    <definedName name="ddd" localSheetId="14" hidden="1">{"Riqfin97",#N/A,FALSE,"Tran";"Riqfinpro",#N/A,FALSE,"Tran"}</definedName>
    <definedName name="ddd" localSheetId="15" hidden="1">{"Riqfin97",#N/A,FALSE,"Tran";"Riqfinpro",#N/A,FALSE,"Tran"}</definedName>
    <definedName name="ddd" localSheetId="16" hidden="1">{"Riqfin97",#N/A,FALSE,"Tran";"Riqfinpro",#N/A,FALSE,"Tran"}</definedName>
    <definedName name="ddd" localSheetId="17" hidden="1">{"Riqfin97",#N/A,FALSE,"Tran";"Riqfinpro",#N/A,FALSE,"Tran"}</definedName>
    <definedName name="ddd" localSheetId="18" hidden="1">{"Riqfin97",#N/A,FALSE,"Tran";"Riqfinpro",#N/A,FALSE,"Tran"}</definedName>
    <definedName name="ddd" localSheetId="25" hidden="1">{"Riqfin97",#N/A,FALSE,"Tran";"Riqfinpro",#N/A,FALSE,"Tran"}</definedName>
    <definedName name="ddd" localSheetId="26" hidden="1">{"Riqfin97",#N/A,FALSE,"Tran";"Riqfinpro",#N/A,FALSE,"Tran"}</definedName>
    <definedName name="ddd" localSheetId="27" hidden="1">{"Riqfin97",#N/A,FALSE,"Tran";"Riqfinpro",#N/A,FALSE,"Tran"}</definedName>
    <definedName name="ddd" hidden="1">{"Riqfin97",#N/A,FALSE,"Tran";"Riqfinpro",#N/A,FALSE,"Tran"}</definedName>
    <definedName name="debt" localSheetId="46">#REF!</definedName>
    <definedName name="debt" localSheetId="48">#REF!</definedName>
    <definedName name="debt" localSheetId="49">#REF!</definedName>
    <definedName name="debt" localSheetId="51">#REF!</definedName>
    <definedName name="debt" localSheetId="52">#REF!</definedName>
    <definedName name="debt" localSheetId="54">#REF!</definedName>
    <definedName name="debt" localSheetId="55">#REF!</definedName>
    <definedName name="debt" localSheetId="56">#REF!</definedName>
    <definedName name="debt" localSheetId="58">#REF!</definedName>
    <definedName name="debt" localSheetId="59">#REF!</definedName>
    <definedName name="debt" localSheetId="60">#REF!</definedName>
    <definedName name="debt" localSheetId="61">#REF!</definedName>
    <definedName name="debt" localSheetId="0">#REF!</definedName>
    <definedName name="debt" localSheetId="7">#REF!</definedName>
    <definedName name="debt" localSheetId="8">#REF!</definedName>
    <definedName name="debt" localSheetId="11">#REF!</definedName>
    <definedName name="debt" localSheetId="13">#REF!</definedName>
    <definedName name="debt" localSheetId="14">#REF!</definedName>
    <definedName name="debt" localSheetId="15">#REF!</definedName>
    <definedName name="debt" localSheetId="16">#REF!</definedName>
    <definedName name="debt" localSheetId="17">#REF!</definedName>
    <definedName name="debt" localSheetId="18">#REF!</definedName>
    <definedName name="debt" localSheetId="22">#REF!</definedName>
    <definedName name="debt" localSheetId="25">#REF!</definedName>
    <definedName name="debt" localSheetId="26">#REF!</definedName>
    <definedName name="debt" localSheetId="27">#REF!</definedName>
    <definedName name="debt" localSheetId="33">#REF!</definedName>
    <definedName name="debt" localSheetId="35">#REF!</definedName>
    <definedName name="debt">#REF!</definedName>
    <definedName name="DEBT1" localSheetId="46">#REF!</definedName>
    <definedName name="DEBT1" localSheetId="48">#REF!</definedName>
    <definedName name="DEBT1" localSheetId="49">#REF!</definedName>
    <definedName name="DEBT1" localSheetId="51">#REF!</definedName>
    <definedName name="DEBT1" localSheetId="52">#REF!</definedName>
    <definedName name="DEBT1" localSheetId="54">#REF!</definedName>
    <definedName name="DEBT1" localSheetId="55">#REF!</definedName>
    <definedName name="DEBT1" localSheetId="56">#REF!</definedName>
    <definedName name="DEBT1" localSheetId="58">#REF!</definedName>
    <definedName name="DEBT1" localSheetId="59">#REF!</definedName>
    <definedName name="DEBT1" localSheetId="60">#REF!</definedName>
    <definedName name="DEBT1" localSheetId="61">#REF!</definedName>
    <definedName name="DEBT1" localSheetId="0">#REF!</definedName>
    <definedName name="DEBT1" localSheetId="7">#REF!</definedName>
    <definedName name="DEBT1" localSheetId="8">#REF!</definedName>
    <definedName name="DEBT1" localSheetId="11">#REF!</definedName>
    <definedName name="DEBT1" localSheetId="13">#REF!</definedName>
    <definedName name="DEBT1" localSheetId="14">#REF!</definedName>
    <definedName name="DEBT1" localSheetId="15">#REF!</definedName>
    <definedName name="DEBT1" localSheetId="16">#REF!</definedName>
    <definedName name="DEBT1" localSheetId="17">#REF!</definedName>
    <definedName name="DEBT1" localSheetId="18">#REF!</definedName>
    <definedName name="DEBT1" localSheetId="22">#REF!</definedName>
    <definedName name="DEBT1" localSheetId="25">#REF!</definedName>
    <definedName name="DEBT1" localSheetId="26">#REF!</definedName>
    <definedName name="DEBT1" localSheetId="27">#REF!</definedName>
    <definedName name="DEBT1" localSheetId="33">#REF!</definedName>
    <definedName name="DEBT1" localSheetId="35">#REF!</definedName>
    <definedName name="DEBT1">#REF!</definedName>
    <definedName name="DEBT10" localSheetId="46">#REF!</definedName>
    <definedName name="DEBT10" localSheetId="48">#REF!</definedName>
    <definedName name="DEBT10" localSheetId="49">#REF!</definedName>
    <definedName name="DEBT10" localSheetId="51">#REF!</definedName>
    <definedName name="DEBT10" localSheetId="52">#REF!</definedName>
    <definedName name="DEBT10" localSheetId="54">#REF!</definedName>
    <definedName name="DEBT10" localSheetId="55">#REF!</definedName>
    <definedName name="DEBT10" localSheetId="56">#REF!</definedName>
    <definedName name="DEBT10" localSheetId="58">#REF!</definedName>
    <definedName name="DEBT10" localSheetId="59">#REF!</definedName>
    <definedName name="DEBT10" localSheetId="60">#REF!</definedName>
    <definedName name="DEBT10" localSheetId="61">#REF!</definedName>
    <definedName name="DEBT10" localSheetId="0">#REF!</definedName>
    <definedName name="DEBT10" localSheetId="7">#REF!</definedName>
    <definedName name="DEBT10" localSheetId="8">#REF!</definedName>
    <definedName name="DEBT10" localSheetId="11">#REF!</definedName>
    <definedName name="DEBT10" localSheetId="13">#REF!</definedName>
    <definedName name="DEBT10" localSheetId="14">#REF!</definedName>
    <definedName name="DEBT10" localSheetId="15">#REF!</definedName>
    <definedName name="DEBT10" localSheetId="16">#REF!</definedName>
    <definedName name="DEBT10" localSheetId="17">#REF!</definedName>
    <definedName name="DEBT10" localSheetId="18">#REF!</definedName>
    <definedName name="DEBT10" localSheetId="22">#REF!</definedName>
    <definedName name="DEBT10" localSheetId="25">#REF!</definedName>
    <definedName name="DEBT10" localSheetId="26">#REF!</definedName>
    <definedName name="DEBT10" localSheetId="27">#REF!</definedName>
    <definedName name="DEBT10" localSheetId="33">#REF!</definedName>
    <definedName name="DEBT10" localSheetId="35">#REF!</definedName>
    <definedName name="DEBT10">#REF!</definedName>
    <definedName name="DEBT11" localSheetId="46">#REF!</definedName>
    <definedName name="DEBT11" localSheetId="48">#REF!</definedName>
    <definedName name="DEBT11" localSheetId="49">#REF!</definedName>
    <definedName name="DEBT11" localSheetId="51">#REF!</definedName>
    <definedName name="DEBT11" localSheetId="52">#REF!</definedName>
    <definedName name="DEBT11" localSheetId="54">#REF!</definedName>
    <definedName name="DEBT11" localSheetId="55">#REF!</definedName>
    <definedName name="DEBT11" localSheetId="56">#REF!</definedName>
    <definedName name="DEBT11" localSheetId="58">#REF!</definedName>
    <definedName name="DEBT11" localSheetId="59">#REF!</definedName>
    <definedName name="DEBT11" localSheetId="60">#REF!</definedName>
    <definedName name="DEBT11" localSheetId="61">#REF!</definedName>
    <definedName name="DEBT11" localSheetId="0">#REF!</definedName>
    <definedName name="DEBT11" localSheetId="7">#REF!</definedName>
    <definedName name="DEBT11" localSheetId="8">#REF!</definedName>
    <definedName name="DEBT11" localSheetId="11">#REF!</definedName>
    <definedName name="DEBT11" localSheetId="13">#REF!</definedName>
    <definedName name="DEBT11" localSheetId="14">#REF!</definedName>
    <definedName name="DEBT11" localSheetId="15">#REF!</definedName>
    <definedName name="DEBT11" localSheetId="16">#REF!</definedName>
    <definedName name="DEBT11" localSheetId="17">#REF!</definedName>
    <definedName name="DEBT11" localSheetId="18">#REF!</definedName>
    <definedName name="DEBT11" localSheetId="22">#REF!</definedName>
    <definedName name="DEBT11" localSheetId="25">#REF!</definedName>
    <definedName name="DEBT11" localSheetId="26">#REF!</definedName>
    <definedName name="DEBT11" localSheetId="27">#REF!</definedName>
    <definedName name="DEBT11" localSheetId="33">#REF!</definedName>
    <definedName name="DEBT11" localSheetId="35">#REF!</definedName>
    <definedName name="DEBT11">#REF!</definedName>
    <definedName name="DEBT12" localSheetId="46">#REF!</definedName>
    <definedName name="DEBT12" localSheetId="48">#REF!</definedName>
    <definedName name="DEBT12" localSheetId="49">#REF!</definedName>
    <definedName name="DEBT12" localSheetId="51">#REF!</definedName>
    <definedName name="DEBT12" localSheetId="52">#REF!</definedName>
    <definedName name="DEBT12" localSheetId="54">#REF!</definedName>
    <definedName name="DEBT12" localSheetId="55">#REF!</definedName>
    <definedName name="DEBT12" localSheetId="56">#REF!</definedName>
    <definedName name="DEBT12" localSheetId="58">#REF!</definedName>
    <definedName name="DEBT12" localSheetId="59">#REF!</definedName>
    <definedName name="DEBT12" localSheetId="60">#REF!</definedName>
    <definedName name="DEBT12" localSheetId="61">#REF!</definedName>
    <definedName name="DEBT12" localSheetId="0">#REF!</definedName>
    <definedName name="DEBT12" localSheetId="7">#REF!</definedName>
    <definedName name="DEBT12" localSheetId="8">#REF!</definedName>
    <definedName name="DEBT12" localSheetId="11">#REF!</definedName>
    <definedName name="DEBT12" localSheetId="13">#REF!</definedName>
    <definedName name="DEBT12" localSheetId="14">#REF!</definedName>
    <definedName name="DEBT12" localSheetId="15">#REF!</definedName>
    <definedName name="DEBT12" localSheetId="16">#REF!</definedName>
    <definedName name="DEBT12" localSheetId="17">#REF!</definedName>
    <definedName name="DEBT12" localSheetId="18">#REF!</definedName>
    <definedName name="DEBT12" localSheetId="22">#REF!</definedName>
    <definedName name="DEBT12" localSheetId="25">#REF!</definedName>
    <definedName name="DEBT12" localSheetId="26">#REF!</definedName>
    <definedName name="DEBT12" localSheetId="27">#REF!</definedName>
    <definedName name="DEBT12" localSheetId="33">#REF!</definedName>
    <definedName name="DEBT12" localSheetId="35">#REF!</definedName>
    <definedName name="DEBT12">#REF!</definedName>
    <definedName name="DEBT13" localSheetId="46">#REF!</definedName>
    <definedName name="DEBT13" localSheetId="48">#REF!</definedName>
    <definedName name="DEBT13" localSheetId="49">#REF!</definedName>
    <definedName name="DEBT13" localSheetId="51">#REF!</definedName>
    <definedName name="DEBT13" localSheetId="52">#REF!</definedName>
    <definedName name="DEBT13" localSheetId="54">#REF!</definedName>
    <definedName name="DEBT13" localSheetId="55">#REF!</definedName>
    <definedName name="DEBT13" localSheetId="56">#REF!</definedName>
    <definedName name="DEBT13" localSheetId="58">#REF!</definedName>
    <definedName name="DEBT13" localSheetId="59">#REF!</definedName>
    <definedName name="DEBT13" localSheetId="60">#REF!</definedName>
    <definedName name="DEBT13" localSheetId="61">#REF!</definedName>
    <definedName name="DEBT13" localSheetId="0">#REF!</definedName>
    <definedName name="DEBT13" localSheetId="7">#REF!</definedName>
    <definedName name="DEBT13" localSheetId="8">#REF!</definedName>
    <definedName name="DEBT13" localSheetId="11">#REF!</definedName>
    <definedName name="DEBT13" localSheetId="13">#REF!</definedName>
    <definedName name="DEBT13" localSheetId="14">#REF!</definedName>
    <definedName name="DEBT13" localSheetId="15">#REF!</definedName>
    <definedName name="DEBT13" localSheetId="16">#REF!</definedName>
    <definedName name="DEBT13" localSheetId="17">#REF!</definedName>
    <definedName name="DEBT13" localSheetId="18">#REF!</definedName>
    <definedName name="DEBT13" localSheetId="22">#REF!</definedName>
    <definedName name="DEBT13" localSheetId="25">#REF!</definedName>
    <definedName name="DEBT13" localSheetId="26">#REF!</definedName>
    <definedName name="DEBT13" localSheetId="27">#REF!</definedName>
    <definedName name="DEBT13" localSheetId="33">#REF!</definedName>
    <definedName name="DEBT13" localSheetId="35">#REF!</definedName>
    <definedName name="DEBT13">#REF!</definedName>
    <definedName name="DEBT14" localSheetId="46">#REF!</definedName>
    <definedName name="DEBT14" localSheetId="48">#REF!</definedName>
    <definedName name="DEBT14" localSheetId="49">#REF!</definedName>
    <definedName name="DEBT14" localSheetId="51">#REF!</definedName>
    <definedName name="DEBT14" localSheetId="52">#REF!</definedName>
    <definedName name="DEBT14" localSheetId="54">#REF!</definedName>
    <definedName name="DEBT14" localSheetId="55">#REF!</definedName>
    <definedName name="DEBT14" localSheetId="56">#REF!</definedName>
    <definedName name="DEBT14" localSheetId="58">#REF!</definedName>
    <definedName name="DEBT14" localSheetId="59">#REF!</definedName>
    <definedName name="DEBT14" localSheetId="60">#REF!</definedName>
    <definedName name="DEBT14" localSheetId="61">#REF!</definedName>
    <definedName name="DEBT14" localSheetId="0">#REF!</definedName>
    <definedName name="DEBT14" localSheetId="7">#REF!</definedName>
    <definedName name="DEBT14" localSheetId="8">#REF!</definedName>
    <definedName name="DEBT14" localSheetId="11">#REF!</definedName>
    <definedName name="DEBT14" localSheetId="13">#REF!</definedName>
    <definedName name="DEBT14" localSheetId="14">#REF!</definedName>
    <definedName name="DEBT14" localSheetId="15">#REF!</definedName>
    <definedName name="DEBT14" localSheetId="16">#REF!</definedName>
    <definedName name="DEBT14" localSheetId="17">#REF!</definedName>
    <definedName name="DEBT14" localSheetId="18">#REF!</definedName>
    <definedName name="DEBT14" localSheetId="22">#REF!</definedName>
    <definedName name="DEBT14" localSheetId="25">#REF!</definedName>
    <definedName name="DEBT14" localSheetId="26">#REF!</definedName>
    <definedName name="DEBT14" localSheetId="27">#REF!</definedName>
    <definedName name="DEBT14" localSheetId="33">#REF!</definedName>
    <definedName name="DEBT14" localSheetId="35">#REF!</definedName>
    <definedName name="DEBT14">#REF!</definedName>
    <definedName name="DEBT15" localSheetId="46">#REF!</definedName>
    <definedName name="DEBT15" localSheetId="48">#REF!</definedName>
    <definedName name="DEBT15" localSheetId="49">#REF!</definedName>
    <definedName name="DEBT15" localSheetId="51">#REF!</definedName>
    <definedName name="DEBT15" localSheetId="52">#REF!</definedName>
    <definedName name="DEBT15" localSheetId="54">#REF!</definedName>
    <definedName name="DEBT15" localSheetId="55">#REF!</definedName>
    <definedName name="DEBT15" localSheetId="56">#REF!</definedName>
    <definedName name="DEBT15" localSheetId="58">#REF!</definedName>
    <definedName name="DEBT15" localSheetId="59">#REF!</definedName>
    <definedName name="DEBT15" localSheetId="60">#REF!</definedName>
    <definedName name="DEBT15" localSheetId="61">#REF!</definedName>
    <definedName name="DEBT15" localSheetId="0">#REF!</definedName>
    <definedName name="DEBT15" localSheetId="7">#REF!</definedName>
    <definedName name="DEBT15" localSheetId="8">#REF!</definedName>
    <definedName name="DEBT15" localSheetId="11">#REF!</definedName>
    <definedName name="DEBT15" localSheetId="13">#REF!</definedName>
    <definedName name="DEBT15" localSheetId="14">#REF!</definedName>
    <definedName name="DEBT15" localSheetId="15">#REF!</definedName>
    <definedName name="DEBT15" localSheetId="16">#REF!</definedName>
    <definedName name="DEBT15" localSheetId="17">#REF!</definedName>
    <definedName name="DEBT15" localSheetId="18">#REF!</definedName>
    <definedName name="DEBT15" localSheetId="22">#REF!</definedName>
    <definedName name="DEBT15" localSheetId="25">#REF!</definedName>
    <definedName name="DEBT15" localSheetId="26">#REF!</definedName>
    <definedName name="DEBT15" localSheetId="27">#REF!</definedName>
    <definedName name="DEBT15" localSheetId="33">#REF!</definedName>
    <definedName name="DEBT15" localSheetId="35">#REF!</definedName>
    <definedName name="DEBT15">#REF!</definedName>
    <definedName name="DEBT16" localSheetId="46">#REF!</definedName>
    <definedName name="DEBT16" localSheetId="48">#REF!</definedName>
    <definedName name="DEBT16" localSheetId="49">#REF!</definedName>
    <definedName name="DEBT16" localSheetId="51">#REF!</definedName>
    <definedName name="DEBT16" localSheetId="52">#REF!</definedName>
    <definedName name="DEBT16" localSheetId="54">#REF!</definedName>
    <definedName name="DEBT16" localSheetId="55">#REF!</definedName>
    <definedName name="DEBT16" localSheetId="56">#REF!</definedName>
    <definedName name="DEBT16" localSheetId="58">#REF!</definedName>
    <definedName name="DEBT16" localSheetId="59">#REF!</definedName>
    <definedName name="DEBT16" localSheetId="60">#REF!</definedName>
    <definedName name="DEBT16" localSheetId="61">#REF!</definedName>
    <definedName name="DEBT16" localSheetId="0">#REF!</definedName>
    <definedName name="DEBT16" localSheetId="7">#REF!</definedName>
    <definedName name="DEBT16" localSheetId="8">#REF!</definedName>
    <definedName name="DEBT16" localSheetId="11">#REF!</definedName>
    <definedName name="DEBT16" localSheetId="13">#REF!</definedName>
    <definedName name="DEBT16" localSheetId="14">#REF!</definedName>
    <definedName name="DEBT16" localSheetId="15">#REF!</definedName>
    <definedName name="DEBT16" localSheetId="16">#REF!</definedName>
    <definedName name="DEBT16" localSheetId="17">#REF!</definedName>
    <definedName name="DEBT16" localSheetId="18">#REF!</definedName>
    <definedName name="DEBT16" localSheetId="22">#REF!</definedName>
    <definedName name="DEBT16" localSheetId="25">#REF!</definedName>
    <definedName name="DEBT16" localSheetId="26">#REF!</definedName>
    <definedName name="DEBT16" localSheetId="27">#REF!</definedName>
    <definedName name="DEBT16" localSheetId="33">#REF!</definedName>
    <definedName name="DEBT16" localSheetId="35">#REF!</definedName>
    <definedName name="DEBT16">#REF!</definedName>
    <definedName name="DEBT1B" localSheetId="46">#REF!</definedName>
    <definedName name="DEBT1B" localSheetId="48">#REF!</definedName>
    <definedName name="DEBT1B" localSheetId="49">#REF!</definedName>
    <definedName name="DEBT1B" localSheetId="51">#REF!</definedName>
    <definedName name="DEBT1B" localSheetId="52">#REF!</definedName>
    <definedName name="DEBT1B" localSheetId="54">#REF!</definedName>
    <definedName name="DEBT1B" localSheetId="55">#REF!</definedName>
    <definedName name="DEBT1B" localSheetId="56">#REF!</definedName>
    <definedName name="DEBT1B" localSheetId="58">#REF!</definedName>
    <definedName name="DEBT1B" localSheetId="59">#REF!</definedName>
    <definedName name="DEBT1B" localSheetId="60">#REF!</definedName>
    <definedName name="DEBT1B" localSheetId="61">#REF!</definedName>
    <definedName name="DEBT1B" localSheetId="0">#REF!</definedName>
    <definedName name="DEBT1B" localSheetId="7">#REF!</definedName>
    <definedName name="DEBT1B" localSheetId="8">#REF!</definedName>
    <definedName name="DEBT1B" localSheetId="11">#REF!</definedName>
    <definedName name="DEBT1B" localSheetId="13">#REF!</definedName>
    <definedName name="DEBT1B" localSheetId="14">#REF!</definedName>
    <definedName name="DEBT1B" localSheetId="15">#REF!</definedName>
    <definedName name="DEBT1B" localSheetId="16">#REF!</definedName>
    <definedName name="DEBT1B" localSheetId="17">#REF!</definedName>
    <definedName name="DEBT1B" localSheetId="18">#REF!</definedName>
    <definedName name="DEBT1B" localSheetId="22">#REF!</definedName>
    <definedName name="DEBT1B" localSheetId="25">#REF!</definedName>
    <definedName name="DEBT1B" localSheetId="26">#REF!</definedName>
    <definedName name="DEBT1B" localSheetId="27">#REF!</definedName>
    <definedName name="DEBT1B" localSheetId="33">#REF!</definedName>
    <definedName name="DEBT1B" localSheetId="35">#REF!</definedName>
    <definedName name="DEBT1B">#REF!</definedName>
    <definedName name="DEBT2" localSheetId="46">#REF!</definedName>
    <definedName name="DEBT2" localSheetId="48">#REF!</definedName>
    <definedName name="DEBT2" localSheetId="49">#REF!</definedName>
    <definedName name="DEBT2" localSheetId="51">#REF!</definedName>
    <definedName name="DEBT2" localSheetId="52">#REF!</definedName>
    <definedName name="DEBT2" localSheetId="54">#REF!</definedName>
    <definedName name="DEBT2" localSheetId="55">#REF!</definedName>
    <definedName name="DEBT2" localSheetId="56">#REF!</definedName>
    <definedName name="DEBT2" localSheetId="58">#REF!</definedName>
    <definedName name="DEBT2" localSheetId="59">#REF!</definedName>
    <definedName name="DEBT2" localSheetId="60">#REF!</definedName>
    <definedName name="DEBT2" localSheetId="61">#REF!</definedName>
    <definedName name="DEBT2" localSheetId="0">#REF!</definedName>
    <definedName name="DEBT2" localSheetId="7">#REF!</definedName>
    <definedName name="DEBT2" localSheetId="8">#REF!</definedName>
    <definedName name="DEBT2" localSheetId="11">#REF!</definedName>
    <definedName name="DEBT2" localSheetId="13">#REF!</definedName>
    <definedName name="DEBT2" localSheetId="14">#REF!</definedName>
    <definedName name="DEBT2" localSheetId="15">#REF!</definedName>
    <definedName name="DEBT2" localSheetId="16">#REF!</definedName>
    <definedName name="DEBT2" localSheetId="17">#REF!</definedName>
    <definedName name="DEBT2" localSheetId="18">#REF!</definedName>
    <definedName name="DEBT2" localSheetId="22">#REF!</definedName>
    <definedName name="DEBT2" localSheetId="25">#REF!</definedName>
    <definedName name="DEBT2" localSheetId="26">#REF!</definedName>
    <definedName name="DEBT2" localSheetId="27">#REF!</definedName>
    <definedName name="DEBT2" localSheetId="33">#REF!</definedName>
    <definedName name="DEBT2" localSheetId="35">#REF!</definedName>
    <definedName name="DEBT2">#REF!</definedName>
    <definedName name="DEBT2B" localSheetId="46">#REF!</definedName>
    <definedName name="DEBT2B" localSheetId="48">#REF!</definedName>
    <definedName name="DEBT2B" localSheetId="49">#REF!</definedName>
    <definedName name="DEBT2B" localSheetId="51">#REF!</definedName>
    <definedName name="DEBT2B" localSheetId="52">#REF!</definedName>
    <definedName name="DEBT2B" localSheetId="54">#REF!</definedName>
    <definedName name="DEBT2B" localSheetId="55">#REF!</definedName>
    <definedName name="DEBT2B" localSheetId="56">#REF!</definedName>
    <definedName name="DEBT2B" localSheetId="58">#REF!</definedName>
    <definedName name="DEBT2B" localSheetId="59">#REF!</definedName>
    <definedName name="DEBT2B" localSheetId="60">#REF!</definedName>
    <definedName name="DEBT2B" localSheetId="61">#REF!</definedName>
    <definedName name="DEBT2B" localSheetId="0">#REF!</definedName>
    <definedName name="DEBT2B" localSheetId="7">#REF!</definedName>
    <definedName name="DEBT2B" localSheetId="8">#REF!</definedName>
    <definedName name="DEBT2B" localSheetId="11">#REF!</definedName>
    <definedName name="DEBT2B" localSheetId="13">#REF!</definedName>
    <definedName name="DEBT2B" localSheetId="14">#REF!</definedName>
    <definedName name="DEBT2B" localSheetId="15">#REF!</definedName>
    <definedName name="DEBT2B" localSheetId="16">#REF!</definedName>
    <definedName name="DEBT2B" localSheetId="17">#REF!</definedName>
    <definedName name="DEBT2B" localSheetId="18">#REF!</definedName>
    <definedName name="DEBT2B" localSheetId="22">#REF!</definedName>
    <definedName name="DEBT2B" localSheetId="25">#REF!</definedName>
    <definedName name="DEBT2B" localSheetId="26">#REF!</definedName>
    <definedName name="DEBT2B" localSheetId="27">#REF!</definedName>
    <definedName name="DEBT2B" localSheetId="33">#REF!</definedName>
    <definedName name="DEBT2B" localSheetId="35">#REF!</definedName>
    <definedName name="DEBT2B">#REF!</definedName>
    <definedName name="DEBT3" localSheetId="46">#REF!</definedName>
    <definedName name="DEBT3" localSheetId="48">#REF!</definedName>
    <definedName name="DEBT3" localSheetId="49">#REF!</definedName>
    <definedName name="DEBT3" localSheetId="51">#REF!</definedName>
    <definedName name="DEBT3" localSheetId="52">#REF!</definedName>
    <definedName name="DEBT3" localSheetId="54">#REF!</definedName>
    <definedName name="DEBT3" localSheetId="55">#REF!</definedName>
    <definedName name="DEBT3" localSheetId="56">#REF!</definedName>
    <definedName name="DEBT3" localSheetId="58">#REF!</definedName>
    <definedName name="DEBT3" localSheetId="59">#REF!</definedName>
    <definedName name="DEBT3" localSheetId="60">#REF!</definedName>
    <definedName name="DEBT3" localSheetId="61">#REF!</definedName>
    <definedName name="DEBT3" localSheetId="0">#REF!</definedName>
    <definedName name="DEBT3" localSheetId="7">#REF!</definedName>
    <definedName name="DEBT3" localSheetId="8">#REF!</definedName>
    <definedName name="DEBT3" localSheetId="11">#REF!</definedName>
    <definedName name="DEBT3" localSheetId="13">#REF!</definedName>
    <definedName name="DEBT3" localSheetId="14">#REF!</definedName>
    <definedName name="DEBT3" localSheetId="15">#REF!</definedName>
    <definedName name="DEBT3" localSheetId="16">#REF!</definedName>
    <definedName name="DEBT3" localSheetId="17">#REF!</definedName>
    <definedName name="DEBT3" localSheetId="18">#REF!</definedName>
    <definedName name="DEBT3" localSheetId="22">#REF!</definedName>
    <definedName name="DEBT3" localSheetId="25">#REF!</definedName>
    <definedName name="DEBT3" localSheetId="26">#REF!</definedName>
    <definedName name="DEBT3" localSheetId="27">#REF!</definedName>
    <definedName name="DEBT3" localSheetId="33">#REF!</definedName>
    <definedName name="DEBT3" localSheetId="35">#REF!</definedName>
    <definedName name="DEBT3">#REF!</definedName>
    <definedName name="DEBT4" localSheetId="46">#REF!</definedName>
    <definedName name="DEBT4" localSheetId="48">#REF!</definedName>
    <definedName name="DEBT4" localSheetId="49">#REF!</definedName>
    <definedName name="DEBT4" localSheetId="51">#REF!</definedName>
    <definedName name="DEBT4" localSheetId="52">#REF!</definedName>
    <definedName name="DEBT4" localSheetId="54">#REF!</definedName>
    <definedName name="DEBT4" localSheetId="55">#REF!</definedName>
    <definedName name="DEBT4" localSheetId="56">#REF!</definedName>
    <definedName name="DEBT4" localSheetId="58">#REF!</definedName>
    <definedName name="DEBT4" localSheetId="59">#REF!</definedName>
    <definedName name="DEBT4" localSheetId="60">#REF!</definedName>
    <definedName name="DEBT4" localSheetId="61">#REF!</definedName>
    <definedName name="DEBT4" localSheetId="0">#REF!</definedName>
    <definedName name="DEBT4" localSheetId="7">#REF!</definedName>
    <definedName name="DEBT4" localSheetId="8">#REF!</definedName>
    <definedName name="DEBT4" localSheetId="11">#REF!</definedName>
    <definedName name="DEBT4" localSheetId="13">#REF!</definedName>
    <definedName name="DEBT4" localSheetId="14">#REF!</definedName>
    <definedName name="DEBT4" localSheetId="15">#REF!</definedName>
    <definedName name="DEBT4" localSheetId="16">#REF!</definedName>
    <definedName name="DEBT4" localSheetId="17">#REF!</definedName>
    <definedName name="DEBT4" localSheetId="18">#REF!</definedName>
    <definedName name="DEBT4" localSheetId="22">#REF!</definedName>
    <definedName name="DEBT4" localSheetId="25">#REF!</definedName>
    <definedName name="DEBT4" localSheetId="26">#REF!</definedName>
    <definedName name="DEBT4" localSheetId="27">#REF!</definedName>
    <definedName name="DEBT4" localSheetId="33">#REF!</definedName>
    <definedName name="DEBT4" localSheetId="35">#REF!</definedName>
    <definedName name="DEBT4">#REF!</definedName>
    <definedName name="DEBT5" localSheetId="46">#REF!</definedName>
    <definedName name="DEBT5" localSheetId="48">#REF!</definedName>
    <definedName name="DEBT5" localSheetId="49">#REF!</definedName>
    <definedName name="DEBT5" localSheetId="51">#REF!</definedName>
    <definedName name="DEBT5" localSheetId="52">#REF!</definedName>
    <definedName name="DEBT5" localSheetId="54">#REF!</definedName>
    <definedName name="DEBT5" localSheetId="55">#REF!</definedName>
    <definedName name="DEBT5" localSheetId="56">#REF!</definedName>
    <definedName name="DEBT5" localSheetId="58">#REF!</definedName>
    <definedName name="DEBT5" localSheetId="59">#REF!</definedName>
    <definedName name="DEBT5" localSheetId="60">#REF!</definedName>
    <definedName name="DEBT5" localSheetId="61">#REF!</definedName>
    <definedName name="DEBT5" localSheetId="0">#REF!</definedName>
    <definedName name="DEBT5" localSheetId="7">#REF!</definedName>
    <definedName name="DEBT5" localSheetId="8">#REF!</definedName>
    <definedName name="DEBT5" localSheetId="11">#REF!</definedName>
    <definedName name="DEBT5" localSheetId="13">#REF!</definedName>
    <definedName name="DEBT5" localSheetId="14">#REF!</definedName>
    <definedName name="DEBT5" localSheetId="15">#REF!</definedName>
    <definedName name="DEBT5" localSheetId="16">#REF!</definedName>
    <definedName name="DEBT5" localSheetId="17">#REF!</definedName>
    <definedName name="DEBT5" localSheetId="18">#REF!</definedName>
    <definedName name="DEBT5" localSheetId="22">#REF!</definedName>
    <definedName name="DEBT5" localSheetId="25">#REF!</definedName>
    <definedName name="DEBT5" localSheetId="26">#REF!</definedName>
    <definedName name="DEBT5" localSheetId="27">#REF!</definedName>
    <definedName name="DEBT5" localSheetId="33">#REF!</definedName>
    <definedName name="DEBT5" localSheetId="35">#REF!</definedName>
    <definedName name="DEBT5">#REF!</definedName>
    <definedName name="DEBT6" localSheetId="46">#REF!</definedName>
    <definedName name="DEBT6" localSheetId="48">#REF!</definedName>
    <definedName name="DEBT6" localSheetId="49">#REF!</definedName>
    <definedName name="DEBT6" localSheetId="51">#REF!</definedName>
    <definedName name="DEBT6" localSheetId="52">#REF!</definedName>
    <definedName name="DEBT6" localSheetId="54">#REF!</definedName>
    <definedName name="DEBT6" localSheetId="55">#REF!</definedName>
    <definedName name="DEBT6" localSheetId="56">#REF!</definedName>
    <definedName name="DEBT6" localSheetId="58">#REF!</definedName>
    <definedName name="DEBT6" localSheetId="59">#REF!</definedName>
    <definedName name="DEBT6" localSheetId="60">#REF!</definedName>
    <definedName name="DEBT6" localSheetId="61">#REF!</definedName>
    <definedName name="DEBT6" localSheetId="0">#REF!</definedName>
    <definedName name="DEBT6" localSheetId="7">#REF!</definedName>
    <definedName name="DEBT6" localSheetId="8">#REF!</definedName>
    <definedName name="DEBT6" localSheetId="11">#REF!</definedName>
    <definedName name="DEBT6" localSheetId="13">#REF!</definedName>
    <definedName name="DEBT6" localSheetId="14">#REF!</definedName>
    <definedName name="DEBT6" localSheetId="15">#REF!</definedName>
    <definedName name="DEBT6" localSheetId="16">#REF!</definedName>
    <definedName name="DEBT6" localSheetId="17">#REF!</definedName>
    <definedName name="DEBT6" localSheetId="18">#REF!</definedName>
    <definedName name="DEBT6" localSheetId="22">#REF!</definedName>
    <definedName name="DEBT6" localSheetId="25">#REF!</definedName>
    <definedName name="DEBT6" localSheetId="26">#REF!</definedName>
    <definedName name="DEBT6" localSheetId="27">#REF!</definedName>
    <definedName name="DEBT6" localSheetId="33">#REF!</definedName>
    <definedName name="DEBT6" localSheetId="35">#REF!</definedName>
    <definedName name="DEBT6">#REF!</definedName>
    <definedName name="DEBT7" localSheetId="46">#REF!</definedName>
    <definedName name="DEBT7" localSheetId="48">#REF!</definedName>
    <definedName name="DEBT7" localSheetId="49">#REF!</definedName>
    <definedName name="DEBT7" localSheetId="51">#REF!</definedName>
    <definedName name="DEBT7" localSheetId="52">#REF!</definedName>
    <definedName name="DEBT7" localSheetId="54">#REF!</definedName>
    <definedName name="DEBT7" localSheetId="55">#REF!</definedName>
    <definedName name="DEBT7" localSheetId="56">#REF!</definedName>
    <definedName name="DEBT7" localSheetId="58">#REF!</definedName>
    <definedName name="DEBT7" localSheetId="59">#REF!</definedName>
    <definedName name="DEBT7" localSheetId="60">#REF!</definedName>
    <definedName name="DEBT7" localSheetId="61">#REF!</definedName>
    <definedName name="DEBT7" localSheetId="0">#REF!</definedName>
    <definedName name="DEBT7" localSheetId="7">#REF!</definedName>
    <definedName name="DEBT7" localSheetId="8">#REF!</definedName>
    <definedName name="DEBT7" localSheetId="11">#REF!</definedName>
    <definedName name="DEBT7" localSheetId="13">#REF!</definedName>
    <definedName name="DEBT7" localSheetId="14">#REF!</definedName>
    <definedName name="DEBT7" localSheetId="15">#REF!</definedName>
    <definedName name="DEBT7" localSheetId="16">#REF!</definedName>
    <definedName name="DEBT7" localSheetId="17">#REF!</definedName>
    <definedName name="DEBT7" localSheetId="18">#REF!</definedName>
    <definedName name="DEBT7" localSheetId="22">#REF!</definedName>
    <definedName name="DEBT7" localSheetId="25">#REF!</definedName>
    <definedName name="DEBT7" localSheetId="26">#REF!</definedName>
    <definedName name="DEBT7" localSheetId="27">#REF!</definedName>
    <definedName name="DEBT7" localSheetId="33">#REF!</definedName>
    <definedName name="DEBT7" localSheetId="35">#REF!</definedName>
    <definedName name="DEBT7">#REF!</definedName>
    <definedName name="DEBT8" localSheetId="46">#REF!</definedName>
    <definedName name="DEBT8" localSheetId="48">#REF!</definedName>
    <definedName name="DEBT8" localSheetId="49">#REF!</definedName>
    <definedName name="DEBT8" localSheetId="51">#REF!</definedName>
    <definedName name="DEBT8" localSheetId="52">#REF!</definedName>
    <definedName name="DEBT8" localSheetId="54">#REF!</definedName>
    <definedName name="DEBT8" localSheetId="55">#REF!</definedName>
    <definedName name="DEBT8" localSheetId="56">#REF!</definedName>
    <definedName name="DEBT8" localSheetId="58">#REF!</definedName>
    <definedName name="DEBT8" localSheetId="59">#REF!</definedName>
    <definedName name="DEBT8" localSheetId="60">#REF!</definedName>
    <definedName name="DEBT8" localSheetId="61">#REF!</definedName>
    <definedName name="DEBT8" localSheetId="0">#REF!</definedName>
    <definedName name="DEBT8" localSheetId="7">#REF!</definedName>
    <definedName name="DEBT8" localSheetId="8">#REF!</definedName>
    <definedName name="DEBT8" localSheetId="11">#REF!</definedName>
    <definedName name="DEBT8" localSheetId="13">#REF!</definedName>
    <definedName name="DEBT8" localSheetId="14">#REF!</definedName>
    <definedName name="DEBT8" localSheetId="15">#REF!</definedName>
    <definedName name="DEBT8" localSheetId="16">#REF!</definedName>
    <definedName name="DEBT8" localSheetId="17">#REF!</definedName>
    <definedName name="DEBT8" localSheetId="18">#REF!</definedName>
    <definedName name="DEBT8" localSheetId="22">#REF!</definedName>
    <definedName name="DEBT8" localSheetId="25">#REF!</definedName>
    <definedName name="DEBT8" localSheetId="26">#REF!</definedName>
    <definedName name="DEBT8" localSheetId="27">#REF!</definedName>
    <definedName name="DEBT8" localSheetId="33">#REF!</definedName>
    <definedName name="DEBT8" localSheetId="35">#REF!</definedName>
    <definedName name="DEBT8">#REF!</definedName>
    <definedName name="DEBT9" localSheetId="46">#REF!</definedName>
    <definedName name="DEBT9" localSheetId="48">#REF!</definedName>
    <definedName name="DEBT9" localSheetId="49">#REF!</definedName>
    <definedName name="DEBT9" localSheetId="51">#REF!</definedName>
    <definedName name="DEBT9" localSheetId="52">#REF!</definedName>
    <definedName name="DEBT9" localSheetId="54">#REF!</definedName>
    <definedName name="DEBT9" localSheetId="55">#REF!</definedName>
    <definedName name="DEBT9" localSheetId="56">#REF!</definedName>
    <definedName name="DEBT9" localSheetId="58">#REF!</definedName>
    <definedName name="DEBT9" localSheetId="59">#REF!</definedName>
    <definedName name="DEBT9" localSheetId="60">#REF!</definedName>
    <definedName name="DEBT9" localSheetId="61">#REF!</definedName>
    <definedName name="DEBT9" localSheetId="0">#REF!</definedName>
    <definedName name="DEBT9" localSheetId="7">#REF!</definedName>
    <definedName name="DEBT9" localSheetId="8">#REF!</definedName>
    <definedName name="DEBT9" localSheetId="11">#REF!</definedName>
    <definedName name="DEBT9" localSheetId="13">#REF!</definedName>
    <definedName name="DEBT9" localSheetId="14">#REF!</definedName>
    <definedName name="DEBT9" localSheetId="15">#REF!</definedName>
    <definedName name="DEBT9" localSheetId="16">#REF!</definedName>
    <definedName name="DEBT9" localSheetId="17">#REF!</definedName>
    <definedName name="DEBT9" localSheetId="18">#REF!</definedName>
    <definedName name="DEBT9" localSheetId="22">#REF!</definedName>
    <definedName name="DEBT9" localSheetId="25">#REF!</definedName>
    <definedName name="DEBT9" localSheetId="26">#REF!</definedName>
    <definedName name="DEBT9" localSheetId="27">#REF!</definedName>
    <definedName name="DEBT9" localSheetId="33">#REF!</definedName>
    <definedName name="DEBT9" localSheetId="35">#REF!</definedName>
    <definedName name="DEBT9">#REF!</definedName>
    <definedName name="debtproj" localSheetId="46">#REF!</definedName>
    <definedName name="debtproj" localSheetId="48">#REF!</definedName>
    <definedName name="debtproj" localSheetId="49">#REF!</definedName>
    <definedName name="debtproj" localSheetId="51">#REF!</definedName>
    <definedName name="debtproj" localSheetId="52">#REF!</definedName>
    <definedName name="debtproj" localSheetId="54">#REF!</definedName>
    <definedName name="debtproj" localSheetId="55">#REF!</definedName>
    <definedName name="debtproj" localSheetId="56">#REF!</definedName>
    <definedName name="debtproj" localSheetId="58">#REF!</definedName>
    <definedName name="debtproj" localSheetId="59">#REF!</definedName>
    <definedName name="debtproj" localSheetId="60">#REF!</definedName>
    <definedName name="debtproj" localSheetId="61">#REF!</definedName>
    <definedName name="debtproj" localSheetId="0">#REF!</definedName>
    <definedName name="debtproj" localSheetId="7">#REF!</definedName>
    <definedName name="debtproj" localSheetId="8">#REF!</definedName>
    <definedName name="debtproj" localSheetId="11">#REF!</definedName>
    <definedName name="debtproj" localSheetId="13">#REF!</definedName>
    <definedName name="debtproj" localSheetId="14">#REF!</definedName>
    <definedName name="debtproj" localSheetId="15">#REF!</definedName>
    <definedName name="debtproj" localSheetId="16">#REF!</definedName>
    <definedName name="debtproj" localSheetId="17">#REF!</definedName>
    <definedName name="debtproj" localSheetId="18">#REF!</definedName>
    <definedName name="debtproj" localSheetId="22">#REF!</definedName>
    <definedName name="debtproj" localSheetId="25">#REF!</definedName>
    <definedName name="debtproj" localSheetId="26">#REF!</definedName>
    <definedName name="debtproj" localSheetId="27">#REF!</definedName>
    <definedName name="debtproj" localSheetId="33">#REF!</definedName>
    <definedName name="debtproj" localSheetId="35">#REF!</definedName>
    <definedName name="debtproj">#REF!</definedName>
    <definedName name="DEFLATORS" localSheetId="46">#REF!</definedName>
    <definedName name="DEFLATORS" localSheetId="48">#REF!</definedName>
    <definedName name="DEFLATORS" localSheetId="49">#REF!</definedName>
    <definedName name="DEFLATORS" localSheetId="51">#REF!</definedName>
    <definedName name="DEFLATORS" localSheetId="52">#REF!</definedName>
    <definedName name="DEFLATORS" localSheetId="54">#REF!</definedName>
    <definedName name="DEFLATORS" localSheetId="55">#REF!</definedName>
    <definedName name="DEFLATORS" localSheetId="56">#REF!</definedName>
    <definedName name="DEFLATORS" localSheetId="58">#REF!</definedName>
    <definedName name="DEFLATORS" localSheetId="59">#REF!</definedName>
    <definedName name="DEFLATORS" localSheetId="60">#REF!</definedName>
    <definedName name="DEFLATORS" localSheetId="61">#REF!</definedName>
    <definedName name="DEFLATORS" localSheetId="0">#REF!</definedName>
    <definedName name="DEFLATORS" localSheetId="7">#REF!</definedName>
    <definedName name="DEFLATORS" localSheetId="8">#REF!</definedName>
    <definedName name="DEFLATORS" localSheetId="11">#REF!</definedName>
    <definedName name="DEFLATORS" localSheetId="13">#REF!</definedName>
    <definedName name="DEFLATORS" localSheetId="14">#REF!</definedName>
    <definedName name="DEFLATORS" localSheetId="15">#REF!</definedName>
    <definedName name="DEFLATORS" localSheetId="16">#REF!</definedName>
    <definedName name="DEFLATORS" localSheetId="17">#REF!</definedName>
    <definedName name="DEFLATORS" localSheetId="18">#REF!</definedName>
    <definedName name="DEFLATORS" localSheetId="22">#REF!</definedName>
    <definedName name="DEFLATORS" localSheetId="25">#REF!</definedName>
    <definedName name="DEFLATORS" localSheetId="26">#REF!</definedName>
    <definedName name="DEFLATORS" localSheetId="27">#REF!</definedName>
    <definedName name="DEFLATORS" localSheetId="33">#REF!</definedName>
    <definedName name="DEFLATORS" localSheetId="35">#REF!</definedName>
    <definedName name="DEFLATORS">#REF!</definedName>
    <definedName name="degresivita" localSheetId="46">[23]Graf14_Graf15!#REF!</definedName>
    <definedName name="degresivita" localSheetId="48">[23]Graf14_Graf15!#REF!</definedName>
    <definedName name="degresivita" localSheetId="49">[23]Graf14_Graf15!#REF!</definedName>
    <definedName name="degresivita" localSheetId="51">#REF!</definedName>
    <definedName name="degresivita" localSheetId="52">#REF!</definedName>
    <definedName name="degresivita" localSheetId="54">[23]Graf14_Graf15!#REF!</definedName>
    <definedName name="degresivita" localSheetId="55">#REF!</definedName>
    <definedName name="degresivita" localSheetId="56">[23]Graf14_Graf15!#REF!</definedName>
    <definedName name="degresivita" localSheetId="58">#REF!</definedName>
    <definedName name="degresivita" localSheetId="59">#REF!</definedName>
    <definedName name="degresivita" localSheetId="60">#REF!</definedName>
    <definedName name="degresivita" localSheetId="61">#REF!</definedName>
    <definedName name="degresivita" localSheetId="0">[23]Graf14_Graf15!#REF!</definedName>
    <definedName name="degresivita" localSheetId="7">[23]Graf14_Graf15!#REF!</definedName>
    <definedName name="degresivita" localSheetId="8">[23]Graf14_Graf15!#REF!</definedName>
    <definedName name="degresivita" localSheetId="11">#REF!</definedName>
    <definedName name="degresivita" localSheetId="13">#REF!</definedName>
    <definedName name="degresivita" localSheetId="14">#REF!</definedName>
    <definedName name="degresivita" localSheetId="15">#REF!</definedName>
    <definedName name="degresivita" localSheetId="16">#REF!</definedName>
    <definedName name="degresivita" localSheetId="17">#REF!</definedName>
    <definedName name="degresivita" localSheetId="18">#REF!</definedName>
    <definedName name="degresivita" localSheetId="22">#REF!</definedName>
    <definedName name="degresivita" localSheetId="25">#REF!</definedName>
    <definedName name="degresivita" localSheetId="26">#REF!</definedName>
    <definedName name="degresivita" localSheetId="27">#REF!</definedName>
    <definedName name="degresivita" localSheetId="33">#REF!</definedName>
    <definedName name="degresivita" localSheetId="35">#REF!</definedName>
    <definedName name="degresivita">#REF!</definedName>
    <definedName name="degresivita_2" localSheetId="46">[23]Graf14_Graf15!#REF!</definedName>
    <definedName name="degresivita_2" localSheetId="48">[23]Graf14_Graf15!#REF!</definedName>
    <definedName name="degresivita_2" localSheetId="49">[23]Graf14_Graf15!#REF!</definedName>
    <definedName name="degresivita_2" localSheetId="51">#REF!</definedName>
    <definedName name="degresivita_2" localSheetId="52">#REF!</definedName>
    <definedName name="degresivita_2" localSheetId="54">[23]Graf14_Graf15!#REF!</definedName>
    <definedName name="degresivita_2" localSheetId="55">#REF!</definedName>
    <definedName name="degresivita_2" localSheetId="56">[23]Graf14_Graf15!#REF!</definedName>
    <definedName name="degresivita_2" localSheetId="58">#REF!</definedName>
    <definedName name="degresivita_2" localSheetId="59">#REF!</definedName>
    <definedName name="degresivita_2" localSheetId="60">#REF!</definedName>
    <definedName name="degresivita_2" localSheetId="61">#REF!</definedName>
    <definedName name="degresivita_2" localSheetId="0">[23]Graf14_Graf15!#REF!</definedName>
    <definedName name="degresivita_2" localSheetId="7">[23]Graf14_Graf15!#REF!</definedName>
    <definedName name="degresivita_2" localSheetId="8">[23]Graf14_Graf15!#REF!</definedName>
    <definedName name="degresivita_2" localSheetId="11">#REF!</definedName>
    <definedName name="degresivita_2" localSheetId="13">#REF!</definedName>
    <definedName name="degresivita_2" localSheetId="14">#REF!</definedName>
    <definedName name="degresivita_2" localSheetId="15">#REF!</definedName>
    <definedName name="degresivita_2" localSheetId="16">#REF!</definedName>
    <definedName name="degresivita_2" localSheetId="17">#REF!</definedName>
    <definedName name="degresivita_2" localSheetId="18">#REF!</definedName>
    <definedName name="degresivita_2" localSheetId="22">#REF!</definedName>
    <definedName name="degresivita_2" localSheetId="25">#REF!</definedName>
    <definedName name="degresivita_2" localSheetId="26">#REF!</definedName>
    <definedName name="degresivita_2" localSheetId="27">#REF!</definedName>
    <definedName name="degresivita_2" localSheetId="33">#REF!</definedName>
    <definedName name="degresivita_2" localSheetId="35">#REF!</definedName>
    <definedName name="degresivita_2">#REF!</definedName>
    <definedName name="deleteme1" localSheetId="46" hidden="1">#REF!</definedName>
    <definedName name="deleteme1" localSheetId="48" hidden="1">#REF!</definedName>
    <definedName name="deleteme1" localSheetId="49" hidden="1">#REF!</definedName>
    <definedName name="deleteme1" localSheetId="51" hidden="1">#REF!</definedName>
    <definedName name="deleteme1" localSheetId="52" hidden="1">#REF!</definedName>
    <definedName name="deleteme1" localSheetId="54" hidden="1">#REF!</definedName>
    <definedName name="deleteme1" localSheetId="55" hidden="1">#REF!</definedName>
    <definedName name="deleteme1" localSheetId="56" hidden="1">#REF!</definedName>
    <definedName name="deleteme1" localSheetId="58" hidden="1">#REF!</definedName>
    <definedName name="deleteme1" localSheetId="59" hidden="1">#REF!</definedName>
    <definedName name="deleteme1" localSheetId="60" hidden="1">#REF!</definedName>
    <definedName name="deleteme1" localSheetId="61" hidden="1">#REF!</definedName>
    <definedName name="deleteme1" localSheetId="0" hidden="1">#REF!</definedName>
    <definedName name="deleteme1" localSheetId="7" hidden="1">#REF!</definedName>
    <definedName name="deleteme1" localSheetId="8" hidden="1">#REF!</definedName>
    <definedName name="deleteme1" localSheetId="11" hidden="1">#REF!</definedName>
    <definedName name="deleteme1" localSheetId="13" hidden="1">#REF!</definedName>
    <definedName name="deleteme1" localSheetId="14" hidden="1">#REF!</definedName>
    <definedName name="deleteme1" localSheetId="15" hidden="1">#REF!</definedName>
    <definedName name="deleteme1" localSheetId="16" hidden="1">#REF!</definedName>
    <definedName name="deleteme1" localSheetId="17" hidden="1">#REF!</definedName>
    <definedName name="deleteme1" localSheetId="18" hidden="1">#REF!</definedName>
    <definedName name="deleteme1" localSheetId="22" hidden="1">#REF!</definedName>
    <definedName name="deleteme1" localSheetId="25" hidden="1">#REF!</definedName>
    <definedName name="deleteme1" localSheetId="26" hidden="1">#REF!</definedName>
    <definedName name="deleteme1" localSheetId="27" hidden="1">#REF!</definedName>
    <definedName name="deleteme1" localSheetId="33" hidden="1">#REF!</definedName>
    <definedName name="deleteme1" localSheetId="35" hidden="1">#REF!</definedName>
    <definedName name="deleteme1" hidden="1">#REF!</definedName>
    <definedName name="deleteme3" localSheetId="46" hidden="1">#REF!</definedName>
    <definedName name="deleteme3" localSheetId="48" hidden="1">#REF!</definedName>
    <definedName name="deleteme3" localSheetId="49" hidden="1">#REF!</definedName>
    <definedName name="deleteme3" localSheetId="51" hidden="1">#REF!</definedName>
    <definedName name="deleteme3" localSheetId="52" hidden="1">#REF!</definedName>
    <definedName name="deleteme3" localSheetId="54" hidden="1">#REF!</definedName>
    <definedName name="deleteme3" localSheetId="55" hidden="1">#REF!</definedName>
    <definedName name="deleteme3" localSheetId="56" hidden="1">#REF!</definedName>
    <definedName name="deleteme3" localSheetId="58" hidden="1">#REF!</definedName>
    <definedName name="deleteme3" localSheetId="59" hidden="1">#REF!</definedName>
    <definedName name="deleteme3" localSheetId="60" hidden="1">#REF!</definedName>
    <definedName name="deleteme3" localSheetId="61" hidden="1">#REF!</definedName>
    <definedName name="deleteme3" localSheetId="0" hidden="1">#REF!</definedName>
    <definedName name="deleteme3" localSheetId="7" hidden="1">#REF!</definedName>
    <definedName name="deleteme3" localSheetId="8" hidden="1">#REF!</definedName>
    <definedName name="deleteme3" localSheetId="11" hidden="1">#REF!</definedName>
    <definedName name="deleteme3" localSheetId="13" hidden="1">#REF!</definedName>
    <definedName name="deleteme3" localSheetId="14" hidden="1">#REF!</definedName>
    <definedName name="deleteme3" localSheetId="15" hidden="1">#REF!</definedName>
    <definedName name="deleteme3" localSheetId="16" hidden="1">#REF!</definedName>
    <definedName name="deleteme3" localSheetId="17" hidden="1">#REF!</definedName>
    <definedName name="deleteme3" localSheetId="18" hidden="1">#REF!</definedName>
    <definedName name="deleteme3" localSheetId="22" hidden="1">#REF!</definedName>
    <definedName name="deleteme3" localSheetId="25" hidden="1">#REF!</definedName>
    <definedName name="deleteme3" localSheetId="26" hidden="1">#REF!</definedName>
    <definedName name="deleteme3" localSheetId="27" hidden="1">#REF!</definedName>
    <definedName name="deleteme3" localSheetId="33" hidden="1">#REF!</definedName>
    <definedName name="deleteme3" localSheetId="35" hidden="1">#REF!</definedName>
    <definedName name="deleteme3" hidden="1">#REF!</definedName>
    <definedName name="Department" localSheetId="46">[31]REER!#REF!</definedName>
    <definedName name="Department" localSheetId="48">[31]REER!#REF!</definedName>
    <definedName name="Department" localSheetId="49">[31]REER!#REF!</definedName>
    <definedName name="Department" localSheetId="51">[32]REER!#REF!</definedName>
    <definedName name="Department" localSheetId="52">[32]REER!#REF!</definedName>
    <definedName name="Department" localSheetId="54">[31]REER!#REF!</definedName>
    <definedName name="Department" localSheetId="55">[32]REER!#REF!</definedName>
    <definedName name="Department" localSheetId="56">[31]REER!#REF!</definedName>
    <definedName name="Department" localSheetId="58">[32]REER!#REF!</definedName>
    <definedName name="Department" localSheetId="59">[32]REER!#REF!</definedName>
    <definedName name="Department" localSheetId="60">[32]REER!#REF!</definedName>
    <definedName name="Department" localSheetId="61">[32]REER!#REF!</definedName>
    <definedName name="Department" localSheetId="0">[31]REER!#REF!</definedName>
    <definedName name="Department" localSheetId="7">[31]REER!#REF!</definedName>
    <definedName name="Department" localSheetId="8">[31]REER!#REF!</definedName>
    <definedName name="Department" localSheetId="11">[32]REER!#REF!</definedName>
    <definedName name="Department" localSheetId="13">[32]REER!#REF!</definedName>
    <definedName name="Department" localSheetId="14">[32]REER!#REF!</definedName>
    <definedName name="Department" localSheetId="15">[32]REER!#REF!</definedName>
    <definedName name="Department" localSheetId="16">[32]REER!#REF!</definedName>
    <definedName name="Department" localSheetId="17">[32]REER!#REF!</definedName>
    <definedName name="Department" localSheetId="18">[32]REER!#REF!</definedName>
    <definedName name="Department" localSheetId="22">[32]REER!#REF!</definedName>
    <definedName name="Department" localSheetId="25">[32]REER!#REF!</definedName>
    <definedName name="Department" localSheetId="26">[32]REER!#REF!</definedName>
    <definedName name="Department" localSheetId="27">[32]REER!#REF!</definedName>
    <definedName name="Department" localSheetId="33">[32]REER!#REF!</definedName>
    <definedName name="Department" localSheetId="35">[32]REER!#REF!</definedName>
    <definedName name="Department">[32]REER!#REF!</definedName>
    <definedName name="DF_GRID_3" localSheetId="50">Počet klientov-[33]PR!$B$17:$H$19</definedName>
    <definedName name="DF_GRID_3" localSheetId="51">Počet klientov-[33]PR!$B$17:$H$19</definedName>
    <definedName name="DF_GRID_3" localSheetId="52">Počet [34]klientov!$B$19:$I$582</definedName>
    <definedName name="DF_GRID_3" localSheetId="55">Počet klientov-[33]PR!$B$17:$H$19</definedName>
    <definedName name="DF_GRID_3" localSheetId="58">Počet klientov-[33]PR!$B$17:$H$19</definedName>
    <definedName name="DF_GRID_3" localSheetId="59">Počet klientov-[33]PR!$B$17:$H$19</definedName>
    <definedName name="DF_GRID_3" localSheetId="60">Počet klientov-[33]PR!$B$17:$H$19</definedName>
    <definedName name="DF_GRID_3" localSheetId="61">Počet klientov-[33]PR!$B$17:$H$19</definedName>
    <definedName name="DF_GRID_3" localSheetId="0">Počet klientov-[33]PR!$B$17:$H$19</definedName>
    <definedName name="DF_GRID_3" localSheetId="2">Počet klientov-[33]PR!$B$17:$H$19</definedName>
    <definedName name="DF_GRID_3" localSheetId="8">Počet klientov-[33]PR!$B$17:$H$19</definedName>
    <definedName name="DF_GRID_3" localSheetId="11">Počet klientov-[33]PR!$B$17:$H$19</definedName>
    <definedName name="DF_GRID_3" localSheetId="13">Počet klientov-[33]PR!$B$17:$H$19</definedName>
    <definedName name="DF_GRID_3" localSheetId="14">Počet klientov-[33]PR!$B$17:$H$19</definedName>
    <definedName name="DF_GRID_3" localSheetId="15">Počet klientov-[33]PR!$B$17:$H$19</definedName>
    <definedName name="DF_GRID_3" localSheetId="16">Počet klientov-[33]PR!$B$17:$H$19</definedName>
    <definedName name="DF_GRID_3" localSheetId="17">Počet klientov-[33]PR!$B$17:$H$19</definedName>
    <definedName name="DF_GRID_3" localSheetId="18">Počet klientov-[33]PR!$B$17:$H$19</definedName>
    <definedName name="DF_GRID_3" localSheetId="22">Počet klientov-[33]PR!$B$17:$H$19</definedName>
    <definedName name="DF_GRID_3" localSheetId="25">Počet klientov-[33]PR!$B$17:$H$19</definedName>
    <definedName name="DF_GRID_3" localSheetId="26">Počet [34]klientov!$B$19:$I$582</definedName>
    <definedName name="DF_GRID_3" localSheetId="27">Počet [34]klientov!$B$19:$I$582</definedName>
    <definedName name="DF_GRID_3" localSheetId="33">Počet klientov-[33]PR!$B$17:$H$19</definedName>
    <definedName name="DF_GRID_3" localSheetId="35">Počet klientov-[33]PR!$B$17:$H$19</definedName>
    <definedName name="DF_GRID_3">Počet klientov-[33]PR!$B$17:$H$19</definedName>
    <definedName name="DF_GRID_4" localSheetId="51">#REF!</definedName>
    <definedName name="DF_GRID_4" localSheetId="52">#REF!</definedName>
    <definedName name="DF_GRID_4" localSheetId="55">#REF!</definedName>
    <definedName name="DF_GRID_4" localSheetId="11">#REF!</definedName>
    <definedName name="DF_GRID_4" localSheetId="13">#REF!</definedName>
    <definedName name="DF_GRID_4" localSheetId="14">#REF!</definedName>
    <definedName name="DF_GRID_4" localSheetId="15">#REF!</definedName>
    <definedName name="DF_GRID_4" localSheetId="16">#REF!</definedName>
    <definedName name="DF_GRID_4" localSheetId="17">#REF!</definedName>
    <definedName name="DF_GRID_4" localSheetId="18">#REF!</definedName>
    <definedName name="DF_GRID_4" localSheetId="22">#REF!</definedName>
    <definedName name="DF_GRID_4" localSheetId="25">#REF!</definedName>
    <definedName name="DF_GRID_4" localSheetId="26">#REF!</definedName>
    <definedName name="DF_GRID_4" localSheetId="27">#REF!</definedName>
    <definedName name="DF_GRID_4">#REF!</definedName>
    <definedName name="DF_GRID_5" localSheetId="51">#REF!</definedName>
    <definedName name="DF_GRID_5" localSheetId="52">#REF!</definedName>
    <definedName name="DF_GRID_5" localSheetId="55">#REF!</definedName>
    <definedName name="DF_GRID_5" localSheetId="11">#REF!</definedName>
    <definedName name="DF_GRID_5" localSheetId="13">#REF!</definedName>
    <definedName name="DF_GRID_5" localSheetId="14">#REF!</definedName>
    <definedName name="DF_GRID_5" localSheetId="15">#REF!</definedName>
    <definedName name="DF_GRID_5" localSheetId="16">#REF!</definedName>
    <definedName name="DF_GRID_5" localSheetId="17">#REF!</definedName>
    <definedName name="DF_GRID_5" localSheetId="18">#REF!</definedName>
    <definedName name="DF_GRID_5" localSheetId="22">#REF!</definedName>
    <definedName name="DF_GRID_5" localSheetId="25">#REF!</definedName>
    <definedName name="DF_GRID_5" localSheetId="26">#REF!</definedName>
    <definedName name="DF_GRID_5" localSheetId="27">#REF!</definedName>
    <definedName name="DF_GRID_5">#REF!</definedName>
    <definedName name="DF_GRID_6" localSheetId="51">#REF!</definedName>
    <definedName name="DF_GRID_6" localSheetId="52">#REF!</definedName>
    <definedName name="DF_GRID_6" localSheetId="55">#REF!</definedName>
    <definedName name="DF_GRID_6" localSheetId="58">#REF!</definedName>
    <definedName name="DF_GRID_6" localSheetId="59">#REF!</definedName>
    <definedName name="DF_GRID_6" localSheetId="60">#REF!</definedName>
    <definedName name="DF_GRID_6" localSheetId="61">#REF!</definedName>
    <definedName name="DF_GRID_6" localSheetId="0">#REF!</definedName>
    <definedName name="DF_GRID_6" localSheetId="11">#REF!</definedName>
    <definedName name="DF_GRID_6" localSheetId="13">#REF!</definedName>
    <definedName name="DF_GRID_6" localSheetId="14">#REF!</definedName>
    <definedName name="DF_GRID_6" localSheetId="15">#REF!</definedName>
    <definedName name="DF_GRID_6" localSheetId="16">#REF!</definedName>
    <definedName name="DF_GRID_6" localSheetId="17">#REF!</definedName>
    <definedName name="DF_GRID_6" localSheetId="18">#REF!</definedName>
    <definedName name="DF_GRID_6" localSheetId="22">#REF!</definedName>
    <definedName name="DF_GRID_6" localSheetId="25">#REF!</definedName>
    <definedName name="DF_GRID_6" localSheetId="26">#REF!</definedName>
    <definedName name="DF_GRID_6" localSheetId="27">#REF!</definedName>
    <definedName name="DF_GRID_6" localSheetId="33">#REF!</definedName>
    <definedName name="DF_GRID_6" localSheetId="35">#REF!</definedName>
    <definedName name="DF_GRID_6">#REF!</definedName>
    <definedName name="DF_GRID_7" localSheetId="50">Počet klientov-#REF!</definedName>
    <definedName name="DF_GRID_7" localSheetId="51">Počet klientov-#REF!</definedName>
    <definedName name="DF_GRID_7" localSheetId="52">#REF!</definedName>
    <definedName name="DF_GRID_7" localSheetId="55">Počet klientov-#REF!</definedName>
    <definedName name="DF_GRID_7" localSheetId="58">Počet klientov-#REF!</definedName>
    <definedName name="DF_GRID_7" localSheetId="59">Počet klientov-#REF!</definedName>
    <definedName name="DF_GRID_7" localSheetId="60">Počet klientov-#REF!</definedName>
    <definedName name="DF_GRID_7" localSheetId="61">Počet klientov-#REF!</definedName>
    <definedName name="DF_GRID_7" localSheetId="0">Počet klientov-#REF!</definedName>
    <definedName name="DF_GRID_7" localSheetId="2">Počet klientov-#REF!</definedName>
    <definedName name="DF_GRID_7" localSheetId="8">Počet klientov-#REF!</definedName>
    <definedName name="DF_GRID_7" localSheetId="11">Počet klientov-#REF!</definedName>
    <definedName name="DF_GRID_7" localSheetId="13">Počet klientov-#REF!</definedName>
    <definedName name="DF_GRID_7" localSheetId="14">Počet klientov-#REF!</definedName>
    <definedName name="DF_GRID_7" localSheetId="15">Počet klientov-#REF!</definedName>
    <definedName name="DF_GRID_7" localSheetId="16">Počet klientov-#REF!</definedName>
    <definedName name="DF_GRID_7" localSheetId="17">Počet klientov-#REF!</definedName>
    <definedName name="DF_GRID_7" localSheetId="18">Počet klientov-#REF!</definedName>
    <definedName name="DF_GRID_7" localSheetId="22">Počet klientov-#REF!</definedName>
    <definedName name="DF_GRID_7" localSheetId="25">Počet klientov-#REF!</definedName>
    <definedName name="DF_GRID_7" localSheetId="26">#REF!</definedName>
    <definedName name="DF_GRID_7" localSheetId="27">#REF!</definedName>
    <definedName name="DF_GRID_7" localSheetId="33">Počet klientov-#REF!</definedName>
    <definedName name="DF_GRID_7" localSheetId="35">Počet klientov-#REF!</definedName>
    <definedName name="DF_GRID_7">Počet klientov-#REF!</definedName>
    <definedName name="DGproj">#N/A</definedName>
    <definedName name="DLX1.USE">[35]Haver!$A$2:$N$8</definedName>
    <definedName name="DOC" localSheetId="46">#REF!</definedName>
    <definedName name="DOC" localSheetId="48">#REF!</definedName>
    <definedName name="DOC" localSheetId="49">#REF!</definedName>
    <definedName name="DOC" localSheetId="51">#REF!</definedName>
    <definedName name="DOC" localSheetId="52">#REF!</definedName>
    <definedName name="DOC" localSheetId="54">#REF!</definedName>
    <definedName name="DOC" localSheetId="55">#REF!</definedName>
    <definedName name="DOC" localSheetId="56">#REF!</definedName>
    <definedName name="DOC" localSheetId="58">#REF!</definedName>
    <definedName name="DOC" localSheetId="59">#REF!</definedName>
    <definedName name="DOC" localSheetId="60">#REF!</definedName>
    <definedName name="DOC" localSheetId="61">#REF!</definedName>
    <definedName name="DOC" localSheetId="0">#REF!</definedName>
    <definedName name="DOC" localSheetId="7">#REF!</definedName>
    <definedName name="DOC" localSheetId="8">#REF!</definedName>
    <definedName name="DOC" localSheetId="11">#REF!</definedName>
    <definedName name="DOC" localSheetId="13">#REF!</definedName>
    <definedName name="DOC" localSheetId="14">#REF!</definedName>
    <definedName name="DOC" localSheetId="15">#REF!</definedName>
    <definedName name="DOC" localSheetId="16">#REF!</definedName>
    <definedName name="DOC" localSheetId="17">#REF!</definedName>
    <definedName name="DOC" localSheetId="18">#REF!</definedName>
    <definedName name="DOC" localSheetId="22">#REF!</definedName>
    <definedName name="DOC" localSheetId="25">#REF!</definedName>
    <definedName name="DOC" localSheetId="26">#REF!</definedName>
    <definedName name="DOC" localSheetId="27">#REF!</definedName>
    <definedName name="DOC" localSheetId="33">#REF!</definedName>
    <definedName name="DOC" localSheetId="35">#REF!</definedName>
    <definedName name="DOC">#REF!</definedName>
    <definedName name="dp">[36]DP!$A$1:$E$65536</definedName>
    <definedName name="Dproj">#N/A</definedName>
    <definedName name="DSD">#N/A</definedName>
    <definedName name="DSD_S">#N/A</definedName>
    <definedName name="DSDB">#N/A</definedName>
    <definedName name="DSDG">#N/A</definedName>
    <definedName name="dsfsdds" localSheetId="48" hidden="1">{"Riqfin97",#N/A,FALSE,"Tran";"Riqfinpro",#N/A,FALSE,"Tran"}</definedName>
    <definedName name="dsfsdds" localSheetId="49" hidden="1">{"Riqfin97",#N/A,FALSE,"Tran";"Riqfinpro",#N/A,FALSE,"Tran"}</definedName>
    <definedName name="dsfsdds" localSheetId="50" hidden="1">{"Riqfin97",#N/A,FALSE,"Tran";"Riqfinpro",#N/A,FALSE,"Tran"}</definedName>
    <definedName name="dsfsdds" localSheetId="51" hidden="1">{"Riqfin97",#N/A,FALSE,"Tran";"Riqfinpro",#N/A,FALSE,"Tran"}</definedName>
    <definedName name="dsfsdds" localSheetId="52" hidden="1">{"Riqfin97",#N/A,FALSE,"Tran";"Riqfinpro",#N/A,FALSE,"Tran"}</definedName>
    <definedName name="dsfsdds" localSheetId="54" hidden="1">{"Riqfin97",#N/A,FALSE,"Tran";"Riqfinpro",#N/A,FALSE,"Tran"}</definedName>
    <definedName name="dsfsdds" localSheetId="55" hidden="1">{"Riqfin97",#N/A,FALSE,"Tran";"Riqfinpro",#N/A,FALSE,"Tran"}</definedName>
    <definedName name="dsfsdds" localSheetId="0" hidden="1">{"Riqfin97",#N/A,FALSE,"Tran";"Riqfinpro",#N/A,FALSE,"Tran"}</definedName>
    <definedName name="dsfsdds" localSheetId="2" hidden="1">{"Riqfin97",#N/A,FALSE,"Tran";"Riqfinpro",#N/A,FALSE,"Tran"}</definedName>
    <definedName name="dsfsdds" localSheetId="7" hidden="1">{"Riqfin97",#N/A,FALSE,"Tran";"Riqfinpro",#N/A,FALSE,"Tran"}</definedName>
    <definedName name="dsfsdds" localSheetId="8" hidden="1">{"Riqfin97",#N/A,FALSE,"Tran";"Riqfinpro",#N/A,FALSE,"Tran"}</definedName>
    <definedName name="dsfsdds" localSheetId="11" hidden="1">{"Riqfin97",#N/A,FALSE,"Tran";"Riqfinpro",#N/A,FALSE,"Tran"}</definedName>
    <definedName name="dsfsdds" localSheetId="13" hidden="1">{"Riqfin97",#N/A,FALSE,"Tran";"Riqfinpro",#N/A,FALSE,"Tran"}</definedName>
    <definedName name="dsfsdds" localSheetId="14" hidden="1">{"Riqfin97",#N/A,FALSE,"Tran";"Riqfinpro",#N/A,FALSE,"Tran"}</definedName>
    <definedName name="dsfsdds" localSheetId="15" hidden="1">{"Riqfin97",#N/A,FALSE,"Tran";"Riqfinpro",#N/A,FALSE,"Tran"}</definedName>
    <definedName name="dsfsdds" localSheetId="16" hidden="1">{"Riqfin97",#N/A,FALSE,"Tran";"Riqfinpro",#N/A,FALSE,"Tran"}</definedName>
    <definedName name="dsfsdds" localSheetId="17" hidden="1">{"Riqfin97",#N/A,FALSE,"Tran";"Riqfinpro",#N/A,FALSE,"Tran"}</definedName>
    <definedName name="dsfsdds" localSheetId="18" hidden="1">{"Riqfin97",#N/A,FALSE,"Tran";"Riqfinpro",#N/A,FALSE,"Tran"}</definedName>
    <definedName name="dsfsdds" localSheetId="25" hidden="1">{"Riqfin97",#N/A,FALSE,"Tran";"Riqfinpro",#N/A,FALSE,"Tran"}</definedName>
    <definedName name="dsfsdds" localSheetId="26" hidden="1">{"Riqfin97",#N/A,FALSE,"Tran";"Riqfinpro",#N/A,FALSE,"Tran"}</definedName>
    <definedName name="dsfsdds" localSheetId="27" hidden="1">{"Riqfin97",#N/A,FALSE,"Tran";"Riqfinpro",#N/A,FALSE,"Tran"}</definedName>
    <definedName name="dsfsdds" hidden="1">{"Riqfin97",#N/A,FALSE,"Tran";"Riqfinpro",#N/A,FALSE,"Tran"}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12db" localSheetId="46">#REF!</definedName>
    <definedName name="e12db" localSheetId="48">#REF!</definedName>
    <definedName name="e12db" localSheetId="49">#REF!</definedName>
    <definedName name="e12db" localSheetId="51">#REF!</definedName>
    <definedName name="e12db" localSheetId="52">#REF!</definedName>
    <definedName name="e12db" localSheetId="54">#REF!</definedName>
    <definedName name="e12db" localSheetId="55">#REF!</definedName>
    <definedName name="e12db" localSheetId="56">#REF!</definedName>
    <definedName name="e12db" localSheetId="58">#REF!</definedName>
    <definedName name="e12db" localSheetId="59">#REF!</definedName>
    <definedName name="e12db" localSheetId="60">#REF!</definedName>
    <definedName name="e12db" localSheetId="61">#REF!</definedName>
    <definedName name="e12db" localSheetId="0">#REF!</definedName>
    <definedName name="e12db" localSheetId="7">#REF!</definedName>
    <definedName name="e12db" localSheetId="8">#REF!</definedName>
    <definedName name="e12db" localSheetId="11">#REF!</definedName>
    <definedName name="e12db" localSheetId="13">#REF!</definedName>
    <definedName name="e12db" localSheetId="14">#REF!</definedName>
    <definedName name="e12db" localSheetId="15">#REF!</definedName>
    <definedName name="e12db" localSheetId="16">#REF!</definedName>
    <definedName name="e12db" localSheetId="17">#REF!</definedName>
    <definedName name="e12db" localSheetId="18">#REF!</definedName>
    <definedName name="e12db" localSheetId="22">#REF!</definedName>
    <definedName name="e12db" localSheetId="25">#REF!</definedName>
    <definedName name="e12db" localSheetId="26">#REF!</definedName>
    <definedName name="e12db" localSheetId="27">#REF!</definedName>
    <definedName name="e12db" localSheetId="33">#REF!</definedName>
    <definedName name="e12db" localSheetId="35">#REF!</definedName>
    <definedName name="e12db">#REF!</definedName>
    <definedName name="e9db">[37]e9!$A$1:$V$49</definedName>
    <definedName name="EDNA">#N/A</definedName>
    <definedName name="edr" localSheetId="50" hidden="1">{"'előző év december'!$A$2:$CP$214"}</definedName>
    <definedName name="edr" localSheetId="51" hidden="1">{"'előző év december'!$A$2:$CP$214"}</definedName>
    <definedName name="edr" localSheetId="52" hidden="1">{"'előző év december'!$A$2:$CP$214"}</definedName>
    <definedName name="edr" localSheetId="55" hidden="1">{"'előző év december'!$A$2:$CP$214"}</definedName>
    <definedName name="edr" localSheetId="0" hidden="1">{"'előző év december'!$A$2:$CP$214"}</definedName>
    <definedName name="edr" localSheetId="2" hidden="1">{"'előző év december'!$A$2:$CP$214"}</definedName>
    <definedName name="edr" localSheetId="8" hidden="1">{"'előző év december'!$A$2:$CP$214"}</definedName>
    <definedName name="edr" localSheetId="11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16" hidden="1">{"'előző év december'!$A$2:$CP$214"}</definedName>
    <definedName name="edr" localSheetId="17" hidden="1">{"'előző év december'!$A$2:$CP$214"}</definedName>
    <definedName name="edr" localSheetId="18" hidden="1">{"'előző év december'!$A$2:$CP$214"}</definedName>
    <definedName name="edr" localSheetId="25" hidden="1">{"'előző év december'!$A$2:$CP$214"}</definedName>
    <definedName name="edr" localSheetId="26" hidden="1">{"'előző év december'!$A$2:$CP$214"}</definedName>
    <definedName name="edr" localSheetId="27" hidden="1">{"'előző év december'!$A$2:$CP$214"}</definedName>
    <definedName name="edr" hidden="1">{"'előző év december'!$A$2:$CP$214"}</definedName>
    <definedName name="EDSSDESCRIPTOR" localSheetId="46">#REF!</definedName>
    <definedName name="EDSSDESCRIPTOR" localSheetId="48">#REF!</definedName>
    <definedName name="EDSSDESCRIPTOR" localSheetId="49">#REF!</definedName>
    <definedName name="EDSSDESCRIPTOR" localSheetId="51">#REF!</definedName>
    <definedName name="EDSSDESCRIPTOR" localSheetId="52">#REF!</definedName>
    <definedName name="EDSSDESCRIPTOR" localSheetId="54">#REF!</definedName>
    <definedName name="EDSSDESCRIPTOR" localSheetId="55">#REF!</definedName>
    <definedName name="EDSSDESCRIPTOR" localSheetId="56">#REF!</definedName>
    <definedName name="EDSSDESCRIPTOR" localSheetId="58">#REF!</definedName>
    <definedName name="EDSSDESCRIPTOR" localSheetId="59">#REF!</definedName>
    <definedName name="EDSSDESCRIPTOR" localSheetId="60">#REF!</definedName>
    <definedName name="EDSSDESCRIPTOR" localSheetId="61">#REF!</definedName>
    <definedName name="EDSSDESCRIPTOR" localSheetId="0">#REF!</definedName>
    <definedName name="EDSSDESCRIPTOR" localSheetId="7">#REF!</definedName>
    <definedName name="EDSSDESCRIPTOR" localSheetId="8">#REF!</definedName>
    <definedName name="EDSSDESCRIPTOR" localSheetId="11">#REF!</definedName>
    <definedName name="EDSSDESCRIPTOR" localSheetId="13">#REF!</definedName>
    <definedName name="EDSSDESCRIPTOR" localSheetId="14">#REF!</definedName>
    <definedName name="EDSSDESCRIPTOR" localSheetId="15">#REF!</definedName>
    <definedName name="EDSSDESCRIPTOR" localSheetId="16">#REF!</definedName>
    <definedName name="EDSSDESCRIPTOR" localSheetId="17">#REF!</definedName>
    <definedName name="EDSSDESCRIPTOR" localSheetId="18">#REF!</definedName>
    <definedName name="EDSSDESCRIPTOR" localSheetId="22">#REF!</definedName>
    <definedName name="EDSSDESCRIPTOR" localSheetId="25">#REF!</definedName>
    <definedName name="EDSSDESCRIPTOR" localSheetId="26">#REF!</definedName>
    <definedName name="EDSSDESCRIPTOR" localSheetId="27">#REF!</definedName>
    <definedName name="EDSSDESCRIPTOR" localSheetId="33">#REF!</definedName>
    <definedName name="EDSSDESCRIPTOR" localSheetId="35">#REF!</definedName>
    <definedName name="EDSSDESCRIPTOR">#REF!</definedName>
    <definedName name="EDSSFILE" localSheetId="46">#REF!</definedName>
    <definedName name="EDSSFILE" localSheetId="48">#REF!</definedName>
    <definedName name="EDSSFILE" localSheetId="49">#REF!</definedName>
    <definedName name="EDSSFILE" localSheetId="51">#REF!</definedName>
    <definedName name="EDSSFILE" localSheetId="52">#REF!</definedName>
    <definedName name="EDSSFILE" localSheetId="54">#REF!</definedName>
    <definedName name="EDSSFILE" localSheetId="55">#REF!</definedName>
    <definedName name="EDSSFILE" localSheetId="56">#REF!</definedName>
    <definedName name="EDSSFILE" localSheetId="58">#REF!</definedName>
    <definedName name="EDSSFILE" localSheetId="59">#REF!</definedName>
    <definedName name="EDSSFILE" localSheetId="60">#REF!</definedName>
    <definedName name="EDSSFILE" localSheetId="61">#REF!</definedName>
    <definedName name="EDSSFILE" localSheetId="0">#REF!</definedName>
    <definedName name="EDSSFILE" localSheetId="7">#REF!</definedName>
    <definedName name="EDSSFILE" localSheetId="8">#REF!</definedName>
    <definedName name="EDSSFILE" localSheetId="11">#REF!</definedName>
    <definedName name="EDSSFILE" localSheetId="13">#REF!</definedName>
    <definedName name="EDSSFILE" localSheetId="14">#REF!</definedName>
    <definedName name="EDSSFILE" localSheetId="15">#REF!</definedName>
    <definedName name="EDSSFILE" localSheetId="16">#REF!</definedName>
    <definedName name="EDSSFILE" localSheetId="17">#REF!</definedName>
    <definedName name="EDSSFILE" localSheetId="18">#REF!</definedName>
    <definedName name="EDSSFILE" localSheetId="22">#REF!</definedName>
    <definedName name="EDSSFILE" localSheetId="25">#REF!</definedName>
    <definedName name="EDSSFILE" localSheetId="26">#REF!</definedName>
    <definedName name="EDSSFILE" localSheetId="27">#REF!</definedName>
    <definedName name="EDSSFILE" localSheetId="33">#REF!</definedName>
    <definedName name="EDSSFILE" localSheetId="35">#REF!</definedName>
    <definedName name="EDSSFILE">#REF!</definedName>
    <definedName name="EDSSNAME" localSheetId="46">#REF!</definedName>
    <definedName name="EDSSNAME" localSheetId="48">#REF!</definedName>
    <definedName name="EDSSNAME" localSheetId="49">#REF!</definedName>
    <definedName name="EDSSNAME" localSheetId="51">#REF!</definedName>
    <definedName name="EDSSNAME" localSheetId="52">#REF!</definedName>
    <definedName name="EDSSNAME" localSheetId="54">#REF!</definedName>
    <definedName name="EDSSNAME" localSheetId="55">#REF!</definedName>
    <definedName name="EDSSNAME" localSheetId="56">#REF!</definedName>
    <definedName name="EDSSNAME" localSheetId="58">#REF!</definedName>
    <definedName name="EDSSNAME" localSheetId="59">#REF!</definedName>
    <definedName name="EDSSNAME" localSheetId="60">#REF!</definedName>
    <definedName name="EDSSNAME" localSheetId="61">#REF!</definedName>
    <definedName name="EDSSNAME" localSheetId="0">#REF!</definedName>
    <definedName name="EDSSNAME" localSheetId="7">#REF!</definedName>
    <definedName name="EDSSNAME" localSheetId="8">#REF!</definedName>
    <definedName name="EDSSNAME" localSheetId="11">#REF!</definedName>
    <definedName name="EDSSNAME" localSheetId="13">#REF!</definedName>
    <definedName name="EDSSNAME" localSheetId="14">#REF!</definedName>
    <definedName name="EDSSNAME" localSheetId="15">#REF!</definedName>
    <definedName name="EDSSNAME" localSheetId="16">#REF!</definedName>
    <definedName name="EDSSNAME" localSheetId="17">#REF!</definedName>
    <definedName name="EDSSNAME" localSheetId="18">#REF!</definedName>
    <definedName name="EDSSNAME" localSheetId="22">#REF!</definedName>
    <definedName name="EDSSNAME" localSheetId="25">#REF!</definedName>
    <definedName name="EDSSNAME" localSheetId="26">#REF!</definedName>
    <definedName name="EDSSNAME" localSheetId="27">#REF!</definedName>
    <definedName name="EDSSNAME" localSheetId="33">#REF!</definedName>
    <definedName name="EDSSNAME" localSheetId="35">#REF!</definedName>
    <definedName name="EDSSNAME">#REF!</definedName>
    <definedName name="EDSSTIME" localSheetId="46">#REF!</definedName>
    <definedName name="EDSSTIME" localSheetId="48">#REF!</definedName>
    <definedName name="EDSSTIME" localSheetId="49">#REF!</definedName>
    <definedName name="EDSSTIME" localSheetId="51">#REF!</definedName>
    <definedName name="EDSSTIME" localSheetId="52">#REF!</definedName>
    <definedName name="EDSSTIME" localSheetId="54">#REF!</definedName>
    <definedName name="EDSSTIME" localSheetId="55">#REF!</definedName>
    <definedName name="EDSSTIME" localSheetId="56">#REF!</definedName>
    <definedName name="EDSSTIME" localSheetId="58">#REF!</definedName>
    <definedName name="EDSSTIME" localSheetId="59">#REF!</definedName>
    <definedName name="EDSSTIME" localSheetId="60">#REF!</definedName>
    <definedName name="EDSSTIME" localSheetId="61">#REF!</definedName>
    <definedName name="EDSSTIME" localSheetId="0">#REF!</definedName>
    <definedName name="EDSSTIME" localSheetId="7">#REF!</definedName>
    <definedName name="EDSSTIME" localSheetId="8">#REF!</definedName>
    <definedName name="EDSSTIME" localSheetId="11">#REF!</definedName>
    <definedName name="EDSSTIME" localSheetId="13">#REF!</definedName>
    <definedName name="EDSSTIME" localSheetId="14">#REF!</definedName>
    <definedName name="EDSSTIME" localSheetId="15">#REF!</definedName>
    <definedName name="EDSSTIME" localSheetId="16">#REF!</definedName>
    <definedName name="EDSSTIME" localSheetId="17">#REF!</definedName>
    <definedName name="EDSSTIME" localSheetId="18">#REF!</definedName>
    <definedName name="EDSSTIME" localSheetId="22">#REF!</definedName>
    <definedName name="EDSSTIME" localSheetId="25">#REF!</definedName>
    <definedName name="EDSSTIME" localSheetId="26">#REF!</definedName>
    <definedName name="EDSSTIME" localSheetId="27">#REF!</definedName>
    <definedName name="EDSSTIME" localSheetId="33">#REF!</definedName>
    <definedName name="EDSSTIME" localSheetId="35">#REF!</definedName>
    <definedName name="EDSSTIME">#REF!</definedName>
    <definedName name="ee" localSheetId="48" hidden="1">{"Tab1",#N/A,FALSE,"P";"Tab2",#N/A,FALSE,"P"}</definedName>
    <definedName name="ee" localSheetId="49" hidden="1">{"Tab1",#N/A,FALSE,"P";"Tab2",#N/A,FALSE,"P"}</definedName>
    <definedName name="ee" localSheetId="50" hidden="1">{"Tab1",#N/A,FALSE,"P";"Tab2",#N/A,FALSE,"P"}</definedName>
    <definedName name="ee" localSheetId="51" hidden="1">{"Tab1",#N/A,FALSE,"P";"Tab2",#N/A,FALSE,"P"}</definedName>
    <definedName name="ee" localSheetId="52" hidden="1">{"Tab1",#N/A,FALSE,"P";"Tab2",#N/A,FALSE,"P"}</definedName>
    <definedName name="ee" localSheetId="54" hidden="1">{"Tab1",#N/A,FALSE,"P";"Tab2",#N/A,FALSE,"P"}</definedName>
    <definedName name="ee" localSheetId="55" hidden="1">{"Tab1",#N/A,FALSE,"P";"Tab2",#N/A,FALSE,"P"}</definedName>
    <definedName name="ee" localSheetId="0" hidden="1">{"Tab1",#N/A,FALSE,"P";"Tab2",#N/A,FALSE,"P"}</definedName>
    <definedName name="ee" localSheetId="2" hidden="1">{"Tab1",#N/A,FALSE,"P";"Tab2",#N/A,FALSE,"P"}</definedName>
    <definedName name="ee" localSheetId="7" hidden="1">{"Tab1",#N/A,FALSE,"P";"Tab2",#N/A,FALSE,"P"}</definedName>
    <definedName name="ee" localSheetId="8" hidden="1">{"Tab1",#N/A,FALSE,"P";"Tab2",#N/A,FALSE,"P"}</definedName>
    <definedName name="ee" localSheetId="11" hidden="1">{"Tab1",#N/A,FALSE,"P";"Tab2",#N/A,FALSE,"P"}</definedName>
    <definedName name="ee" localSheetId="13" hidden="1">{"Tab1",#N/A,FALSE,"P";"Tab2",#N/A,FALSE,"P"}</definedName>
    <definedName name="ee" localSheetId="14" hidden="1">{"Tab1",#N/A,FALSE,"P";"Tab2",#N/A,FALSE,"P"}</definedName>
    <definedName name="ee" localSheetId="15" hidden="1">{"Tab1",#N/A,FALSE,"P";"Tab2",#N/A,FALSE,"P"}</definedName>
    <definedName name="ee" localSheetId="16" hidden="1">{"Tab1",#N/A,FALSE,"P";"Tab2",#N/A,FALSE,"P"}</definedName>
    <definedName name="ee" localSheetId="17" hidden="1">{"Tab1",#N/A,FALSE,"P";"Tab2",#N/A,FALSE,"P"}</definedName>
    <definedName name="ee" localSheetId="18" hidden="1">{"Tab1",#N/A,FALSE,"P";"Tab2",#N/A,FALSE,"P"}</definedName>
    <definedName name="ee" localSheetId="25" hidden="1">{"Tab1",#N/A,FALSE,"P";"Tab2",#N/A,FALSE,"P"}</definedName>
    <definedName name="ee" localSheetId="26" hidden="1">{"Tab1",#N/A,FALSE,"P";"Tab2",#N/A,FALSE,"P"}</definedName>
    <definedName name="ee" localSheetId="27" hidden="1">{"Tab1",#N/A,FALSE,"P";"Tab2",#N/A,FALSE,"P"}</definedName>
    <definedName name="ee" hidden="1">{"Tab1",#N/A,FALSE,"P";"Tab2",#N/A,FALSE,"P"}</definedName>
    <definedName name="EECB" localSheetId="46">#REF!</definedName>
    <definedName name="EECB" localSheetId="48">#REF!</definedName>
    <definedName name="EECB" localSheetId="49">#REF!</definedName>
    <definedName name="EECB" localSheetId="51">#REF!</definedName>
    <definedName name="EECB" localSheetId="52">#REF!</definedName>
    <definedName name="EECB" localSheetId="54">#REF!</definedName>
    <definedName name="EECB" localSheetId="55">#REF!</definedName>
    <definedName name="EECB" localSheetId="56">#REF!</definedName>
    <definedName name="EECB" localSheetId="58">#REF!</definedName>
    <definedName name="EECB" localSheetId="59">#REF!</definedName>
    <definedName name="EECB" localSheetId="60">#REF!</definedName>
    <definedName name="EECB" localSheetId="61">#REF!</definedName>
    <definedName name="EECB" localSheetId="0">#REF!</definedName>
    <definedName name="EECB" localSheetId="7">#REF!</definedName>
    <definedName name="EECB" localSheetId="8">#REF!</definedName>
    <definedName name="EECB" localSheetId="11">#REF!</definedName>
    <definedName name="EECB" localSheetId="13">#REF!</definedName>
    <definedName name="EECB" localSheetId="14">#REF!</definedName>
    <definedName name="EECB" localSheetId="15">#REF!</definedName>
    <definedName name="EECB" localSheetId="16">#REF!</definedName>
    <definedName name="EECB" localSheetId="17">#REF!</definedName>
    <definedName name="EECB" localSheetId="18">#REF!</definedName>
    <definedName name="EECB" localSheetId="22">#REF!</definedName>
    <definedName name="EECB" localSheetId="25">#REF!</definedName>
    <definedName name="EECB" localSheetId="26">#REF!</definedName>
    <definedName name="EECB" localSheetId="27">#REF!</definedName>
    <definedName name="EECB" localSheetId="33">#REF!</definedName>
    <definedName name="EECB" localSheetId="35">#REF!</definedName>
    <definedName name="EECB">#REF!</definedName>
    <definedName name="eedx" localSheetId="48" hidden="1">{"Tab1",#N/A,FALSE,"P";"Tab2",#N/A,FALSE,"P"}</definedName>
    <definedName name="eedx" localSheetId="49" hidden="1">{"Tab1",#N/A,FALSE,"P";"Tab2",#N/A,FALSE,"P"}</definedName>
    <definedName name="eedx" localSheetId="50" hidden="1">{"Tab1",#N/A,FALSE,"P";"Tab2",#N/A,FALSE,"P"}</definedName>
    <definedName name="eedx" localSheetId="51" hidden="1">{"Tab1",#N/A,FALSE,"P";"Tab2",#N/A,FALSE,"P"}</definedName>
    <definedName name="eedx" localSheetId="52" hidden="1">{"Tab1",#N/A,FALSE,"P";"Tab2",#N/A,FALSE,"P"}</definedName>
    <definedName name="eedx" localSheetId="54" hidden="1">{"Tab1",#N/A,FALSE,"P";"Tab2",#N/A,FALSE,"P"}</definedName>
    <definedName name="eedx" localSheetId="55" hidden="1">{"Tab1",#N/A,FALSE,"P";"Tab2",#N/A,FALSE,"P"}</definedName>
    <definedName name="eedx" localSheetId="0" hidden="1">{"Tab1",#N/A,FALSE,"P";"Tab2",#N/A,FALSE,"P"}</definedName>
    <definedName name="eedx" localSheetId="2" hidden="1">{"Tab1",#N/A,FALSE,"P";"Tab2",#N/A,FALSE,"P"}</definedName>
    <definedName name="eedx" localSheetId="7" hidden="1">{"Tab1",#N/A,FALSE,"P";"Tab2",#N/A,FALSE,"P"}</definedName>
    <definedName name="eedx" localSheetId="8" hidden="1">{"Tab1",#N/A,FALSE,"P";"Tab2",#N/A,FALSE,"P"}</definedName>
    <definedName name="eedx" localSheetId="11" hidden="1">{"Tab1",#N/A,FALSE,"P";"Tab2",#N/A,FALSE,"P"}</definedName>
    <definedName name="eedx" localSheetId="13" hidden="1">{"Tab1",#N/A,FALSE,"P";"Tab2",#N/A,FALSE,"P"}</definedName>
    <definedName name="eedx" localSheetId="14" hidden="1">{"Tab1",#N/A,FALSE,"P";"Tab2",#N/A,FALSE,"P"}</definedName>
    <definedName name="eedx" localSheetId="15" hidden="1">{"Tab1",#N/A,FALSE,"P";"Tab2",#N/A,FALSE,"P"}</definedName>
    <definedName name="eedx" localSheetId="16" hidden="1">{"Tab1",#N/A,FALSE,"P";"Tab2",#N/A,FALSE,"P"}</definedName>
    <definedName name="eedx" localSheetId="17" hidden="1">{"Tab1",#N/A,FALSE,"P";"Tab2",#N/A,FALSE,"P"}</definedName>
    <definedName name="eedx" localSheetId="18" hidden="1">{"Tab1",#N/A,FALSE,"P";"Tab2",#N/A,FALSE,"P"}</definedName>
    <definedName name="eedx" localSheetId="25" hidden="1">{"Tab1",#N/A,FALSE,"P";"Tab2",#N/A,FALSE,"P"}</definedName>
    <definedName name="eedx" localSheetId="26" hidden="1">{"Tab1",#N/A,FALSE,"P";"Tab2",#N/A,FALSE,"P"}</definedName>
    <definedName name="eedx" localSheetId="27" hidden="1">{"Tab1",#N/A,FALSE,"P";"Tab2",#N/A,FALSE,"P"}</definedName>
    <definedName name="eedx" hidden="1">{"Tab1",#N/A,FALSE,"P";"Tab2",#N/A,FALSE,"P"}</definedName>
    <definedName name="eee" localSheetId="48" hidden="1">{"Tab1",#N/A,FALSE,"P";"Tab2",#N/A,FALSE,"P"}</definedName>
    <definedName name="eee" localSheetId="49" hidden="1">{"Tab1",#N/A,FALSE,"P";"Tab2",#N/A,FALSE,"P"}</definedName>
    <definedName name="eee" localSheetId="50" hidden="1">{"Tab1",#N/A,FALSE,"P";"Tab2",#N/A,FALSE,"P"}</definedName>
    <definedName name="eee" localSheetId="51" hidden="1">{"Tab1",#N/A,FALSE,"P";"Tab2",#N/A,FALSE,"P"}</definedName>
    <definedName name="eee" localSheetId="52" hidden="1">{"Tab1",#N/A,FALSE,"P";"Tab2",#N/A,FALSE,"P"}</definedName>
    <definedName name="eee" localSheetId="54" hidden="1">{"Tab1",#N/A,FALSE,"P";"Tab2",#N/A,FALSE,"P"}</definedName>
    <definedName name="eee" localSheetId="55" hidden="1">{"Tab1",#N/A,FALSE,"P";"Tab2",#N/A,FALSE,"P"}</definedName>
    <definedName name="eee" localSheetId="0" hidden="1">{"Tab1",#N/A,FALSE,"P";"Tab2",#N/A,FALSE,"P"}</definedName>
    <definedName name="eee" localSheetId="2" hidden="1">{"Tab1",#N/A,FALSE,"P";"Tab2",#N/A,FALSE,"P"}</definedName>
    <definedName name="eee" localSheetId="7" hidden="1">{"Tab1",#N/A,FALSE,"P";"Tab2",#N/A,FALSE,"P"}</definedName>
    <definedName name="eee" localSheetId="8" hidden="1">{"Tab1",#N/A,FALSE,"P";"Tab2",#N/A,FALSE,"P"}</definedName>
    <definedName name="eee" localSheetId="11" hidden="1">{"Tab1",#N/A,FALSE,"P";"Tab2",#N/A,FALSE,"P"}</definedName>
    <definedName name="eee" localSheetId="13" hidden="1">{"Tab1",#N/A,FALSE,"P";"Tab2",#N/A,FALSE,"P"}</definedName>
    <definedName name="eee" localSheetId="14" hidden="1">{"Tab1",#N/A,FALSE,"P";"Tab2",#N/A,FALSE,"P"}</definedName>
    <definedName name="eee" localSheetId="15" hidden="1">{"Tab1",#N/A,FALSE,"P";"Tab2",#N/A,FALSE,"P"}</definedName>
    <definedName name="eee" localSheetId="16" hidden="1">{"Tab1",#N/A,FALSE,"P";"Tab2",#N/A,FALSE,"P"}</definedName>
    <definedName name="eee" localSheetId="17" hidden="1">{"Tab1",#N/A,FALSE,"P";"Tab2",#N/A,FALSE,"P"}</definedName>
    <definedName name="eee" localSheetId="18" hidden="1">{"Tab1",#N/A,FALSE,"P";"Tab2",#N/A,FALSE,"P"}</definedName>
    <definedName name="eee" localSheetId="25" hidden="1">{"Tab1",#N/A,FALSE,"P";"Tab2",#N/A,FALSE,"P"}</definedName>
    <definedName name="eee" localSheetId="26" hidden="1">{"Tab1",#N/A,FALSE,"P";"Tab2",#N/A,FALSE,"P"}</definedName>
    <definedName name="eee" localSheetId="27" hidden="1">{"Tab1",#N/A,FALSE,"P";"Tab2",#N/A,FALSE,"P"}</definedName>
    <definedName name="eee" hidden="1">{"Tab1",#N/A,FALSE,"P";"Tab2",#N/A,FALSE,"P"}</definedName>
    <definedName name="EISCODE" localSheetId="46">#REF!</definedName>
    <definedName name="EISCODE" localSheetId="48">#REF!</definedName>
    <definedName name="EISCODE" localSheetId="49">#REF!</definedName>
    <definedName name="EISCODE" localSheetId="51">#REF!</definedName>
    <definedName name="EISCODE" localSheetId="52">#REF!</definedName>
    <definedName name="EISCODE" localSheetId="54">#REF!</definedName>
    <definedName name="EISCODE" localSheetId="55">#REF!</definedName>
    <definedName name="EISCODE" localSheetId="56">#REF!</definedName>
    <definedName name="EISCODE" localSheetId="58">#REF!</definedName>
    <definedName name="EISCODE" localSheetId="59">#REF!</definedName>
    <definedName name="EISCODE" localSheetId="60">#REF!</definedName>
    <definedName name="EISCODE" localSheetId="61">#REF!</definedName>
    <definedName name="EISCODE" localSheetId="0">#REF!</definedName>
    <definedName name="EISCODE" localSheetId="7">#REF!</definedName>
    <definedName name="EISCODE" localSheetId="8">#REF!</definedName>
    <definedName name="EISCODE" localSheetId="11">#REF!</definedName>
    <definedName name="EISCODE" localSheetId="13">#REF!</definedName>
    <definedName name="EISCODE" localSheetId="14">#REF!</definedName>
    <definedName name="EISCODE" localSheetId="15">#REF!</definedName>
    <definedName name="EISCODE" localSheetId="16">#REF!</definedName>
    <definedName name="EISCODE" localSheetId="17">#REF!</definedName>
    <definedName name="EISCODE" localSheetId="18">#REF!</definedName>
    <definedName name="EISCODE" localSheetId="22">#REF!</definedName>
    <definedName name="EISCODE" localSheetId="25">#REF!</definedName>
    <definedName name="EISCODE" localSheetId="26">#REF!</definedName>
    <definedName name="EISCODE" localSheetId="27">#REF!</definedName>
    <definedName name="EISCODE" localSheetId="33">#REF!</definedName>
    <definedName name="EISCODE" localSheetId="35">#REF!</definedName>
    <definedName name="EISCODE">#REF!</definedName>
    <definedName name="elect" localSheetId="46">#REF!</definedName>
    <definedName name="elect" localSheetId="48">#REF!</definedName>
    <definedName name="elect" localSheetId="49">#REF!</definedName>
    <definedName name="elect" localSheetId="51">#REF!</definedName>
    <definedName name="elect" localSheetId="52">#REF!</definedName>
    <definedName name="elect" localSheetId="54">#REF!</definedName>
    <definedName name="elect" localSheetId="55">#REF!</definedName>
    <definedName name="elect" localSheetId="56">#REF!</definedName>
    <definedName name="elect" localSheetId="58">#REF!</definedName>
    <definedName name="elect" localSheetId="59">#REF!</definedName>
    <definedName name="elect" localSheetId="60">#REF!</definedName>
    <definedName name="elect" localSheetId="61">#REF!</definedName>
    <definedName name="elect" localSheetId="0">#REF!</definedName>
    <definedName name="elect" localSheetId="7">#REF!</definedName>
    <definedName name="elect" localSheetId="8">#REF!</definedName>
    <definedName name="elect" localSheetId="11">#REF!</definedName>
    <definedName name="elect" localSheetId="13">#REF!</definedName>
    <definedName name="elect" localSheetId="14">#REF!</definedName>
    <definedName name="elect" localSheetId="15">#REF!</definedName>
    <definedName name="elect" localSheetId="16">#REF!</definedName>
    <definedName name="elect" localSheetId="17">#REF!</definedName>
    <definedName name="elect" localSheetId="18">#REF!</definedName>
    <definedName name="elect" localSheetId="22">#REF!</definedName>
    <definedName name="elect" localSheetId="25">#REF!</definedName>
    <definedName name="elect" localSheetId="26">#REF!</definedName>
    <definedName name="elect" localSheetId="27">#REF!</definedName>
    <definedName name="elect" localSheetId="33">#REF!</definedName>
    <definedName name="elect" localSheetId="35">#REF!</definedName>
    <definedName name="elect">#REF!</definedName>
    <definedName name="Emerging_HTML_AREA" localSheetId="46">#REF!</definedName>
    <definedName name="Emerging_HTML_AREA" localSheetId="48">#REF!</definedName>
    <definedName name="Emerging_HTML_AREA" localSheetId="49">#REF!</definedName>
    <definedName name="Emerging_HTML_AREA" localSheetId="51">#REF!</definedName>
    <definedName name="Emerging_HTML_AREA" localSheetId="52">#REF!</definedName>
    <definedName name="Emerging_HTML_AREA" localSheetId="54">#REF!</definedName>
    <definedName name="Emerging_HTML_AREA" localSheetId="55">#REF!</definedName>
    <definedName name="Emerging_HTML_AREA" localSheetId="56">#REF!</definedName>
    <definedName name="Emerging_HTML_AREA" localSheetId="58">#REF!</definedName>
    <definedName name="Emerging_HTML_AREA" localSheetId="59">#REF!</definedName>
    <definedName name="Emerging_HTML_AREA" localSheetId="60">#REF!</definedName>
    <definedName name="Emerging_HTML_AREA" localSheetId="61">#REF!</definedName>
    <definedName name="Emerging_HTML_AREA" localSheetId="0">#REF!</definedName>
    <definedName name="Emerging_HTML_AREA" localSheetId="7">#REF!</definedName>
    <definedName name="Emerging_HTML_AREA" localSheetId="8">#REF!</definedName>
    <definedName name="Emerging_HTML_AREA" localSheetId="11">#REF!</definedName>
    <definedName name="Emerging_HTML_AREA" localSheetId="13">#REF!</definedName>
    <definedName name="Emerging_HTML_AREA" localSheetId="14">#REF!</definedName>
    <definedName name="Emerging_HTML_AREA" localSheetId="15">#REF!</definedName>
    <definedName name="Emerging_HTML_AREA" localSheetId="16">#REF!</definedName>
    <definedName name="Emerging_HTML_AREA" localSheetId="17">#REF!</definedName>
    <definedName name="Emerging_HTML_AREA" localSheetId="18">#REF!</definedName>
    <definedName name="Emerging_HTML_AREA" localSheetId="22">#REF!</definedName>
    <definedName name="Emerging_HTML_AREA" localSheetId="25">#REF!</definedName>
    <definedName name="Emerging_HTML_AREA" localSheetId="26">#REF!</definedName>
    <definedName name="Emerging_HTML_AREA" localSheetId="27">#REF!</definedName>
    <definedName name="Emerging_HTML_AREA" localSheetId="33">#REF!</definedName>
    <definedName name="Emerging_HTML_AREA" localSheetId="35">#REF!</definedName>
    <definedName name="Emerging_HTML_AREA">#REF!</definedName>
    <definedName name="EMETEL" localSheetId="46">#REF!</definedName>
    <definedName name="EMETEL" localSheetId="48">#REF!</definedName>
    <definedName name="EMETEL" localSheetId="49">#REF!</definedName>
    <definedName name="EMETEL" localSheetId="51">#REF!</definedName>
    <definedName name="EMETEL" localSheetId="52">#REF!</definedName>
    <definedName name="EMETEL" localSheetId="54">#REF!</definedName>
    <definedName name="EMETEL" localSheetId="55">#REF!</definedName>
    <definedName name="EMETEL" localSheetId="56">#REF!</definedName>
    <definedName name="EMETEL" localSheetId="58">#REF!</definedName>
    <definedName name="EMETEL" localSheetId="59">#REF!</definedName>
    <definedName name="EMETEL" localSheetId="60">#REF!</definedName>
    <definedName name="EMETEL" localSheetId="61">#REF!</definedName>
    <definedName name="EMETEL" localSheetId="0">#REF!</definedName>
    <definedName name="EMETEL" localSheetId="7">#REF!</definedName>
    <definedName name="EMETEL" localSheetId="8">#REF!</definedName>
    <definedName name="EMETEL" localSheetId="11">#REF!</definedName>
    <definedName name="EMETEL" localSheetId="13">#REF!</definedName>
    <definedName name="EMETEL" localSheetId="14">#REF!</definedName>
    <definedName name="EMETEL" localSheetId="15">#REF!</definedName>
    <definedName name="EMETEL" localSheetId="16">#REF!</definedName>
    <definedName name="EMETEL" localSheetId="17">#REF!</definedName>
    <definedName name="EMETEL" localSheetId="18">#REF!</definedName>
    <definedName name="EMETEL" localSheetId="22">#REF!</definedName>
    <definedName name="EMETEL" localSheetId="25">#REF!</definedName>
    <definedName name="EMETEL" localSheetId="26">#REF!</definedName>
    <definedName name="EMETEL" localSheetId="27">#REF!</definedName>
    <definedName name="EMETEL" localSheetId="33">#REF!</definedName>
    <definedName name="EMETEL" localSheetId="35">#REF!</definedName>
    <definedName name="EMETEL">#REF!</definedName>
    <definedName name="ENDA">#N/A</definedName>
    <definedName name="equal_TLC" localSheetId="46">[23]Graf14_Graf15!#REF!</definedName>
    <definedName name="equal_TLC" localSheetId="48">[23]Graf14_Graf15!#REF!</definedName>
    <definedName name="equal_TLC" localSheetId="49">[23]Graf14_Graf15!#REF!</definedName>
    <definedName name="equal_TLC" localSheetId="51">#REF!</definedName>
    <definedName name="equal_TLC" localSheetId="52">#REF!</definedName>
    <definedName name="equal_TLC" localSheetId="54">[23]Graf14_Graf15!#REF!</definedName>
    <definedName name="equal_TLC" localSheetId="55">#REF!</definedName>
    <definedName name="equal_TLC" localSheetId="56">[23]Graf14_Graf15!#REF!</definedName>
    <definedName name="equal_TLC" localSheetId="58">#REF!</definedName>
    <definedName name="equal_TLC" localSheetId="59">#REF!</definedName>
    <definedName name="equal_TLC" localSheetId="60">#REF!</definedName>
    <definedName name="equal_TLC" localSheetId="61">#REF!</definedName>
    <definedName name="equal_TLC" localSheetId="0">[23]Graf14_Graf15!#REF!</definedName>
    <definedName name="equal_TLC" localSheetId="7">[23]Graf14_Graf15!#REF!</definedName>
    <definedName name="equal_TLC" localSheetId="8">[23]Graf14_Graf15!#REF!</definedName>
    <definedName name="equal_TLC" localSheetId="11">#REF!</definedName>
    <definedName name="equal_TLC" localSheetId="13">#REF!</definedName>
    <definedName name="equal_TLC" localSheetId="14">#REF!</definedName>
    <definedName name="equal_TLC" localSheetId="15">#REF!</definedName>
    <definedName name="equal_TLC" localSheetId="16">#REF!</definedName>
    <definedName name="equal_TLC" localSheetId="17">#REF!</definedName>
    <definedName name="equal_TLC" localSheetId="18">#REF!</definedName>
    <definedName name="equal_TLC" localSheetId="22">#REF!</definedName>
    <definedName name="equal_TLC" localSheetId="25">#REF!</definedName>
    <definedName name="equal_TLC" localSheetId="26">#REF!</definedName>
    <definedName name="equal_TLC" localSheetId="27">#REF!</definedName>
    <definedName name="equal_TLC" localSheetId="33">#REF!</definedName>
    <definedName name="equal_TLC" localSheetId="35">#REF!</definedName>
    <definedName name="equal_TLC">#REF!</definedName>
    <definedName name="ert" localSheetId="50" hidden="1">{"'előző év december'!$A$2:$CP$214"}</definedName>
    <definedName name="ert" localSheetId="51" hidden="1">{"'előző év december'!$A$2:$CP$214"}</definedName>
    <definedName name="ert" localSheetId="52" hidden="1">{"'előző év december'!$A$2:$CP$214"}</definedName>
    <definedName name="ert" localSheetId="55" hidden="1">{"'előző év december'!$A$2:$CP$214"}</definedName>
    <definedName name="ert" localSheetId="0" hidden="1">{"'előző év december'!$A$2:$CP$214"}</definedName>
    <definedName name="ert" localSheetId="2" hidden="1">{"'előző év december'!$A$2:$CP$214"}</definedName>
    <definedName name="ert" localSheetId="8" hidden="1">{"'előző év december'!$A$2:$CP$214"}</definedName>
    <definedName name="ert" localSheetId="11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16" hidden="1">{"'előző év december'!$A$2:$CP$214"}</definedName>
    <definedName name="ert" localSheetId="17" hidden="1">{"'előző év december'!$A$2:$CP$214"}</definedName>
    <definedName name="ert" localSheetId="18" hidden="1">{"'előző év december'!$A$2:$CP$214"}</definedName>
    <definedName name="ert" localSheetId="25" hidden="1">{"'előző év december'!$A$2:$CP$214"}</definedName>
    <definedName name="ert" localSheetId="26" hidden="1">{"'előző év december'!$A$2:$CP$214"}</definedName>
    <definedName name="ert" localSheetId="27" hidden="1">{"'előző év december'!$A$2:$CP$214"}</definedName>
    <definedName name="ert" hidden="1">{"'előző év december'!$A$2:$CP$214"}</definedName>
    <definedName name="ertertwertwert" localSheetId="50" hidden="1">{"'előző év december'!$A$2:$CP$214"}</definedName>
    <definedName name="ertertwertwert" localSheetId="51" hidden="1">{"'előző év december'!$A$2:$CP$214"}</definedName>
    <definedName name="ertertwertwert" localSheetId="52" hidden="1">{"'előző év december'!$A$2:$CP$214"}</definedName>
    <definedName name="ertertwertwert" localSheetId="55" hidden="1">{"'előző év december'!$A$2:$CP$214"}</definedName>
    <definedName name="ertertwertwert" localSheetId="0" hidden="1">{"'előző év december'!$A$2:$CP$214"}</definedName>
    <definedName name="ertertwertwert" localSheetId="2" hidden="1">{"'előző év december'!$A$2:$CP$214"}</definedName>
    <definedName name="ertertwertwert" localSheetId="8" hidden="1">{"'előző év december'!$A$2:$CP$214"}</definedName>
    <definedName name="ertertwertwert" localSheetId="11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16" hidden="1">{"'előző év december'!$A$2:$CP$214"}</definedName>
    <definedName name="ertertwertwert" localSheetId="17" hidden="1">{"'előző év december'!$A$2:$CP$214"}</definedName>
    <definedName name="ertertwertwert" localSheetId="18" hidden="1">{"'előző év december'!$A$2:$CP$214"}</definedName>
    <definedName name="ertertwertwert" localSheetId="25" hidden="1">{"'előző év december'!$A$2:$CP$214"}</definedName>
    <definedName name="ertertwertwert" localSheetId="26" hidden="1">{"'előző év december'!$A$2:$CP$214"}</definedName>
    <definedName name="ertertwertwert" localSheetId="27" hidden="1">{"'előző év december'!$A$2:$CP$214"}</definedName>
    <definedName name="ertertwertwert" hidden="1">{"'előző év december'!$A$2:$CP$214"}</definedName>
    <definedName name="ExitWRS">[38]Main!$AB$25</definedName>
    <definedName name="f" localSheetId="50" hidden="1">{"'előző év december'!$A$2:$CP$214"}</definedName>
    <definedName name="f" localSheetId="51" hidden="1">{"'előző év december'!$A$2:$CP$214"}</definedName>
    <definedName name="f" localSheetId="52" hidden="1">{"'előző év december'!$A$2:$CP$214"}</definedName>
    <definedName name="f" localSheetId="55" hidden="1">{"'előző év december'!$A$2:$CP$214"}</definedName>
    <definedName name="f" localSheetId="0" hidden="1">{"'előző év december'!$A$2:$CP$214"}</definedName>
    <definedName name="f" localSheetId="2" hidden="1">{"'előző év december'!$A$2:$CP$214"}</definedName>
    <definedName name="f" localSheetId="8" hidden="1">{"'előző év december'!$A$2:$CP$214"}</definedName>
    <definedName name="f" localSheetId="11" hidden="1">{"'előző év december'!$A$2:$CP$214"}</definedName>
    <definedName name="f" localSheetId="13" hidden="1">{"'előző év december'!$A$2:$CP$214"}</definedName>
    <definedName name="f" localSheetId="14" hidden="1">{"'előző év december'!$A$2:$CP$214"}</definedName>
    <definedName name="f" localSheetId="15" hidden="1">{"'előző év december'!$A$2:$CP$214"}</definedName>
    <definedName name="f" localSheetId="16" hidden="1">{"'előző év december'!$A$2:$CP$214"}</definedName>
    <definedName name="f" localSheetId="17" hidden="1">{"'előző év december'!$A$2:$CP$214"}</definedName>
    <definedName name="f" localSheetId="18" hidden="1">{"'előző év december'!$A$2:$CP$214"}</definedName>
    <definedName name="f" localSheetId="25" hidden="1">{"'előző év december'!$A$2:$CP$214"}</definedName>
    <definedName name="f" localSheetId="26" hidden="1">{"'előző év december'!$A$2:$CP$214"}</definedName>
    <definedName name="f" localSheetId="27" hidden="1">{"'előző év december'!$A$2:$CP$214"}</definedName>
    <definedName name="f" hidden="1">{"'előző év december'!$A$2:$CP$214"}</definedName>
    <definedName name="fd" localSheetId="60">#REF!</definedName>
    <definedName name="fd" localSheetId="61">#REF!</definedName>
    <definedName name="fd">#REF!</definedName>
    <definedName name="ff" localSheetId="48" hidden="1">{"Tab1",#N/A,FALSE,"P";"Tab2",#N/A,FALSE,"P"}</definedName>
    <definedName name="ff" localSheetId="49" hidden="1">{"Tab1",#N/A,FALSE,"P";"Tab2",#N/A,FALSE,"P"}</definedName>
    <definedName name="ff" localSheetId="50" hidden="1">{"Tab1",#N/A,FALSE,"P";"Tab2",#N/A,FALSE,"P"}</definedName>
    <definedName name="ff" localSheetId="51" hidden="1">{"Tab1",#N/A,FALSE,"P";"Tab2",#N/A,FALSE,"P"}</definedName>
    <definedName name="ff" localSheetId="52" hidden="1">{"Tab1",#N/A,FALSE,"P";"Tab2",#N/A,FALSE,"P"}</definedName>
    <definedName name="ff" localSheetId="54" hidden="1">{"Tab1",#N/A,FALSE,"P";"Tab2",#N/A,FALSE,"P"}</definedName>
    <definedName name="ff" localSheetId="55" hidden="1">{"Tab1",#N/A,FALSE,"P";"Tab2",#N/A,FALSE,"P"}</definedName>
    <definedName name="ff" localSheetId="0" hidden="1">{"Tab1",#N/A,FALSE,"P";"Tab2",#N/A,FALSE,"P"}</definedName>
    <definedName name="ff" localSheetId="2" hidden="1">{"Tab1",#N/A,FALSE,"P";"Tab2",#N/A,FALSE,"P"}</definedName>
    <definedName name="ff" localSheetId="7" hidden="1">{"Tab1",#N/A,FALSE,"P";"Tab2",#N/A,FALSE,"P"}</definedName>
    <definedName name="ff" localSheetId="8" hidden="1">{"Tab1",#N/A,FALSE,"P";"Tab2",#N/A,FALSE,"P"}</definedName>
    <definedName name="ff" localSheetId="11" hidden="1">{"Tab1",#N/A,FALSE,"P";"Tab2",#N/A,FALSE,"P"}</definedName>
    <definedName name="ff" localSheetId="13" hidden="1">{"Tab1",#N/A,FALSE,"P";"Tab2",#N/A,FALSE,"P"}</definedName>
    <definedName name="ff" localSheetId="14" hidden="1">{"Tab1",#N/A,FALSE,"P";"Tab2",#N/A,FALSE,"P"}</definedName>
    <definedName name="ff" localSheetId="15" hidden="1">{"Tab1",#N/A,FALSE,"P";"Tab2",#N/A,FALSE,"P"}</definedName>
    <definedName name="ff" localSheetId="16" hidden="1">{"Tab1",#N/A,FALSE,"P";"Tab2",#N/A,FALSE,"P"}</definedName>
    <definedName name="ff" localSheetId="17" hidden="1">{"Tab1",#N/A,FALSE,"P";"Tab2",#N/A,FALSE,"P"}</definedName>
    <definedName name="ff" localSheetId="18" hidden="1">{"Tab1",#N/A,FALSE,"P";"Tab2",#N/A,FALSE,"P"}</definedName>
    <definedName name="ff" localSheetId="25" hidden="1">{"Tab1",#N/A,FALSE,"P";"Tab2",#N/A,FALSE,"P"}</definedName>
    <definedName name="ff" localSheetId="26" hidden="1">{"Tab1",#N/A,FALSE,"P";"Tab2",#N/A,FALSE,"P"}</definedName>
    <definedName name="ff" localSheetId="27" hidden="1">{"Tab1",#N/A,FALSE,"P";"Tab2",#N/A,FALSE,"P"}</definedName>
    <definedName name="ff" hidden="1">{"Tab1",#N/A,FALSE,"P";"Tab2",#N/A,FALSE,"P"}</definedName>
    <definedName name="fff" localSheetId="48" hidden="1">{"Tab1",#N/A,FALSE,"P";"Tab2",#N/A,FALSE,"P"}</definedName>
    <definedName name="fff" localSheetId="49" hidden="1">{"Tab1",#N/A,FALSE,"P";"Tab2",#N/A,FALSE,"P"}</definedName>
    <definedName name="fff" localSheetId="50" hidden="1">{"Tab1",#N/A,FALSE,"P";"Tab2",#N/A,FALSE,"P"}</definedName>
    <definedName name="fff" localSheetId="51" hidden="1">{"Tab1",#N/A,FALSE,"P";"Tab2",#N/A,FALSE,"P"}</definedName>
    <definedName name="fff" localSheetId="52" hidden="1">{"Tab1",#N/A,FALSE,"P";"Tab2",#N/A,FALSE,"P"}</definedName>
    <definedName name="fff" localSheetId="54" hidden="1">{"Tab1",#N/A,FALSE,"P";"Tab2",#N/A,FALSE,"P"}</definedName>
    <definedName name="fff" localSheetId="55" hidden="1">{"Tab1",#N/A,FALSE,"P";"Tab2",#N/A,FALSE,"P"}</definedName>
    <definedName name="fff" localSheetId="0" hidden="1">{"Tab1",#N/A,FALSE,"P";"Tab2",#N/A,FALSE,"P"}</definedName>
    <definedName name="fff" localSheetId="2" hidden="1">{"Tab1",#N/A,FALSE,"P";"Tab2",#N/A,FALSE,"P"}</definedName>
    <definedName name="fff" localSheetId="7" hidden="1">{"Tab1",#N/A,FALSE,"P";"Tab2",#N/A,FALSE,"P"}</definedName>
    <definedName name="fff" localSheetId="8" hidden="1">{"Tab1",#N/A,FALSE,"P";"Tab2",#N/A,FALSE,"P"}</definedName>
    <definedName name="fff" localSheetId="11" hidden="1">{"Tab1",#N/A,FALSE,"P";"Tab2",#N/A,FALSE,"P"}</definedName>
    <definedName name="fff" localSheetId="13" hidden="1">{"Tab1",#N/A,FALSE,"P";"Tab2",#N/A,FALSE,"P"}</definedName>
    <definedName name="fff" localSheetId="14" hidden="1">{"Tab1",#N/A,FALSE,"P";"Tab2",#N/A,FALSE,"P"}</definedName>
    <definedName name="fff" localSheetId="15" hidden="1">{"Tab1",#N/A,FALSE,"P";"Tab2",#N/A,FALSE,"P"}</definedName>
    <definedName name="fff" localSheetId="16" hidden="1">{"Tab1",#N/A,FALSE,"P";"Tab2",#N/A,FALSE,"P"}</definedName>
    <definedName name="fff" localSheetId="17" hidden="1">{"Tab1",#N/A,FALSE,"P";"Tab2",#N/A,FALSE,"P"}</definedName>
    <definedName name="fff" localSheetId="18" hidden="1">{"Tab1",#N/A,FALSE,"P";"Tab2",#N/A,FALSE,"P"}</definedName>
    <definedName name="fff" localSheetId="25" hidden="1">{"Tab1",#N/A,FALSE,"P";"Tab2",#N/A,FALSE,"P"}</definedName>
    <definedName name="fff" localSheetId="26" hidden="1">{"Tab1",#N/A,FALSE,"P";"Tab2",#N/A,FALSE,"P"}</definedName>
    <definedName name="fff" localSheetId="27" hidden="1">{"Tab1",#N/A,FALSE,"P";"Tab2",#N/A,FALSE,"P"}</definedName>
    <definedName name="fff" hidden="1">{"Tab1",#N/A,FALSE,"P";"Tab2",#N/A,FALSE,"P"}</definedName>
    <definedName name="ffg" localSheetId="50" hidden="1">{"'előző év december'!$A$2:$CP$214"}</definedName>
    <definedName name="ffg" localSheetId="51" hidden="1">{"'előző év december'!$A$2:$CP$214"}</definedName>
    <definedName name="ffg" localSheetId="52" hidden="1">{"'előző év december'!$A$2:$CP$214"}</definedName>
    <definedName name="ffg" localSheetId="55" hidden="1">{"'előző év december'!$A$2:$CP$214"}</definedName>
    <definedName name="ffg" localSheetId="0" hidden="1">{"'előző év december'!$A$2:$CP$214"}</definedName>
    <definedName name="ffg" localSheetId="2" hidden="1">{"'előző év december'!$A$2:$CP$214"}</definedName>
    <definedName name="ffg" localSheetId="8" hidden="1">{"'előző év december'!$A$2:$CP$214"}</definedName>
    <definedName name="ffg" localSheetId="11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16" hidden="1">{"'előző év december'!$A$2:$CP$214"}</definedName>
    <definedName name="ffg" localSheetId="17" hidden="1">{"'előző év december'!$A$2:$CP$214"}</definedName>
    <definedName name="ffg" localSheetId="18" hidden="1">{"'előző év december'!$A$2:$CP$214"}</definedName>
    <definedName name="ffg" localSheetId="25" hidden="1">{"'előző év december'!$A$2:$CP$214"}</definedName>
    <definedName name="ffg" localSheetId="26" hidden="1">{"'előző év december'!$A$2:$CP$214"}</definedName>
    <definedName name="ffg" localSheetId="27" hidden="1">{"'előző év december'!$A$2:$CP$214"}</definedName>
    <definedName name="ffg" hidden="1">{"'előző év december'!$A$2:$CP$214"}</definedName>
    <definedName name="fg" localSheetId="50" hidden="1">{"'előző év december'!$A$2:$CP$214"}</definedName>
    <definedName name="fg" localSheetId="51" hidden="1">{"'előző év december'!$A$2:$CP$214"}</definedName>
    <definedName name="fg" localSheetId="52" hidden="1">{"'előző év december'!$A$2:$CP$214"}</definedName>
    <definedName name="fg" localSheetId="55" hidden="1">{"'előző év december'!$A$2:$CP$214"}</definedName>
    <definedName name="fg" localSheetId="0" hidden="1">{"'előző év december'!$A$2:$CP$214"}</definedName>
    <definedName name="fg" localSheetId="2" hidden="1">{"'előző év december'!$A$2:$CP$214"}</definedName>
    <definedName name="fg" localSheetId="8" hidden="1">{"'előző év december'!$A$2:$CP$214"}</definedName>
    <definedName name="fg" localSheetId="11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16" hidden="1">{"'előző év december'!$A$2:$CP$214"}</definedName>
    <definedName name="fg" localSheetId="17" hidden="1">{"'előző év december'!$A$2:$CP$214"}</definedName>
    <definedName name="fg" localSheetId="18" hidden="1">{"'előző év december'!$A$2:$CP$214"}</definedName>
    <definedName name="fg" localSheetId="25" hidden="1">{"'előző év december'!$A$2:$CP$214"}</definedName>
    <definedName name="fg" localSheetId="26" hidden="1">{"'előző év december'!$A$2:$CP$214"}</definedName>
    <definedName name="fg" localSheetId="27" hidden="1">{"'előző év december'!$A$2:$CP$214"}</definedName>
    <definedName name="fg" hidden="1">{"'előző év december'!$A$2:$CP$214"}</definedName>
    <definedName name="Fig8.2a" localSheetId="46">#REF!</definedName>
    <definedName name="Fig8.2a" localSheetId="48">#REF!</definedName>
    <definedName name="Fig8.2a" localSheetId="49">#REF!</definedName>
    <definedName name="Fig8.2a" localSheetId="51">#REF!</definedName>
    <definedName name="Fig8.2a" localSheetId="52">#REF!</definedName>
    <definedName name="Fig8.2a" localSheetId="54">#REF!</definedName>
    <definedName name="Fig8.2a" localSheetId="55">#REF!</definedName>
    <definedName name="Fig8.2a" localSheetId="56">#REF!</definedName>
    <definedName name="Fig8.2a" localSheetId="58">#REF!</definedName>
    <definedName name="Fig8.2a" localSheetId="59">#REF!</definedName>
    <definedName name="Fig8.2a" localSheetId="60">#REF!</definedName>
    <definedName name="Fig8.2a" localSheetId="61">#REF!</definedName>
    <definedName name="Fig8.2a" localSheetId="0">#REF!</definedName>
    <definedName name="Fig8.2a" localSheetId="7">#REF!</definedName>
    <definedName name="Fig8.2a" localSheetId="8">#REF!</definedName>
    <definedName name="Fig8.2a" localSheetId="11">#REF!</definedName>
    <definedName name="Fig8.2a" localSheetId="13">#REF!</definedName>
    <definedName name="Fig8.2a" localSheetId="14">#REF!</definedName>
    <definedName name="Fig8.2a" localSheetId="15">#REF!</definedName>
    <definedName name="Fig8.2a" localSheetId="16">#REF!</definedName>
    <definedName name="Fig8.2a" localSheetId="17">#REF!</definedName>
    <definedName name="Fig8.2a" localSheetId="18">#REF!</definedName>
    <definedName name="Fig8.2a" localSheetId="22">#REF!</definedName>
    <definedName name="Fig8.2a" localSheetId="25">#REF!</definedName>
    <definedName name="Fig8.2a" localSheetId="26">#REF!</definedName>
    <definedName name="Fig8.2a" localSheetId="27">#REF!</definedName>
    <definedName name="Fig8.2a" localSheetId="33">#REF!</definedName>
    <definedName name="Fig8.2a" localSheetId="35">#REF!</definedName>
    <definedName name="Fig8.2a">#REF!</definedName>
    <definedName name="fill" localSheetId="48" hidden="1">'[39]Macroframework-Ver.1'!$A$1:$A$267</definedName>
    <definedName name="fill" localSheetId="49" hidden="1">'[39]Macroframework-Ver.1'!$A$1:$A$267</definedName>
    <definedName name="fill" localSheetId="0" hidden="1">'[39]Macroframework-Ver.1'!$A$1:$A$267</definedName>
    <definedName name="fill" localSheetId="7" hidden="1">'[39]Macroframework-Ver.1'!$A$1:$A$267</definedName>
    <definedName name="fill" localSheetId="8" hidden="1">'[39]Macroframework-Ver.1'!$A$1:$A$267</definedName>
    <definedName name="fill" hidden="1">'[39]Macroframework-Ver.1'!$A$1:$A$267</definedName>
    <definedName name="finan" localSheetId="46">#REF!</definedName>
    <definedName name="finan" localSheetId="48">#REF!</definedName>
    <definedName name="finan" localSheetId="49">#REF!</definedName>
    <definedName name="finan" localSheetId="51">#REF!</definedName>
    <definedName name="finan" localSheetId="52">#REF!</definedName>
    <definedName name="finan" localSheetId="54">#REF!</definedName>
    <definedName name="finan" localSheetId="55">#REF!</definedName>
    <definedName name="finan" localSheetId="56">#REF!</definedName>
    <definedName name="finan" localSheetId="58">#REF!</definedName>
    <definedName name="finan" localSheetId="59">#REF!</definedName>
    <definedName name="finan" localSheetId="60">#REF!</definedName>
    <definedName name="finan" localSheetId="61">#REF!</definedName>
    <definedName name="finan" localSheetId="0">#REF!</definedName>
    <definedName name="finan" localSheetId="7">#REF!</definedName>
    <definedName name="finan" localSheetId="8">#REF!</definedName>
    <definedName name="finan" localSheetId="11">#REF!</definedName>
    <definedName name="finan" localSheetId="13">#REF!</definedName>
    <definedName name="finan" localSheetId="14">#REF!</definedName>
    <definedName name="finan" localSheetId="15">#REF!</definedName>
    <definedName name="finan" localSheetId="16">#REF!</definedName>
    <definedName name="finan" localSheetId="17">#REF!</definedName>
    <definedName name="finan" localSheetId="18">#REF!</definedName>
    <definedName name="finan" localSheetId="22">#REF!</definedName>
    <definedName name="finan" localSheetId="25">#REF!</definedName>
    <definedName name="finan" localSheetId="26">#REF!</definedName>
    <definedName name="finan" localSheetId="27">#REF!</definedName>
    <definedName name="finan" localSheetId="33">#REF!</definedName>
    <definedName name="finan" localSheetId="35">#REF!</definedName>
    <definedName name="finan">#REF!</definedName>
    <definedName name="finan1" localSheetId="46">#REF!</definedName>
    <definedName name="finan1" localSheetId="48">#REF!</definedName>
    <definedName name="finan1" localSheetId="49">#REF!</definedName>
    <definedName name="finan1" localSheetId="51">#REF!</definedName>
    <definedName name="finan1" localSheetId="52">#REF!</definedName>
    <definedName name="finan1" localSheetId="54">#REF!</definedName>
    <definedName name="finan1" localSheetId="55">#REF!</definedName>
    <definedName name="finan1" localSheetId="56">#REF!</definedName>
    <definedName name="finan1" localSheetId="58">#REF!</definedName>
    <definedName name="finan1" localSheetId="59">#REF!</definedName>
    <definedName name="finan1" localSheetId="60">#REF!</definedName>
    <definedName name="finan1" localSheetId="61">#REF!</definedName>
    <definedName name="finan1" localSheetId="0">#REF!</definedName>
    <definedName name="finan1" localSheetId="7">#REF!</definedName>
    <definedName name="finan1" localSheetId="8">#REF!</definedName>
    <definedName name="finan1" localSheetId="11">#REF!</definedName>
    <definedName name="finan1" localSheetId="13">#REF!</definedName>
    <definedName name="finan1" localSheetId="14">#REF!</definedName>
    <definedName name="finan1" localSheetId="15">#REF!</definedName>
    <definedName name="finan1" localSheetId="16">#REF!</definedName>
    <definedName name="finan1" localSheetId="17">#REF!</definedName>
    <definedName name="finan1" localSheetId="18">#REF!</definedName>
    <definedName name="finan1" localSheetId="22">#REF!</definedName>
    <definedName name="finan1" localSheetId="25">#REF!</definedName>
    <definedName name="finan1" localSheetId="26">#REF!</definedName>
    <definedName name="finan1" localSheetId="27">#REF!</definedName>
    <definedName name="finan1" localSheetId="33">#REF!</definedName>
    <definedName name="finan1" localSheetId="35">#REF!</definedName>
    <definedName name="finan1">#REF!</definedName>
    <definedName name="Financing" localSheetId="48" hidden="1">{"Tab1",#N/A,FALSE,"P";"Tab2",#N/A,FALSE,"P"}</definedName>
    <definedName name="Financing" localSheetId="49" hidden="1">{"Tab1",#N/A,FALSE,"P";"Tab2",#N/A,FALSE,"P"}</definedName>
    <definedName name="Financing" localSheetId="50" hidden="1">{"Tab1",#N/A,FALSE,"P";"Tab2",#N/A,FALSE,"P"}</definedName>
    <definedName name="Financing" localSheetId="51" hidden="1">{"Tab1",#N/A,FALSE,"P";"Tab2",#N/A,FALSE,"P"}</definedName>
    <definedName name="Financing" localSheetId="52" hidden="1">{"Tab1",#N/A,FALSE,"P";"Tab2",#N/A,FALSE,"P"}</definedName>
    <definedName name="Financing" localSheetId="54" hidden="1">{"Tab1",#N/A,FALSE,"P";"Tab2",#N/A,FALSE,"P"}</definedName>
    <definedName name="Financing" localSheetId="55" hidden="1">{"Tab1",#N/A,FALSE,"P";"Tab2",#N/A,FALSE,"P"}</definedName>
    <definedName name="Financing" localSheetId="0" hidden="1">{"Tab1",#N/A,FALSE,"P";"Tab2",#N/A,FALSE,"P"}</definedName>
    <definedName name="Financing" localSheetId="2" hidden="1">{"Tab1",#N/A,FALSE,"P";"Tab2",#N/A,FALSE,"P"}</definedName>
    <definedName name="Financing" localSheetId="7" hidden="1">{"Tab1",#N/A,FALSE,"P";"Tab2",#N/A,FALSE,"P"}</definedName>
    <definedName name="Financing" localSheetId="8" hidden="1">{"Tab1",#N/A,FALSE,"P";"Tab2",#N/A,FALSE,"P"}</definedName>
    <definedName name="Financing" localSheetId="11" hidden="1">{"Tab1",#N/A,FALSE,"P";"Tab2",#N/A,FALSE,"P"}</definedName>
    <definedName name="Financing" localSheetId="13" hidden="1">{"Tab1",#N/A,FALSE,"P";"Tab2",#N/A,FALSE,"P"}</definedName>
    <definedName name="Financing" localSheetId="14" hidden="1">{"Tab1",#N/A,FALSE,"P";"Tab2",#N/A,FALSE,"P"}</definedName>
    <definedName name="Financing" localSheetId="15" hidden="1">{"Tab1",#N/A,FALSE,"P";"Tab2",#N/A,FALSE,"P"}</definedName>
    <definedName name="Financing" localSheetId="16" hidden="1">{"Tab1",#N/A,FALSE,"P";"Tab2",#N/A,FALSE,"P"}</definedName>
    <definedName name="Financing" localSheetId="17" hidden="1">{"Tab1",#N/A,FALSE,"P";"Tab2",#N/A,FALSE,"P"}</definedName>
    <definedName name="Financing" localSheetId="18" hidden="1">{"Tab1",#N/A,FALSE,"P";"Tab2",#N/A,FALSE,"P"}</definedName>
    <definedName name="Financing" localSheetId="25" hidden="1">{"Tab1",#N/A,FALSE,"P";"Tab2",#N/A,FALSE,"P"}</definedName>
    <definedName name="Financing" localSheetId="26" hidden="1">{"Tab1",#N/A,FALSE,"P";"Tab2",#N/A,FALSE,"P"}</definedName>
    <definedName name="Financing" localSheetId="27" hidden="1">{"Tab1",#N/A,FALSE,"P";"Tab2",#N/A,FALSE,"P"}</definedName>
    <definedName name="Financing" hidden="1">{"Tab1",#N/A,FALSE,"P";"Tab2",#N/A,FALSE,"P"}</definedName>
    <definedName name="FISUM" localSheetId="46">#REF!</definedName>
    <definedName name="FISUM" localSheetId="48">#REF!</definedName>
    <definedName name="FISUM" localSheetId="49">#REF!</definedName>
    <definedName name="FISUM" localSheetId="51">#REF!</definedName>
    <definedName name="FISUM" localSheetId="52">#REF!</definedName>
    <definedName name="FISUM" localSheetId="54">#REF!</definedName>
    <definedName name="FISUM" localSheetId="55">#REF!</definedName>
    <definedName name="FISUM" localSheetId="56">#REF!</definedName>
    <definedName name="FISUM" localSheetId="58">#REF!</definedName>
    <definedName name="FISUM" localSheetId="59">#REF!</definedName>
    <definedName name="FISUM" localSheetId="60">#REF!</definedName>
    <definedName name="FISUM" localSheetId="61">#REF!</definedName>
    <definedName name="FISUM" localSheetId="0">#REF!</definedName>
    <definedName name="FISUM" localSheetId="7">#REF!</definedName>
    <definedName name="FISUM" localSheetId="8">#REF!</definedName>
    <definedName name="FISUM" localSheetId="11">#REF!</definedName>
    <definedName name="FISUM" localSheetId="13">#REF!</definedName>
    <definedName name="FISUM" localSheetId="14">#REF!</definedName>
    <definedName name="FISUM" localSheetId="15">#REF!</definedName>
    <definedName name="FISUM" localSheetId="16">#REF!</definedName>
    <definedName name="FISUM" localSheetId="17">#REF!</definedName>
    <definedName name="FISUM" localSheetId="18">#REF!</definedName>
    <definedName name="FISUM" localSheetId="22">#REF!</definedName>
    <definedName name="FISUM" localSheetId="25">#REF!</definedName>
    <definedName name="FISUM" localSheetId="26">#REF!</definedName>
    <definedName name="FISUM" localSheetId="27">#REF!</definedName>
    <definedName name="FISUM" localSheetId="33">#REF!</definedName>
    <definedName name="FISUM" localSheetId="35">#REF!</definedName>
    <definedName name="FISUM">#REF!</definedName>
    <definedName name="FLOPEC" localSheetId="46">#REF!</definedName>
    <definedName name="FLOPEC" localSheetId="48">#REF!</definedName>
    <definedName name="FLOPEC" localSheetId="49">#REF!</definedName>
    <definedName name="FLOPEC" localSheetId="51">#REF!</definedName>
    <definedName name="FLOPEC" localSheetId="52">#REF!</definedName>
    <definedName name="FLOPEC" localSheetId="54">#REF!</definedName>
    <definedName name="FLOPEC" localSheetId="55">#REF!</definedName>
    <definedName name="FLOPEC" localSheetId="56">#REF!</definedName>
    <definedName name="FLOPEC" localSheetId="58">#REF!</definedName>
    <definedName name="FLOPEC" localSheetId="59">#REF!</definedName>
    <definedName name="FLOPEC" localSheetId="60">#REF!</definedName>
    <definedName name="FLOPEC" localSheetId="61">#REF!</definedName>
    <definedName name="FLOPEC" localSheetId="0">#REF!</definedName>
    <definedName name="FLOPEC" localSheetId="7">#REF!</definedName>
    <definedName name="FLOPEC" localSheetId="8">#REF!</definedName>
    <definedName name="FLOPEC" localSheetId="11">#REF!</definedName>
    <definedName name="FLOPEC" localSheetId="13">#REF!</definedName>
    <definedName name="FLOPEC" localSheetId="14">#REF!</definedName>
    <definedName name="FLOPEC" localSheetId="15">#REF!</definedName>
    <definedName name="FLOPEC" localSheetId="16">#REF!</definedName>
    <definedName name="FLOPEC" localSheetId="17">#REF!</definedName>
    <definedName name="FLOPEC" localSheetId="18">#REF!</definedName>
    <definedName name="FLOPEC" localSheetId="22">#REF!</definedName>
    <definedName name="FLOPEC" localSheetId="25">#REF!</definedName>
    <definedName name="FLOPEC" localSheetId="26">#REF!</definedName>
    <definedName name="FLOPEC" localSheetId="27">#REF!</definedName>
    <definedName name="FLOPEC" localSheetId="33">#REF!</definedName>
    <definedName name="FLOPEC" localSheetId="35">#REF!</definedName>
    <definedName name="FLOPEC">#REF!</definedName>
    <definedName name="FMB" localSheetId="46">#REF!</definedName>
    <definedName name="FMB" localSheetId="48">#REF!</definedName>
    <definedName name="FMB" localSheetId="49">#REF!</definedName>
    <definedName name="FMB" localSheetId="51">#REF!</definedName>
    <definedName name="FMB" localSheetId="52">#REF!</definedName>
    <definedName name="FMB" localSheetId="54">#REF!</definedName>
    <definedName name="FMB" localSheetId="55">#REF!</definedName>
    <definedName name="FMB" localSheetId="56">#REF!</definedName>
    <definedName name="FMB" localSheetId="58">#REF!</definedName>
    <definedName name="FMB" localSheetId="59">#REF!</definedName>
    <definedName name="FMB" localSheetId="60">#REF!</definedName>
    <definedName name="FMB" localSheetId="61">#REF!</definedName>
    <definedName name="FMB" localSheetId="0">#REF!</definedName>
    <definedName name="FMB" localSheetId="7">#REF!</definedName>
    <definedName name="FMB" localSheetId="8">#REF!</definedName>
    <definedName name="FMB" localSheetId="11">#REF!</definedName>
    <definedName name="FMB" localSheetId="13">#REF!</definedName>
    <definedName name="FMB" localSheetId="14">#REF!</definedName>
    <definedName name="FMB" localSheetId="15">#REF!</definedName>
    <definedName name="FMB" localSheetId="16">#REF!</definedName>
    <definedName name="FMB" localSheetId="17">#REF!</definedName>
    <definedName name="FMB" localSheetId="18">#REF!</definedName>
    <definedName name="FMB" localSheetId="22">#REF!</definedName>
    <definedName name="FMB" localSheetId="25">#REF!</definedName>
    <definedName name="FMB" localSheetId="26">#REF!</definedName>
    <definedName name="FMB" localSheetId="27">#REF!</definedName>
    <definedName name="FMB" localSheetId="33">#REF!</definedName>
    <definedName name="FMB" localSheetId="35">#REF!</definedName>
    <definedName name="FMB">#REF!</definedName>
    <definedName name="FODESEC" localSheetId="46">#REF!</definedName>
    <definedName name="FODESEC" localSheetId="48">#REF!</definedName>
    <definedName name="FODESEC" localSheetId="49">#REF!</definedName>
    <definedName name="FODESEC" localSheetId="51">#REF!</definedName>
    <definedName name="FODESEC" localSheetId="52">#REF!</definedName>
    <definedName name="FODESEC" localSheetId="54">#REF!</definedName>
    <definedName name="FODESEC" localSheetId="55">#REF!</definedName>
    <definedName name="FODESEC" localSheetId="56">#REF!</definedName>
    <definedName name="FODESEC" localSheetId="58">#REF!</definedName>
    <definedName name="FODESEC" localSheetId="59">#REF!</definedName>
    <definedName name="FODESEC" localSheetId="60">#REF!</definedName>
    <definedName name="FODESEC" localSheetId="61">#REF!</definedName>
    <definedName name="FODESEC" localSheetId="0">#REF!</definedName>
    <definedName name="FODESEC" localSheetId="7">#REF!</definedName>
    <definedName name="FODESEC" localSheetId="8">#REF!</definedName>
    <definedName name="FODESEC" localSheetId="11">#REF!</definedName>
    <definedName name="FODESEC" localSheetId="13">#REF!</definedName>
    <definedName name="FODESEC" localSheetId="14">#REF!</definedName>
    <definedName name="FODESEC" localSheetId="15">#REF!</definedName>
    <definedName name="FODESEC" localSheetId="16">#REF!</definedName>
    <definedName name="FODESEC" localSheetId="17">#REF!</definedName>
    <definedName name="FODESEC" localSheetId="18">#REF!</definedName>
    <definedName name="FODESEC" localSheetId="22">#REF!</definedName>
    <definedName name="FODESEC" localSheetId="25">#REF!</definedName>
    <definedName name="FODESEC" localSheetId="26">#REF!</definedName>
    <definedName name="FODESEC" localSheetId="27">#REF!</definedName>
    <definedName name="FODESEC" localSheetId="33">#REF!</definedName>
    <definedName name="FODESEC" localSheetId="35">#REF!</definedName>
    <definedName name="FODESEC">#REF!</definedName>
    <definedName name="FOREXPORT" localSheetId="48">[1]H!$A$2:$F$86</definedName>
    <definedName name="FOREXPORT" localSheetId="49">[1]H!$A$2:$F$86</definedName>
    <definedName name="FOREXPORT" localSheetId="0">[1]H!$A$2:$F$86</definedName>
    <definedName name="FOREXPORT" localSheetId="7">[1]H!$A$2:$F$86</definedName>
    <definedName name="FOREXPORT" localSheetId="8">[1]H!$A$2:$F$86</definedName>
    <definedName name="FOREXPORT">[2]H!$A$2:$F$86</definedName>
    <definedName name="frt" localSheetId="50" hidden="1">{"'előző év december'!$A$2:$CP$214"}</definedName>
    <definedName name="frt" localSheetId="51" hidden="1">{"'előző év december'!$A$2:$CP$214"}</definedName>
    <definedName name="frt" localSheetId="52" hidden="1">{"'előző év december'!$A$2:$CP$214"}</definedName>
    <definedName name="frt" localSheetId="55" hidden="1">{"'előző év december'!$A$2:$CP$214"}</definedName>
    <definedName name="frt" localSheetId="0" hidden="1">{"'előző év december'!$A$2:$CP$214"}</definedName>
    <definedName name="frt" localSheetId="2" hidden="1">{"'előző év december'!$A$2:$CP$214"}</definedName>
    <definedName name="frt" localSheetId="8" hidden="1">{"'előző év december'!$A$2:$CP$214"}</definedName>
    <definedName name="frt" localSheetId="11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15" hidden="1">{"'előző év december'!$A$2:$CP$214"}</definedName>
    <definedName name="frt" localSheetId="16" hidden="1">{"'előző év december'!$A$2:$CP$214"}</definedName>
    <definedName name="frt" localSheetId="17" hidden="1">{"'előző év december'!$A$2:$CP$214"}</definedName>
    <definedName name="frt" localSheetId="18" hidden="1">{"'előző év december'!$A$2:$CP$214"}</definedName>
    <definedName name="frt" localSheetId="25" hidden="1">{"'előző év december'!$A$2:$CP$214"}</definedName>
    <definedName name="frt" localSheetId="26" hidden="1">{"'előző év december'!$A$2:$CP$214"}</definedName>
    <definedName name="frt" localSheetId="27" hidden="1">{"'előző év december'!$A$2:$CP$214"}</definedName>
    <definedName name="frt" hidden="1">{"'előző év december'!$A$2:$CP$214"}</definedName>
    <definedName name="FUNDOBL" localSheetId="46">#REF!</definedName>
    <definedName name="FUNDOBL" localSheetId="48">#REF!</definedName>
    <definedName name="FUNDOBL" localSheetId="49">#REF!</definedName>
    <definedName name="FUNDOBL" localSheetId="51">#REF!</definedName>
    <definedName name="FUNDOBL" localSheetId="52">#REF!</definedName>
    <definedName name="FUNDOBL" localSheetId="54">#REF!</definedName>
    <definedName name="FUNDOBL" localSheetId="55">#REF!</definedName>
    <definedName name="FUNDOBL" localSheetId="56">#REF!</definedName>
    <definedName name="FUNDOBL" localSheetId="58">#REF!</definedName>
    <definedName name="FUNDOBL" localSheetId="59">#REF!</definedName>
    <definedName name="FUNDOBL" localSheetId="60">#REF!</definedName>
    <definedName name="FUNDOBL" localSheetId="61">#REF!</definedName>
    <definedName name="FUNDOBL" localSheetId="0">#REF!</definedName>
    <definedName name="FUNDOBL" localSheetId="7">#REF!</definedName>
    <definedName name="FUNDOBL" localSheetId="8">#REF!</definedName>
    <definedName name="FUNDOBL" localSheetId="11">#REF!</definedName>
    <definedName name="FUNDOBL" localSheetId="13">#REF!</definedName>
    <definedName name="FUNDOBL" localSheetId="14">#REF!</definedName>
    <definedName name="FUNDOBL" localSheetId="15">#REF!</definedName>
    <definedName name="FUNDOBL" localSheetId="16">#REF!</definedName>
    <definedName name="FUNDOBL" localSheetId="17">#REF!</definedName>
    <definedName name="FUNDOBL" localSheetId="18">#REF!</definedName>
    <definedName name="FUNDOBL" localSheetId="22">#REF!</definedName>
    <definedName name="FUNDOBL" localSheetId="25">#REF!</definedName>
    <definedName name="FUNDOBL" localSheetId="26">#REF!</definedName>
    <definedName name="FUNDOBL" localSheetId="27">#REF!</definedName>
    <definedName name="FUNDOBL" localSheetId="33">#REF!</definedName>
    <definedName name="FUNDOBL" localSheetId="35">#REF!</definedName>
    <definedName name="FUNDOBL">#REF!</definedName>
    <definedName name="FUNDOBLB" localSheetId="46">#REF!</definedName>
    <definedName name="FUNDOBLB" localSheetId="48">#REF!</definedName>
    <definedName name="FUNDOBLB" localSheetId="49">#REF!</definedName>
    <definedName name="FUNDOBLB" localSheetId="51">#REF!</definedName>
    <definedName name="FUNDOBLB" localSheetId="52">#REF!</definedName>
    <definedName name="FUNDOBLB" localSheetId="54">#REF!</definedName>
    <definedName name="FUNDOBLB" localSheetId="55">#REF!</definedName>
    <definedName name="FUNDOBLB" localSheetId="56">#REF!</definedName>
    <definedName name="FUNDOBLB" localSheetId="58">#REF!</definedName>
    <definedName name="FUNDOBLB" localSheetId="59">#REF!</definedName>
    <definedName name="FUNDOBLB" localSheetId="60">#REF!</definedName>
    <definedName name="FUNDOBLB" localSheetId="61">#REF!</definedName>
    <definedName name="FUNDOBLB" localSheetId="0">#REF!</definedName>
    <definedName name="FUNDOBLB" localSheetId="7">#REF!</definedName>
    <definedName name="FUNDOBLB" localSheetId="8">#REF!</definedName>
    <definedName name="FUNDOBLB" localSheetId="11">#REF!</definedName>
    <definedName name="FUNDOBLB" localSheetId="13">#REF!</definedName>
    <definedName name="FUNDOBLB" localSheetId="14">#REF!</definedName>
    <definedName name="FUNDOBLB" localSheetId="15">#REF!</definedName>
    <definedName name="FUNDOBLB" localSheetId="16">#REF!</definedName>
    <definedName name="FUNDOBLB" localSheetId="17">#REF!</definedName>
    <definedName name="FUNDOBLB" localSheetId="18">#REF!</definedName>
    <definedName name="FUNDOBLB" localSheetId="22">#REF!</definedName>
    <definedName name="FUNDOBLB" localSheetId="25">#REF!</definedName>
    <definedName name="FUNDOBLB" localSheetId="26">#REF!</definedName>
    <definedName name="FUNDOBLB" localSheetId="27">#REF!</definedName>
    <definedName name="FUNDOBLB" localSheetId="33">#REF!</definedName>
    <definedName name="FUNDOBLB" localSheetId="35">#REF!</definedName>
    <definedName name="FUNDOBLB">#REF!</definedName>
    <definedName name="g" localSheetId="46">#REF!</definedName>
    <definedName name="g" localSheetId="48">#REF!</definedName>
    <definedName name="g" localSheetId="49">#REF!</definedName>
    <definedName name="g" localSheetId="51">#REF!</definedName>
    <definedName name="g" localSheetId="52">#REF!</definedName>
    <definedName name="g" localSheetId="54">#REF!</definedName>
    <definedName name="g" localSheetId="55">#REF!</definedName>
    <definedName name="g" localSheetId="56">#REF!</definedName>
    <definedName name="g" localSheetId="58">#REF!</definedName>
    <definedName name="g" localSheetId="59">#REF!</definedName>
    <definedName name="g" localSheetId="60">#REF!</definedName>
    <definedName name="g" localSheetId="61">#REF!</definedName>
    <definedName name="g" localSheetId="0">#REF!</definedName>
    <definedName name="g" localSheetId="7">#REF!</definedName>
    <definedName name="g" localSheetId="8">#REF!</definedName>
    <definedName name="g" localSheetId="11">#REF!</definedName>
    <definedName name="g" localSheetId="13">#REF!</definedName>
    <definedName name="g" localSheetId="14">#REF!</definedName>
    <definedName name="g" localSheetId="15">#REF!</definedName>
    <definedName name="g" localSheetId="16">#REF!</definedName>
    <definedName name="g" localSheetId="17">#REF!</definedName>
    <definedName name="g" localSheetId="18">#REF!</definedName>
    <definedName name="g" localSheetId="22">#REF!</definedName>
    <definedName name="g" localSheetId="25">#REF!</definedName>
    <definedName name="g" localSheetId="26">#REF!</definedName>
    <definedName name="g" localSheetId="27">#REF!</definedName>
    <definedName name="g" localSheetId="33">#REF!</definedName>
    <definedName name="g" localSheetId="35">#REF!</definedName>
    <definedName name="g">#REF!</definedName>
    <definedName name="GCB" localSheetId="46">#REF!</definedName>
    <definedName name="GCB" localSheetId="48">#REF!</definedName>
    <definedName name="GCB" localSheetId="49">#REF!</definedName>
    <definedName name="GCB" localSheetId="51">#REF!</definedName>
    <definedName name="GCB" localSheetId="52">#REF!</definedName>
    <definedName name="GCB" localSheetId="54">#REF!</definedName>
    <definedName name="GCB" localSheetId="55">#REF!</definedName>
    <definedName name="GCB" localSheetId="56">#REF!</definedName>
    <definedName name="GCB" localSheetId="58">#REF!</definedName>
    <definedName name="GCB" localSheetId="59">#REF!</definedName>
    <definedName name="GCB" localSheetId="60">#REF!</definedName>
    <definedName name="GCB" localSheetId="61">#REF!</definedName>
    <definedName name="GCB" localSheetId="0">#REF!</definedName>
    <definedName name="GCB" localSheetId="7">#REF!</definedName>
    <definedName name="GCB" localSheetId="8">#REF!</definedName>
    <definedName name="GCB" localSheetId="11">#REF!</definedName>
    <definedName name="GCB" localSheetId="13">#REF!</definedName>
    <definedName name="GCB" localSheetId="14">#REF!</definedName>
    <definedName name="GCB" localSheetId="15">#REF!</definedName>
    <definedName name="GCB" localSheetId="16">#REF!</definedName>
    <definedName name="GCB" localSheetId="17">#REF!</definedName>
    <definedName name="GCB" localSheetId="18">#REF!</definedName>
    <definedName name="GCB" localSheetId="22">#REF!</definedName>
    <definedName name="GCB" localSheetId="25">#REF!</definedName>
    <definedName name="GCB" localSheetId="26">#REF!</definedName>
    <definedName name="GCB" localSheetId="27">#REF!</definedName>
    <definedName name="GCB" localSheetId="33">#REF!</definedName>
    <definedName name="GCB" localSheetId="35">#REF!</definedName>
    <definedName name="GCB">#REF!</definedName>
    <definedName name="GCB_NGDP">#N/A</definedName>
    <definedName name="GCEI" localSheetId="46">#REF!</definedName>
    <definedName name="GCEI" localSheetId="48">#REF!</definedName>
    <definedName name="GCEI" localSheetId="49">#REF!</definedName>
    <definedName name="GCEI" localSheetId="51">#REF!</definedName>
    <definedName name="GCEI" localSheetId="52">#REF!</definedName>
    <definedName name="GCEI" localSheetId="54">#REF!</definedName>
    <definedName name="GCEI" localSheetId="55">#REF!</definedName>
    <definedName name="GCEI" localSheetId="56">#REF!</definedName>
    <definedName name="GCEI" localSheetId="58">#REF!</definedName>
    <definedName name="GCEI" localSheetId="59">#REF!</definedName>
    <definedName name="GCEI" localSheetId="60">#REF!</definedName>
    <definedName name="GCEI" localSheetId="61">#REF!</definedName>
    <definedName name="GCEI" localSheetId="0">#REF!</definedName>
    <definedName name="GCEI" localSheetId="7">#REF!</definedName>
    <definedName name="GCEI" localSheetId="8">#REF!</definedName>
    <definedName name="GCEI" localSheetId="11">#REF!</definedName>
    <definedName name="GCEI" localSheetId="13">#REF!</definedName>
    <definedName name="GCEI" localSheetId="14">#REF!</definedName>
    <definedName name="GCEI" localSheetId="15">#REF!</definedName>
    <definedName name="GCEI" localSheetId="16">#REF!</definedName>
    <definedName name="GCEI" localSheetId="17">#REF!</definedName>
    <definedName name="GCEI" localSheetId="18">#REF!</definedName>
    <definedName name="GCEI" localSheetId="22">#REF!</definedName>
    <definedName name="GCEI" localSheetId="25">#REF!</definedName>
    <definedName name="GCEI" localSheetId="26">#REF!</definedName>
    <definedName name="GCEI" localSheetId="27">#REF!</definedName>
    <definedName name="GCEI" localSheetId="33">#REF!</definedName>
    <definedName name="GCEI" localSheetId="35">#REF!</definedName>
    <definedName name="GCEI">#REF!</definedName>
    <definedName name="GCENL" localSheetId="46">#REF!</definedName>
    <definedName name="GCENL" localSheetId="48">#REF!</definedName>
    <definedName name="GCENL" localSheetId="49">#REF!</definedName>
    <definedName name="GCENL" localSheetId="51">#REF!</definedName>
    <definedName name="GCENL" localSheetId="52">#REF!</definedName>
    <definedName name="GCENL" localSheetId="54">#REF!</definedName>
    <definedName name="GCENL" localSheetId="55">#REF!</definedName>
    <definedName name="GCENL" localSheetId="56">#REF!</definedName>
    <definedName name="GCENL" localSheetId="58">#REF!</definedName>
    <definedName name="GCENL" localSheetId="59">#REF!</definedName>
    <definedName name="GCENL" localSheetId="60">#REF!</definedName>
    <definedName name="GCENL" localSheetId="61">#REF!</definedName>
    <definedName name="GCENL" localSheetId="0">#REF!</definedName>
    <definedName name="GCENL" localSheetId="7">#REF!</definedName>
    <definedName name="GCENL" localSheetId="8">#REF!</definedName>
    <definedName name="GCENL" localSheetId="11">#REF!</definedName>
    <definedName name="GCENL" localSheetId="13">#REF!</definedName>
    <definedName name="GCENL" localSheetId="14">#REF!</definedName>
    <definedName name="GCENL" localSheetId="15">#REF!</definedName>
    <definedName name="GCENL" localSheetId="16">#REF!</definedName>
    <definedName name="GCENL" localSheetId="17">#REF!</definedName>
    <definedName name="GCENL" localSheetId="18">#REF!</definedName>
    <definedName name="GCENL" localSheetId="22">#REF!</definedName>
    <definedName name="GCENL" localSheetId="25">#REF!</definedName>
    <definedName name="GCENL" localSheetId="26">#REF!</definedName>
    <definedName name="GCENL" localSheetId="27">#REF!</definedName>
    <definedName name="GCENL" localSheetId="33">#REF!</definedName>
    <definedName name="GCENL" localSheetId="35">#REF!</definedName>
    <definedName name="GCENL">#REF!</definedName>
    <definedName name="GCND" localSheetId="46">#REF!</definedName>
    <definedName name="GCND" localSheetId="48">#REF!</definedName>
    <definedName name="GCND" localSheetId="49">#REF!</definedName>
    <definedName name="GCND" localSheetId="51">#REF!</definedName>
    <definedName name="GCND" localSheetId="52">#REF!</definedName>
    <definedName name="GCND" localSheetId="54">#REF!</definedName>
    <definedName name="GCND" localSheetId="55">#REF!</definedName>
    <definedName name="GCND" localSheetId="56">#REF!</definedName>
    <definedName name="GCND" localSheetId="58">#REF!</definedName>
    <definedName name="GCND" localSheetId="59">#REF!</definedName>
    <definedName name="GCND" localSheetId="60">#REF!</definedName>
    <definedName name="GCND" localSheetId="61">#REF!</definedName>
    <definedName name="GCND" localSheetId="0">#REF!</definedName>
    <definedName name="GCND" localSheetId="7">#REF!</definedName>
    <definedName name="GCND" localSheetId="8">#REF!</definedName>
    <definedName name="GCND" localSheetId="11">#REF!</definedName>
    <definedName name="GCND" localSheetId="13">#REF!</definedName>
    <definedName name="GCND" localSheetId="14">#REF!</definedName>
    <definedName name="GCND" localSheetId="15">#REF!</definedName>
    <definedName name="GCND" localSheetId="16">#REF!</definedName>
    <definedName name="GCND" localSheetId="17">#REF!</definedName>
    <definedName name="GCND" localSheetId="18">#REF!</definedName>
    <definedName name="GCND" localSheetId="22">#REF!</definedName>
    <definedName name="GCND" localSheetId="25">#REF!</definedName>
    <definedName name="GCND" localSheetId="26">#REF!</definedName>
    <definedName name="GCND" localSheetId="27">#REF!</definedName>
    <definedName name="GCND" localSheetId="33">#REF!</definedName>
    <definedName name="GCND" localSheetId="35">#REF!</definedName>
    <definedName name="GCND">#REF!</definedName>
    <definedName name="GCND_NGDP" localSheetId="46">#REF!</definedName>
    <definedName name="GCND_NGDP" localSheetId="48">#REF!</definedName>
    <definedName name="GCND_NGDP" localSheetId="49">#REF!</definedName>
    <definedName name="GCND_NGDP" localSheetId="51">#REF!</definedName>
    <definedName name="GCND_NGDP" localSheetId="52">#REF!</definedName>
    <definedName name="GCND_NGDP" localSheetId="54">#REF!</definedName>
    <definedName name="GCND_NGDP" localSheetId="55">#REF!</definedName>
    <definedName name="GCND_NGDP" localSheetId="56">#REF!</definedName>
    <definedName name="GCND_NGDP" localSheetId="58">#REF!</definedName>
    <definedName name="GCND_NGDP" localSheetId="59">#REF!</definedName>
    <definedName name="GCND_NGDP" localSheetId="60">#REF!</definedName>
    <definedName name="GCND_NGDP" localSheetId="61">#REF!</definedName>
    <definedName name="GCND_NGDP" localSheetId="0">#REF!</definedName>
    <definedName name="GCND_NGDP" localSheetId="7">#REF!</definedName>
    <definedName name="GCND_NGDP" localSheetId="8">#REF!</definedName>
    <definedName name="GCND_NGDP" localSheetId="11">#REF!</definedName>
    <definedName name="GCND_NGDP" localSheetId="13">#REF!</definedName>
    <definedName name="GCND_NGDP" localSheetId="14">#REF!</definedName>
    <definedName name="GCND_NGDP" localSheetId="15">#REF!</definedName>
    <definedName name="GCND_NGDP" localSheetId="16">#REF!</definedName>
    <definedName name="GCND_NGDP" localSheetId="17">#REF!</definedName>
    <definedName name="GCND_NGDP" localSheetId="18">#REF!</definedName>
    <definedName name="GCND_NGDP" localSheetId="22">#REF!</definedName>
    <definedName name="GCND_NGDP" localSheetId="25">#REF!</definedName>
    <definedName name="GCND_NGDP" localSheetId="26">#REF!</definedName>
    <definedName name="GCND_NGDP" localSheetId="27">#REF!</definedName>
    <definedName name="GCND_NGDP" localSheetId="33">#REF!</definedName>
    <definedName name="GCND_NGDP" localSheetId="35">#REF!</definedName>
    <definedName name="GCND_NGDP">#REF!</definedName>
    <definedName name="GCRG" localSheetId="46">#REF!</definedName>
    <definedName name="GCRG" localSheetId="48">#REF!</definedName>
    <definedName name="GCRG" localSheetId="49">#REF!</definedName>
    <definedName name="GCRG" localSheetId="51">#REF!</definedName>
    <definedName name="GCRG" localSheetId="52">#REF!</definedName>
    <definedName name="GCRG" localSheetId="54">#REF!</definedName>
    <definedName name="GCRG" localSheetId="55">#REF!</definedName>
    <definedName name="GCRG" localSheetId="56">#REF!</definedName>
    <definedName name="GCRG" localSheetId="58">#REF!</definedName>
    <definedName name="GCRG" localSheetId="59">#REF!</definedName>
    <definedName name="GCRG" localSheetId="60">#REF!</definedName>
    <definedName name="GCRG" localSheetId="61">#REF!</definedName>
    <definedName name="GCRG" localSheetId="0">#REF!</definedName>
    <definedName name="GCRG" localSheetId="7">#REF!</definedName>
    <definedName name="GCRG" localSheetId="8">#REF!</definedName>
    <definedName name="GCRG" localSheetId="11">#REF!</definedName>
    <definedName name="GCRG" localSheetId="13">#REF!</definedName>
    <definedName name="GCRG" localSheetId="14">#REF!</definedName>
    <definedName name="GCRG" localSheetId="15">#REF!</definedName>
    <definedName name="GCRG" localSheetId="16">#REF!</definedName>
    <definedName name="GCRG" localSheetId="17">#REF!</definedName>
    <definedName name="GCRG" localSheetId="18">#REF!</definedName>
    <definedName name="GCRG" localSheetId="22">#REF!</definedName>
    <definedName name="GCRG" localSheetId="25">#REF!</definedName>
    <definedName name="GCRG" localSheetId="26">#REF!</definedName>
    <definedName name="GCRG" localSheetId="27">#REF!</definedName>
    <definedName name="GCRG" localSheetId="33">#REF!</definedName>
    <definedName name="GCRG" localSheetId="35">#REF!</definedName>
    <definedName name="GCRG">#REF!</definedName>
    <definedName name="ggb" localSheetId="48">'[40]budget-G'!$A$1:$W$109</definedName>
    <definedName name="ggb" localSheetId="49">'[40]budget-G'!$A$1:$W$109</definedName>
    <definedName name="ggb" localSheetId="0">'[40]budget-G'!$A$1:$W$109</definedName>
    <definedName name="ggb" localSheetId="7">'[40]budget-G'!$A$1:$W$109</definedName>
    <definedName name="ggb" localSheetId="8">'[40]budget-G'!$A$1:$W$109</definedName>
    <definedName name="ggb">'[41]budget-G'!$A$1:$W$109</definedName>
    <definedName name="GGB_NGDP">#N/A</definedName>
    <definedName name="ggbeu" localSheetId="46">#REF!</definedName>
    <definedName name="ggbeu" localSheetId="48">#REF!</definedName>
    <definedName name="ggbeu" localSheetId="49">#REF!</definedName>
    <definedName name="ggbeu" localSheetId="51">#REF!</definedName>
    <definedName name="ggbeu" localSheetId="52">#REF!</definedName>
    <definedName name="ggbeu" localSheetId="54">#REF!</definedName>
    <definedName name="ggbeu" localSheetId="55">#REF!</definedName>
    <definedName name="ggbeu" localSheetId="56">#REF!</definedName>
    <definedName name="ggbeu" localSheetId="58">#REF!</definedName>
    <definedName name="ggbeu" localSheetId="59">#REF!</definedName>
    <definedName name="ggbeu" localSheetId="60">#REF!</definedName>
    <definedName name="ggbeu" localSheetId="61">#REF!</definedName>
    <definedName name="ggbeu" localSheetId="0">#REF!</definedName>
    <definedName name="ggbeu" localSheetId="7">#REF!</definedName>
    <definedName name="ggbeu" localSheetId="8">#REF!</definedName>
    <definedName name="ggbeu" localSheetId="11">#REF!</definedName>
    <definedName name="ggbeu" localSheetId="13">#REF!</definedName>
    <definedName name="ggbeu" localSheetId="14">#REF!</definedName>
    <definedName name="ggbeu" localSheetId="15">#REF!</definedName>
    <definedName name="ggbeu" localSheetId="16">#REF!</definedName>
    <definedName name="ggbeu" localSheetId="17">#REF!</definedName>
    <definedName name="ggbeu" localSheetId="18">#REF!</definedName>
    <definedName name="ggbeu" localSheetId="22">#REF!</definedName>
    <definedName name="ggbeu" localSheetId="25">#REF!</definedName>
    <definedName name="ggbeu" localSheetId="26">#REF!</definedName>
    <definedName name="ggbeu" localSheetId="27">#REF!</definedName>
    <definedName name="ggbeu" localSheetId="33">#REF!</definedName>
    <definedName name="ggbeu" localSheetId="35">#REF!</definedName>
    <definedName name="ggbeu">#REF!</definedName>
    <definedName name="ggblg" localSheetId="46">#REF!</definedName>
    <definedName name="ggblg" localSheetId="48">#REF!</definedName>
    <definedName name="ggblg" localSheetId="49">#REF!</definedName>
    <definedName name="ggblg" localSheetId="51">#REF!</definedName>
    <definedName name="ggblg" localSheetId="52">#REF!</definedName>
    <definedName name="ggblg" localSheetId="54">#REF!</definedName>
    <definedName name="ggblg" localSheetId="55">#REF!</definedName>
    <definedName name="ggblg" localSheetId="56">#REF!</definedName>
    <definedName name="ggblg" localSheetId="58">#REF!</definedName>
    <definedName name="ggblg" localSheetId="59">#REF!</definedName>
    <definedName name="ggblg" localSheetId="60">#REF!</definedName>
    <definedName name="ggblg" localSheetId="61">#REF!</definedName>
    <definedName name="ggblg" localSheetId="0">#REF!</definedName>
    <definedName name="ggblg" localSheetId="7">#REF!</definedName>
    <definedName name="ggblg" localSheetId="8">#REF!</definedName>
    <definedName name="ggblg" localSheetId="11">#REF!</definedName>
    <definedName name="ggblg" localSheetId="13">#REF!</definedName>
    <definedName name="ggblg" localSheetId="14">#REF!</definedName>
    <definedName name="ggblg" localSheetId="15">#REF!</definedName>
    <definedName name="ggblg" localSheetId="16">#REF!</definedName>
    <definedName name="ggblg" localSheetId="17">#REF!</definedName>
    <definedName name="ggblg" localSheetId="18">#REF!</definedName>
    <definedName name="ggblg" localSheetId="22">#REF!</definedName>
    <definedName name="ggblg" localSheetId="25">#REF!</definedName>
    <definedName name="ggblg" localSheetId="26">#REF!</definedName>
    <definedName name="ggblg" localSheetId="27">#REF!</definedName>
    <definedName name="ggblg" localSheetId="33">#REF!</definedName>
    <definedName name="ggblg" localSheetId="35">#REF!</definedName>
    <definedName name="ggblg">#REF!</definedName>
    <definedName name="ggbls" localSheetId="46">#REF!</definedName>
    <definedName name="ggbls" localSheetId="48">#REF!</definedName>
    <definedName name="ggbls" localSheetId="49">#REF!</definedName>
    <definedName name="ggbls" localSheetId="51">#REF!</definedName>
    <definedName name="ggbls" localSheetId="52">#REF!</definedName>
    <definedName name="ggbls" localSheetId="54">#REF!</definedName>
    <definedName name="ggbls" localSheetId="55">#REF!</definedName>
    <definedName name="ggbls" localSheetId="56">#REF!</definedName>
    <definedName name="ggbls" localSheetId="58">#REF!</definedName>
    <definedName name="ggbls" localSheetId="59">#REF!</definedName>
    <definedName name="ggbls" localSheetId="60">#REF!</definedName>
    <definedName name="ggbls" localSheetId="61">#REF!</definedName>
    <definedName name="ggbls" localSheetId="0">#REF!</definedName>
    <definedName name="ggbls" localSheetId="7">#REF!</definedName>
    <definedName name="ggbls" localSheetId="8">#REF!</definedName>
    <definedName name="ggbls" localSheetId="11">#REF!</definedName>
    <definedName name="ggbls" localSheetId="13">#REF!</definedName>
    <definedName name="ggbls" localSheetId="14">#REF!</definedName>
    <definedName name="ggbls" localSheetId="15">#REF!</definedName>
    <definedName name="ggbls" localSheetId="16">#REF!</definedName>
    <definedName name="ggbls" localSheetId="17">#REF!</definedName>
    <definedName name="ggbls" localSheetId="18">#REF!</definedName>
    <definedName name="ggbls" localSheetId="22">#REF!</definedName>
    <definedName name="ggbls" localSheetId="25">#REF!</definedName>
    <definedName name="ggbls" localSheetId="26">#REF!</definedName>
    <definedName name="ggbls" localSheetId="27">#REF!</definedName>
    <definedName name="ggbls" localSheetId="33">#REF!</definedName>
    <definedName name="ggbls" localSheetId="35">#REF!</definedName>
    <definedName name="ggbls">#REF!</definedName>
    <definedName name="ggbss" localSheetId="46">#REF!</definedName>
    <definedName name="ggbss" localSheetId="48">#REF!</definedName>
    <definedName name="ggbss" localSheetId="49">#REF!</definedName>
    <definedName name="ggbss" localSheetId="51">#REF!</definedName>
    <definedName name="ggbss" localSheetId="52">#REF!</definedName>
    <definedName name="ggbss" localSheetId="54">#REF!</definedName>
    <definedName name="ggbss" localSheetId="55">#REF!</definedName>
    <definedName name="ggbss" localSheetId="56">#REF!</definedName>
    <definedName name="ggbss" localSheetId="58">#REF!</definedName>
    <definedName name="ggbss" localSheetId="59">#REF!</definedName>
    <definedName name="ggbss" localSheetId="60">#REF!</definedName>
    <definedName name="ggbss" localSheetId="61">#REF!</definedName>
    <definedName name="ggbss" localSheetId="0">#REF!</definedName>
    <definedName name="ggbss" localSheetId="7">#REF!</definedName>
    <definedName name="ggbss" localSheetId="8">#REF!</definedName>
    <definedName name="ggbss" localSheetId="11">#REF!</definedName>
    <definedName name="ggbss" localSheetId="13">#REF!</definedName>
    <definedName name="ggbss" localSheetId="14">#REF!</definedName>
    <definedName name="ggbss" localSheetId="15">#REF!</definedName>
    <definedName name="ggbss" localSheetId="16">#REF!</definedName>
    <definedName name="ggbss" localSheetId="17">#REF!</definedName>
    <definedName name="ggbss" localSheetId="18">#REF!</definedName>
    <definedName name="ggbss" localSheetId="22">#REF!</definedName>
    <definedName name="ggbss" localSheetId="25">#REF!</definedName>
    <definedName name="ggbss" localSheetId="26">#REF!</definedName>
    <definedName name="ggbss" localSheetId="27">#REF!</definedName>
    <definedName name="ggbss" localSheetId="33">#REF!</definedName>
    <definedName name="ggbss" localSheetId="35">#REF!</definedName>
    <definedName name="ggbss">#REF!</definedName>
    <definedName name="gge" localSheetId="48">[40]Expenditures!$A$1:$AC$62</definedName>
    <definedName name="gge" localSheetId="49">[40]Expenditures!$A$1:$AC$62</definedName>
    <definedName name="gge" localSheetId="0">[40]Expenditures!$A$1:$AC$62</definedName>
    <definedName name="gge" localSheetId="7">[40]Expenditures!$A$1:$AC$62</definedName>
    <definedName name="gge" localSheetId="8">[40]Expenditures!$A$1:$AC$62</definedName>
    <definedName name="gge">[41]Expenditures!$A$1:$AC$62</definedName>
    <definedName name="GGED" localSheetId="46">#REF!</definedName>
    <definedName name="GGED" localSheetId="48">#REF!</definedName>
    <definedName name="GGED" localSheetId="49">#REF!</definedName>
    <definedName name="GGED" localSheetId="51">#REF!</definedName>
    <definedName name="GGED" localSheetId="52">#REF!</definedName>
    <definedName name="GGED" localSheetId="54">#REF!</definedName>
    <definedName name="GGED" localSheetId="55">#REF!</definedName>
    <definedName name="GGED" localSheetId="56">#REF!</definedName>
    <definedName name="GGED" localSheetId="58">#REF!</definedName>
    <definedName name="GGED" localSheetId="59">#REF!</definedName>
    <definedName name="GGED" localSheetId="60">#REF!</definedName>
    <definedName name="GGED" localSheetId="61">#REF!</definedName>
    <definedName name="GGED" localSheetId="0">#REF!</definedName>
    <definedName name="GGED" localSheetId="7">#REF!</definedName>
    <definedName name="GGED" localSheetId="8">#REF!</definedName>
    <definedName name="GGED" localSheetId="11">#REF!</definedName>
    <definedName name="GGED" localSheetId="13">#REF!</definedName>
    <definedName name="GGED" localSheetId="14">#REF!</definedName>
    <definedName name="GGED" localSheetId="15">#REF!</definedName>
    <definedName name="GGED" localSheetId="16">#REF!</definedName>
    <definedName name="GGED" localSheetId="17">#REF!</definedName>
    <definedName name="GGED" localSheetId="18">#REF!</definedName>
    <definedName name="GGED" localSheetId="22">#REF!</definedName>
    <definedName name="GGED" localSheetId="25">#REF!</definedName>
    <definedName name="GGED" localSheetId="26">#REF!</definedName>
    <definedName name="GGED" localSheetId="27">#REF!</definedName>
    <definedName name="GGED" localSheetId="33">#REF!</definedName>
    <definedName name="GGED" localSheetId="35">#REF!</definedName>
    <definedName name="GGED">#REF!</definedName>
    <definedName name="GGEI" localSheetId="46">#REF!</definedName>
    <definedName name="GGEI" localSheetId="48">#REF!</definedName>
    <definedName name="GGEI" localSheetId="49">#REF!</definedName>
    <definedName name="GGEI" localSheetId="51">#REF!</definedName>
    <definedName name="GGEI" localSheetId="52">#REF!</definedName>
    <definedName name="GGEI" localSheetId="54">#REF!</definedName>
    <definedName name="GGEI" localSheetId="55">#REF!</definedName>
    <definedName name="GGEI" localSheetId="56">#REF!</definedName>
    <definedName name="GGEI" localSheetId="58">#REF!</definedName>
    <definedName name="GGEI" localSheetId="59">#REF!</definedName>
    <definedName name="GGEI" localSheetId="60">#REF!</definedName>
    <definedName name="GGEI" localSheetId="61">#REF!</definedName>
    <definedName name="GGEI" localSheetId="0">#REF!</definedName>
    <definedName name="GGEI" localSheetId="7">#REF!</definedName>
    <definedName name="GGEI" localSheetId="8">#REF!</definedName>
    <definedName name="GGEI" localSheetId="11">#REF!</definedName>
    <definedName name="GGEI" localSheetId="13">#REF!</definedName>
    <definedName name="GGEI" localSheetId="14">#REF!</definedName>
    <definedName name="GGEI" localSheetId="15">#REF!</definedName>
    <definedName name="GGEI" localSheetId="16">#REF!</definedName>
    <definedName name="GGEI" localSheetId="17">#REF!</definedName>
    <definedName name="GGEI" localSheetId="18">#REF!</definedName>
    <definedName name="GGEI" localSheetId="22">#REF!</definedName>
    <definedName name="GGEI" localSheetId="25">#REF!</definedName>
    <definedName name="GGEI" localSheetId="26">#REF!</definedName>
    <definedName name="GGEI" localSheetId="27">#REF!</definedName>
    <definedName name="GGEI" localSheetId="33">#REF!</definedName>
    <definedName name="GGEI" localSheetId="35">#REF!</definedName>
    <definedName name="GGEI">#REF!</definedName>
    <definedName name="GGENL" localSheetId="46">#REF!</definedName>
    <definedName name="GGENL" localSheetId="48">#REF!</definedName>
    <definedName name="GGENL" localSheetId="49">#REF!</definedName>
    <definedName name="GGENL" localSheetId="51">#REF!</definedName>
    <definedName name="GGENL" localSheetId="52">#REF!</definedName>
    <definedName name="GGENL" localSheetId="54">#REF!</definedName>
    <definedName name="GGENL" localSheetId="55">#REF!</definedName>
    <definedName name="GGENL" localSheetId="56">#REF!</definedName>
    <definedName name="GGENL" localSheetId="58">#REF!</definedName>
    <definedName name="GGENL" localSheetId="59">#REF!</definedName>
    <definedName name="GGENL" localSheetId="60">#REF!</definedName>
    <definedName name="GGENL" localSheetId="61">#REF!</definedName>
    <definedName name="GGENL" localSheetId="0">#REF!</definedName>
    <definedName name="GGENL" localSheetId="7">#REF!</definedName>
    <definedName name="GGENL" localSheetId="8">#REF!</definedName>
    <definedName name="GGENL" localSheetId="11">#REF!</definedName>
    <definedName name="GGENL" localSheetId="13">#REF!</definedName>
    <definedName name="GGENL" localSheetId="14">#REF!</definedName>
    <definedName name="GGENL" localSheetId="15">#REF!</definedName>
    <definedName name="GGENL" localSheetId="16">#REF!</definedName>
    <definedName name="GGENL" localSheetId="17">#REF!</definedName>
    <definedName name="GGENL" localSheetId="18">#REF!</definedName>
    <definedName name="GGENL" localSheetId="22">#REF!</definedName>
    <definedName name="GGENL" localSheetId="25">#REF!</definedName>
    <definedName name="GGENL" localSheetId="26">#REF!</definedName>
    <definedName name="GGENL" localSheetId="27">#REF!</definedName>
    <definedName name="GGENL" localSheetId="33">#REF!</definedName>
    <definedName name="GGENL" localSheetId="35">#REF!</definedName>
    <definedName name="GGENL">#REF!</definedName>
    <definedName name="ggg" localSheetId="48" hidden="1">{"Riqfin97",#N/A,FALSE,"Tran";"Riqfinpro",#N/A,FALSE,"Tran"}</definedName>
    <definedName name="ggg" localSheetId="49" hidden="1">{"Riqfin97",#N/A,FALSE,"Tran";"Riqfinpro",#N/A,FALSE,"Tran"}</definedName>
    <definedName name="ggg" localSheetId="50" hidden="1">{"Riqfin97",#N/A,FALSE,"Tran";"Riqfinpro",#N/A,FALSE,"Tran"}</definedName>
    <definedName name="ggg" localSheetId="51" hidden="1">{"Riqfin97",#N/A,FALSE,"Tran";"Riqfinpro",#N/A,FALSE,"Tran"}</definedName>
    <definedName name="ggg" localSheetId="52" hidden="1">{"Riqfin97",#N/A,FALSE,"Tran";"Riqfinpro",#N/A,FALSE,"Tran"}</definedName>
    <definedName name="ggg" localSheetId="54" hidden="1">{"Riqfin97",#N/A,FALSE,"Tran";"Riqfinpro",#N/A,FALSE,"Tran"}</definedName>
    <definedName name="ggg" localSheetId="55" hidden="1">{"Riqfin97",#N/A,FALSE,"Tran";"Riqfinpro",#N/A,FALSE,"Tran"}</definedName>
    <definedName name="ggg" localSheetId="0" hidden="1">{"Riqfin97",#N/A,FALSE,"Tran";"Riqfinpro",#N/A,FALSE,"Tran"}</definedName>
    <definedName name="ggg" localSheetId="2" hidden="1">{"Riqfin97",#N/A,FALSE,"Tran";"Riqfinpro",#N/A,FALSE,"Tran"}</definedName>
    <definedName name="ggg" localSheetId="7" hidden="1">{"Riqfin97",#N/A,FALSE,"Tran";"Riqfinpro",#N/A,FALSE,"Tran"}</definedName>
    <definedName name="ggg" localSheetId="8" hidden="1">{"Riqfin97",#N/A,FALSE,"Tran";"Riqfinpro",#N/A,FALSE,"Tran"}</definedName>
    <definedName name="ggg" localSheetId="11" hidden="1">{"Riqfin97",#N/A,FALSE,"Tran";"Riqfinpro",#N/A,FALSE,"Tran"}</definedName>
    <definedName name="ggg" localSheetId="13" hidden="1">{"Riqfin97",#N/A,FALSE,"Tran";"Riqfinpro",#N/A,FALSE,"Tran"}</definedName>
    <definedName name="ggg" localSheetId="14" hidden="1">{"Riqfin97",#N/A,FALSE,"Tran";"Riqfinpro",#N/A,FALSE,"Tran"}</definedName>
    <definedName name="ggg" localSheetId="15" hidden="1">{"Riqfin97",#N/A,FALSE,"Tran";"Riqfinpro",#N/A,FALSE,"Tran"}</definedName>
    <definedName name="ggg" localSheetId="16" hidden="1">{"Riqfin97",#N/A,FALSE,"Tran";"Riqfinpro",#N/A,FALSE,"Tran"}</definedName>
    <definedName name="ggg" localSheetId="17" hidden="1">{"Riqfin97",#N/A,FALSE,"Tran";"Riqfinpro",#N/A,FALSE,"Tran"}</definedName>
    <definedName name="ggg" localSheetId="18" hidden="1">{"Riqfin97",#N/A,FALSE,"Tran";"Riqfinpro",#N/A,FALSE,"Tran"}</definedName>
    <definedName name="ggg" localSheetId="25" hidden="1">{"Riqfin97",#N/A,FALSE,"Tran";"Riqfinpro",#N/A,FALSE,"Tran"}</definedName>
    <definedName name="ggg" localSheetId="26" hidden="1">{"Riqfin97",#N/A,FALSE,"Tran";"Riqfinpro",#N/A,FALSE,"Tran"}</definedName>
    <definedName name="ggg" localSheetId="27" hidden="1">{"Riqfin97",#N/A,FALSE,"Tran";"Riqfinpro",#N/A,FALSE,"Tran"}</definedName>
    <definedName name="ggg" hidden="1">{"Riqfin97",#N/A,FALSE,"Tran";"Riqfinpro",#N/A,FALSE,"Tran"}</definedName>
    <definedName name="ggggg" localSheetId="46" hidden="1">'[42]J(Priv.Cap)'!#REF!</definedName>
    <definedName name="ggggg" localSheetId="48" hidden="1">'[42]J(Priv.Cap)'!#REF!</definedName>
    <definedName name="ggggg" localSheetId="49" hidden="1">'[42]J(Priv.Cap)'!#REF!</definedName>
    <definedName name="ggggg" localSheetId="51" hidden="1">'[42]J(Priv.Cap)'!#REF!</definedName>
    <definedName name="ggggg" localSheetId="52" hidden="1">'[42]J(Priv.Cap)'!#REF!</definedName>
    <definedName name="ggggg" localSheetId="54" hidden="1">'[42]J(Priv.Cap)'!#REF!</definedName>
    <definedName name="ggggg" localSheetId="55" hidden="1">'[42]J(Priv.Cap)'!#REF!</definedName>
    <definedName name="ggggg" localSheetId="56" hidden="1">'[42]J(Priv.Cap)'!#REF!</definedName>
    <definedName name="ggggg" localSheetId="58" hidden="1">'[42]J(Priv.Cap)'!#REF!</definedName>
    <definedName name="ggggg" localSheetId="59" hidden="1">'[42]J(Priv.Cap)'!#REF!</definedName>
    <definedName name="ggggg" localSheetId="60" hidden="1">'[42]J(Priv.Cap)'!#REF!</definedName>
    <definedName name="ggggg" localSheetId="61" hidden="1">'[42]J(Priv.Cap)'!#REF!</definedName>
    <definedName name="ggggg" localSheetId="0" hidden="1">'[42]J(Priv.Cap)'!#REF!</definedName>
    <definedName name="ggggg" localSheetId="7" hidden="1">'[42]J(Priv.Cap)'!#REF!</definedName>
    <definedName name="ggggg" localSheetId="8" hidden="1">'[42]J(Priv.Cap)'!#REF!</definedName>
    <definedName name="ggggg" localSheetId="11" hidden="1">'[42]J(Priv.Cap)'!#REF!</definedName>
    <definedName name="ggggg" localSheetId="13" hidden="1">'[42]J(Priv.Cap)'!#REF!</definedName>
    <definedName name="ggggg" localSheetId="14" hidden="1">'[42]J(Priv.Cap)'!#REF!</definedName>
    <definedName name="ggggg" localSheetId="15" hidden="1">'[42]J(Priv.Cap)'!#REF!</definedName>
    <definedName name="ggggg" localSheetId="16" hidden="1">'[42]J(Priv.Cap)'!#REF!</definedName>
    <definedName name="ggggg" localSheetId="17" hidden="1">'[42]J(Priv.Cap)'!#REF!</definedName>
    <definedName name="ggggg" localSheetId="18" hidden="1">'[42]J(Priv.Cap)'!#REF!</definedName>
    <definedName name="ggggg" localSheetId="22" hidden="1">'[42]J(Priv.Cap)'!#REF!</definedName>
    <definedName name="ggggg" localSheetId="25" hidden="1">'[42]J(Priv.Cap)'!#REF!</definedName>
    <definedName name="ggggg" localSheetId="26" hidden="1">'[42]J(Priv.Cap)'!#REF!</definedName>
    <definedName name="ggggg" localSheetId="27" hidden="1">'[42]J(Priv.Cap)'!#REF!</definedName>
    <definedName name="ggggg" localSheetId="33" hidden="1">'[42]J(Priv.Cap)'!#REF!</definedName>
    <definedName name="ggggg" localSheetId="35" hidden="1">'[42]J(Priv.Cap)'!#REF!</definedName>
    <definedName name="ggggg" hidden="1">'[42]J(Priv.Cap)'!#REF!</definedName>
    <definedName name="ggggggg" localSheetId="48">#N/A</definedName>
    <definedName name="ggggggg" localSheetId="49">#N/A</definedName>
    <definedName name="ggggggg" localSheetId="54">#N/A</definedName>
    <definedName name="ggggggg" localSheetId="56">#N/A</definedName>
    <definedName name="ggggggg" localSheetId="0">'T01'!ggggggg</definedName>
    <definedName name="ggggggg" localSheetId="7">#N/A</definedName>
    <definedName name="ggggggg" localSheetId="8">'T09'!ggggggg</definedName>
    <definedName name="ggggggg">[17]!ggggggg</definedName>
    <definedName name="GGND" localSheetId="46">#REF!</definedName>
    <definedName name="GGND" localSheetId="48">#REF!</definedName>
    <definedName name="GGND" localSheetId="49">#REF!</definedName>
    <definedName name="GGND" localSheetId="51">#REF!</definedName>
    <definedName name="GGND" localSheetId="52">#REF!</definedName>
    <definedName name="GGND" localSheetId="54">#REF!</definedName>
    <definedName name="GGND" localSheetId="55">#REF!</definedName>
    <definedName name="GGND" localSheetId="56">#REF!</definedName>
    <definedName name="GGND" localSheetId="58">#REF!</definedName>
    <definedName name="GGND" localSheetId="59">#REF!</definedName>
    <definedName name="GGND" localSheetId="60">#REF!</definedName>
    <definedName name="GGND" localSheetId="61">#REF!</definedName>
    <definedName name="GGND" localSheetId="0">#REF!</definedName>
    <definedName name="GGND" localSheetId="7">#REF!</definedName>
    <definedName name="GGND" localSheetId="8">#REF!</definedName>
    <definedName name="GGND" localSheetId="11">#REF!</definedName>
    <definedName name="GGND" localSheetId="13">#REF!</definedName>
    <definedName name="GGND" localSheetId="14">#REF!</definedName>
    <definedName name="GGND" localSheetId="15">#REF!</definedName>
    <definedName name="GGND" localSheetId="16">#REF!</definedName>
    <definedName name="GGND" localSheetId="17">#REF!</definedName>
    <definedName name="GGND" localSheetId="18">#REF!</definedName>
    <definedName name="GGND" localSheetId="22">#REF!</definedName>
    <definedName name="GGND" localSheetId="25">#REF!</definedName>
    <definedName name="GGND" localSheetId="26">#REF!</definedName>
    <definedName name="GGND" localSheetId="27">#REF!</definedName>
    <definedName name="GGND" localSheetId="33">#REF!</definedName>
    <definedName name="GGND" localSheetId="35">#REF!</definedName>
    <definedName name="GGND">#REF!</definedName>
    <definedName name="ggr" localSheetId="48">[40]Revenues!$A$1:$AD$58</definedName>
    <definedName name="ggr" localSheetId="49">[40]Revenues!$A$1:$AD$58</definedName>
    <definedName name="ggr" localSheetId="0">[40]Revenues!$A$1:$AD$58</definedName>
    <definedName name="ggr" localSheetId="7">[40]Revenues!$A$1:$AD$58</definedName>
    <definedName name="ggr" localSheetId="8">[40]Revenues!$A$1:$AD$58</definedName>
    <definedName name="ggr">[41]Revenues!$A$1:$AD$58</definedName>
    <definedName name="GGRG" localSheetId="46">#REF!</definedName>
    <definedName name="GGRG" localSheetId="48">#REF!</definedName>
    <definedName name="GGRG" localSheetId="49">#REF!</definedName>
    <definedName name="GGRG" localSheetId="51">#REF!</definedName>
    <definedName name="GGRG" localSheetId="52">#REF!</definedName>
    <definedName name="GGRG" localSheetId="54">#REF!</definedName>
    <definedName name="GGRG" localSheetId="55">#REF!</definedName>
    <definedName name="GGRG" localSheetId="56">#REF!</definedName>
    <definedName name="GGRG" localSheetId="58">#REF!</definedName>
    <definedName name="GGRG" localSheetId="59">#REF!</definedName>
    <definedName name="GGRG" localSheetId="60">#REF!</definedName>
    <definedName name="GGRG" localSheetId="61">#REF!</definedName>
    <definedName name="GGRG" localSheetId="0">#REF!</definedName>
    <definedName name="GGRG" localSheetId="7">#REF!</definedName>
    <definedName name="GGRG" localSheetId="8">#REF!</definedName>
    <definedName name="GGRG" localSheetId="11">#REF!</definedName>
    <definedName name="GGRG" localSheetId="13">#REF!</definedName>
    <definedName name="GGRG" localSheetId="14">#REF!</definedName>
    <definedName name="GGRG" localSheetId="15">#REF!</definedName>
    <definedName name="GGRG" localSheetId="16">#REF!</definedName>
    <definedName name="GGRG" localSheetId="17">#REF!</definedName>
    <definedName name="GGRG" localSheetId="18">#REF!</definedName>
    <definedName name="GGRG" localSheetId="22">#REF!</definedName>
    <definedName name="GGRG" localSheetId="25">#REF!</definedName>
    <definedName name="GGRG" localSheetId="26">#REF!</definedName>
    <definedName name="GGRG" localSheetId="27">#REF!</definedName>
    <definedName name="GGRG" localSheetId="33">#REF!</definedName>
    <definedName name="GGRG" localSheetId="35">#REF!</definedName>
    <definedName name="GGRG">#REF!</definedName>
    <definedName name="gh" localSheetId="50" hidden="1">{"'előző év december'!$A$2:$CP$214"}</definedName>
    <definedName name="gh" localSheetId="51" hidden="1">{"'előző év december'!$A$2:$CP$214"}</definedName>
    <definedName name="gh" localSheetId="52" hidden="1">{"'előző év december'!$A$2:$CP$214"}</definedName>
    <definedName name="gh" localSheetId="55" hidden="1">{"'előző év december'!$A$2:$CP$214"}</definedName>
    <definedName name="gh" localSheetId="0" hidden="1">{"'előző év december'!$A$2:$CP$214"}</definedName>
    <definedName name="gh" localSheetId="2" hidden="1">{"'előző év december'!$A$2:$CP$214"}</definedName>
    <definedName name="gh" localSheetId="8" hidden="1">{"'előző év december'!$A$2:$CP$214"}</definedName>
    <definedName name="gh" localSheetId="11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16" hidden="1">{"'előző év december'!$A$2:$CP$214"}</definedName>
    <definedName name="gh" localSheetId="17" hidden="1">{"'előző év december'!$A$2:$CP$214"}</definedName>
    <definedName name="gh" localSheetId="18" hidden="1">{"'előző év december'!$A$2:$CP$214"}</definedName>
    <definedName name="gh" localSheetId="25" hidden="1">{"'előző év december'!$A$2:$CP$214"}</definedName>
    <definedName name="gh" localSheetId="26" hidden="1">{"'előző év december'!$A$2:$CP$214"}</definedName>
    <definedName name="gh" localSheetId="27" hidden="1">{"'előző év december'!$A$2:$CP$214"}</definedName>
    <definedName name="gh" hidden="1">{"'előző év december'!$A$2:$CP$214"}</definedName>
    <definedName name="ghj" localSheetId="50" hidden="1">{"'előző év december'!$A$2:$CP$214"}</definedName>
    <definedName name="ghj" localSheetId="51" hidden="1">{"'előző év december'!$A$2:$CP$214"}</definedName>
    <definedName name="ghj" localSheetId="52" hidden="1">{"'előző év december'!$A$2:$CP$214"}</definedName>
    <definedName name="ghj" localSheetId="55" hidden="1">{"'előző év december'!$A$2:$CP$214"}</definedName>
    <definedName name="ghj" localSheetId="0" hidden="1">{"'előző év december'!$A$2:$CP$214"}</definedName>
    <definedName name="ghj" localSheetId="2" hidden="1">{"'előző év december'!$A$2:$CP$214"}</definedName>
    <definedName name="ghj" localSheetId="8" hidden="1">{"'előző év december'!$A$2:$CP$214"}</definedName>
    <definedName name="ghj" localSheetId="11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16" hidden="1">{"'előző év december'!$A$2:$CP$214"}</definedName>
    <definedName name="ghj" localSheetId="17" hidden="1">{"'előző év december'!$A$2:$CP$214"}</definedName>
    <definedName name="ghj" localSheetId="18" hidden="1">{"'előző év december'!$A$2:$CP$214"}</definedName>
    <definedName name="ghj" localSheetId="25" hidden="1">{"'előző év december'!$A$2:$CP$214"}</definedName>
    <definedName name="ghj" localSheetId="26" hidden="1">{"'előző év december'!$A$2:$CP$214"}</definedName>
    <definedName name="ghj" localSheetId="27" hidden="1">{"'előző év december'!$A$2:$CP$214"}</definedName>
    <definedName name="ghj" hidden="1">{"'előző év december'!$A$2:$CP$214"}</definedName>
    <definedName name="GPee_2" localSheetId="46">[23]Graf14_Graf15!#REF!</definedName>
    <definedName name="GPee_2" localSheetId="48">[23]Graf14_Graf15!#REF!</definedName>
    <definedName name="GPee_2" localSheetId="49">[23]Graf14_Graf15!#REF!</definedName>
    <definedName name="GPee_2" localSheetId="51">#REF!</definedName>
    <definedName name="GPee_2" localSheetId="52">#REF!</definedName>
    <definedName name="GPee_2" localSheetId="54">[23]Graf14_Graf15!#REF!</definedName>
    <definedName name="GPee_2" localSheetId="55">#REF!</definedName>
    <definedName name="GPee_2" localSheetId="56">[23]Graf14_Graf15!#REF!</definedName>
    <definedName name="GPee_2" localSheetId="58">#REF!</definedName>
    <definedName name="GPee_2" localSheetId="59">#REF!</definedName>
    <definedName name="GPee_2" localSheetId="60">#REF!</definedName>
    <definedName name="GPee_2" localSheetId="61">#REF!</definedName>
    <definedName name="GPee_2" localSheetId="0">[23]Graf14_Graf15!#REF!</definedName>
    <definedName name="GPee_2" localSheetId="7">[23]Graf14_Graf15!#REF!</definedName>
    <definedName name="GPee_2" localSheetId="8">[23]Graf14_Graf15!#REF!</definedName>
    <definedName name="GPee_2" localSheetId="11">#REF!</definedName>
    <definedName name="GPee_2" localSheetId="13">#REF!</definedName>
    <definedName name="GPee_2" localSheetId="14">#REF!</definedName>
    <definedName name="GPee_2" localSheetId="15">#REF!</definedName>
    <definedName name="GPee_2" localSheetId="16">#REF!</definedName>
    <definedName name="GPee_2" localSheetId="17">#REF!</definedName>
    <definedName name="GPee_2" localSheetId="18">#REF!</definedName>
    <definedName name="GPee_2" localSheetId="22">#REF!</definedName>
    <definedName name="GPee_2" localSheetId="25">#REF!</definedName>
    <definedName name="GPee_2" localSheetId="26">#REF!</definedName>
    <definedName name="GPee_2" localSheetId="27">#REF!</definedName>
    <definedName name="GPee_2" localSheetId="33">#REF!</definedName>
    <definedName name="GPee_2" localSheetId="35">#REF!</definedName>
    <definedName name="GPee_2">#REF!</definedName>
    <definedName name="GPer_2" localSheetId="46">[23]Graf14_Graf15!#REF!</definedName>
    <definedName name="GPer_2" localSheetId="48">[23]Graf14_Graf15!#REF!</definedName>
    <definedName name="GPer_2" localSheetId="49">[23]Graf14_Graf15!#REF!</definedName>
    <definedName name="GPer_2" localSheetId="51">#REF!</definedName>
    <definedName name="GPer_2" localSheetId="52">#REF!</definedName>
    <definedName name="GPer_2" localSheetId="54">[23]Graf14_Graf15!#REF!</definedName>
    <definedName name="GPer_2" localSheetId="55">#REF!</definedName>
    <definedName name="GPer_2" localSheetId="56">[23]Graf14_Graf15!#REF!</definedName>
    <definedName name="GPer_2" localSheetId="58">#REF!</definedName>
    <definedName name="GPer_2" localSheetId="59">#REF!</definedName>
    <definedName name="GPer_2" localSheetId="60">#REF!</definedName>
    <definedName name="GPer_2" localSheetId="61">#REF!</definedName>
    <definedName name="GPer_2" localSheetId="0">[23]Graf14_Graf15!#REF!</definedName>
    <definedName name="GPer_2" localSheetId="7">[23]Graf14_Graf15!#REF!</definedName>
    <definedName name="GPer_2" localSheetId="8">[23]Graf14_Graf15!#REF!</definedName>
    <definedName name="GPer_2" localSheetId="11">#REF!</definedName>
    <definedName name="GPer_2" localSheetId="13">#REF!</definedName>
    <definedName name="GPer_2" localSheetId="14">#REF!</definedName>
    <definedName name="GPer_2" localSheetId="15">#REF!</definedName>
    <definedName name="GPer_2" localSheetId="16">#REF!</definedName>
    <definedName name="GPer_2" localSheetId="17">#REF!</definedName>
    <definedName name="GPer_2" localSheetId="18">#REF!</definedName>
    <definedName name="GPer_2" localSheetId="22">#REF!</definedName>
    <definedName name="GPer_2" localSheetId="25">#REF!</definedName>
    <definedName name="GPer_2" localSheetId="26">#REF!</definedName>
    <definedName name="GPer_2" localSheetId="27">#REF!</definedName>
    <definedName name="GPer_2" localSheetId="33">#REF!</definedName>
    <definedName name="GPer_2" localSheetId="35">#REF!</definedName>
    <definedName name="GPer_2">#REF!</definedName>
    <definedName name="graf_deficit" localSheetId="51">#REF!</definedName>
    <definedName name="graf_deficit" localSheetId="52">#REF!</definedName>
    <definedName name="graf_deficit" localSheetId="55">#REF!</definedName>
    <definedName name="graf_deficit" localSheetId="58">#REF!</definedName>
    <definedName name="graf_deficit" localSheetId="59">#REF!</definedName>
    <definedName name="graf_deficit" localSheetId="60">#REF!</definedName>
    <definedName name="graf_deficit" localSheetId="61">#REF!</definedName>
    <definedName name="graf_deficit" localSheetId="0">#REF!</definedName>
    <definedName name="graf_deficit" localSheetId="11">#REF!</definedName>
    <definedName name="graf_deficit" localSheetId="13">#REF!</definedName>
    <definedName name="graf_deficit" localSheetId="14">#REF!</definedName>
    <definedName name="graf_deficit" localSheetId="15">#REF!</definedName>
    <definedName name="graf_deficit" localSheetId="16">#REF!</definedName>
    <definedName name="graf_deficit" localSheetId="17">#REF!</definedName>
    <definedName name="graf_deficit" localSheetId="18">#REF!</definedName>
    <definedName name="graf_deficit" localSheetId="22">#REF!</definedName>
    <definedName name="graf_deficit" localSheetId="25">#REF!</definedName>
    <definedName name="graf_deficit" localSheetId="26">#REF!</definedName>
    <definedName name="graf_deficit" localSheetId="27">#REF!</definedName>
    <definedName name="graf_deficit">#REF!</definedName>
    <definedName name="graf_dlh" localSheetId="51">#REF!</definedName>
    <definedName name="graf_dlh" localSheetId="52">#REF!</definedName>
    <definedName name="graf_dlh" localSheetId="55">#REF!</definedName>
    <definedName name="graf_dlh" localSheetId="58">#REF!</definedName>
    <definedName name="graf_dlh" localSheetId="59">#REF!</definedName>
    <definedName name="graf_dlh" localSheetId="60">#REF!</definedName>
    <definedName name="graf_dlh" localSheetId="61">#REF!</definedName>
    <definedName name="graf_dlh" localSheetId="11">#REF!</definedName>
    <definedName name="graf_dlh" localSheetId="13">#REF!</definedName>
    <definedName name="graf_dlh" localSheetId="14">#REF!</definedName>
    <definedName name="graf_dlh" localSheetId="15">#REF!</definedName>
    <definedName name="graf_dlh" localSheetId="16">#REF!</definedName>
    <definedName name="graf_dlh" localSheetId="17">#REF!</definedName>
    <definedName name="graf_dlh" localSheetId="18">#REF!</definedName>
    <definedName name="graf_dlh" localSheetId="22">#REF!</definedName>
    <definedName name="graf_dlh" localSheetId="25">#REF!</definedName>
    <definedName name="graf_dlh" localSheetId="26">#REF!</definedName>
    <definedName name="graf_dlh" localSheetId="27">#REF!</definedName>
    <definedName name="graf_dlh">#REF!</definedName>
    <definedName name="hgf" localSheetId="50" hidden="1">{"'előző év december'!$A$2:$CP$214"}</definedName>
    <definedName name="hgf" localSheetId="51" hidden="1">{"'előző év december'!$A$2:$CP$214"}</definedName>
    <definedName name="hgf" localSheetId="52" hidden="1">{"'előző év december'!$A$2:$CP$214"}</definedName>
    <definedName name="hgf" localSheetId="55" hidden="1">{"'előző év december'!$A$2:$CP$214"}</definedName>
    <definedName name="hgf" localSheetId="0" hidden="1">{"'előző év december'!$A$2:$CP$214"}</definedName>
    <definedName name="hgf" localSheetId="2" hidden="1">{"'előző év december'!$A$2:$CP$214"}</definedName>
    <definedName name="hgf" localSheetId="8" hidden="1">{"'előző év december'!$A$2:$CP$214"}</definedName>
    <definedName name="hgf" localSheetId="11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15" hidden="1">{"'előző év december'!$A$2:$CP$214"}</definedName>
    <definedName name="hgf" localSheetId="16" hidden="1">{"'előző év december'!$A$2:$CP$214"}</definedName>
    <definedName name="hgf" localSheetId="17" hidden="1">{"'előző év december'!$A$2:$CP$214"}</definedName>
    <definedName name="hgf" localSheetId="18" hidden="1">{"'előző év december'!$A$2:$CP$214"}</definedName>
    <definedName name="hgf" localSheetId="25" hidden="1">{"'előző év december'!$A$2:$CP$214"}</definedName>
    <definedName name="hgf" localSheetId="26" hidden="1">{"'előző év december'!$A$2:$CP$214"}</definedName>
    <definedName name="hgf" localSheetId="27" hidden="1">{"'előző év december'!$A$2:$CP$214"}</definedName>
    <definedName name="hgf" hidden="1">{"'előző év december'!$A$2:$CP$214"}</definedName>
    <definedName name="hgfd" localSheetId="48" hidden="1">{#N/A,#N/A,FALSE,"I";#N/A,#N/A,FALSE,"J";#N/A,#N/A,FALSE,"K";#N/A,#N/A,FALSE,"L";#N/A,#N/A,FALSE,"M";#N/A,#N/A,FALSE,"N";#N/A,#N/A,FALSE,"O"}</definedName>
    <definedName name="hgfd" localSheetId="49" hidden="1">{#N/A,#N/A,FALSE,"I";#N/A,#N/A,FALSE,"J";#N/A,#N/A,FALSE,"K";#N/A,#N/A,FALSE,"L";#N/A,#N/A,FALSE,"M";#N/A,#N/A,FALSE,"N";#N/A,#N/A,FALSE,"O"}</definedName>
    <definedName name="hgfd" localSheetId="50" hidden="1">{#N/A,#N/A,FALSE,"I";#N/A,#N/A,FALSE,"J";#N/A,#N/A,FALSE,"K";#N/A,#N/A,FALSE,"L";#N/A,#N/A,FALSE,"M";#N/A,#N/A,FALSE,"N";#N/A,#N/A,FALSE,"O"}</definedName>
    <definedName name="hgfd" localSheetId="51" hidden="1">{#N/A,#N/A,FALSE,"I";#N/A,#N/A,FALSE,"J";#N/A,#N/A,FALSE,"K";#N/A,#N/A,FALSE,"L";#N/A,#N/A,FALSE,"M";#N/A,#N/A,FALSE,"N";#N/A,#N/A,FALSE,"O"}</definedName>
    <definedName name="hgfd" localSheetId="52" hidden="1">{#N/A,#N/A,FALSE,"I";#N/A,#N/A,FALSE,"J";#N/A,#N/A,FALSE,"K";#N/A,#N/A,FALSE,"L";#N/A,#N/A,FALSE,"M";#N/A,#N/A,FALSE,"N";#N/A,#N/A,FALSE,"O"}</definedName>
    <definedName name="hgfd" localSheetId="54" hidden="1">{#N/A,#N/A,FALSE,"I";#N/A,#N/A,FALSE,"J";#N/A,#N/A,FALSE,"K";#N/A,#N/A,FALSE,"L";#N/A,#N/A,FALSE,"M";#N/A,#N/A,FALSE,"N";#N/A,#N/A,FALSE,"O"}</definedName>
    <definedName name="hgfd" localSheetId="55" hidden="1">{#N/A,#N/A,FALSE,"I";#N/A,#N/A,FALSE,"J";#N/A,#N/A,FALSE,"K";#N/A,#N/A,FALSE,"L";#N/A,#N/A,FALSE,"M";#N/A,#N/A,FALSE,"N";#N/A,#N/A,FALSE,"O"}</definedName>
    <definedName name="hgfd" localSheetId="0" hidden="1">{#N/A,#N/A,FALSE,"I";#N/A,#N/A,FALSE,"J";#N/A,#N/A,FALSE,"K";#N/A,#N/A,FALSE,"L";#N/A,#N/A,FALSE,"M";#N/A,#N/A,FALSE,"N";#N/A,#N/A,FALSE,"O"}</definedName>
    <definedName name="hgfd" localSheetId="2" hidden="1">{#N/A,#N/A,FALSE,"I";#N/A,#N/A,FALSE,"J";#N/A,#N/A,FALSE,"K";#N/A,#N/A,FALSE,"L";#N/A,#N/A,FALSE,"M";#N/A,#N/A,FALSE,"N";#N/A,#N/A,FALSE,"O"}</definedName>
    <definedName name="hgfd" localSheetId="7" hidden="1">{#N/A,#N/A,FALSE,"I";#N/A,#N/A,FALSE,"J";#N/A,#N/A,FALSE,"K";#N/A,#N/A,FALSE,"L";#N/A,#N/A,FALSE,"M";#N/A,#N/A,FALSE,"N";#N/A,#N/A,FALSE,"O"}</definedName>
    <definedName name="hgfd" localSheetId="8" hidden="1">{#N/A,#N/A,FALSE,"I";#N/A,#N/A,FALSE,"J";#N/A,#N/A,FALSE,"K";#N/A,#N/A,FALSE,"L";#N/A,#N/A,FALSE,"M";#N/A,#N/A,FALSE,"N";#N/A,#N/A,FALSE,"O"}</definedName>
    <definedName name="hgfd" localSheetId="11" hidden="1">{#N/A,#N/A,FALSE,"I";#N/A,#N/A,FALSE,"J";#N/A,#N/A,FALSE,"K";#N/A,#N/A,FALSE,"L";#N/A,#N/A,FALSE,"M";#N/A,#N/A,FALSE,"N";#N/A,#N/A,FALSE,"O"}</definedName>
    <definedName name="hgfd" localSheetId="13" hidden="1">{#N/A,#N/A,FALSE,"I";#N/A,#N/A,FALSE,"J";#N/A,#N/A,FALSE,"K";#N/A,#N/A,FALSE,"L";#N/A,#N/A,FALSE,"M";#N/A,#N/A,FALSE,"N";#N/A,#N/A,FALSE,"O"}</definedName>
    <definedName name="hgfd" localSheetId="14" hidden="1">{#N/A,#N/A,FALSE,"I";#N/A,#N/A,FALSE,"J";#N/A,#N/A,FALSE,"K";#N/A,#N/A,FALSE,"L";#N/A,#N/A,FALSE,"M";#N/A,#N/A,FALSE,"N";#N/A,#N/A,FALSE,"O"}</definedName>
    <definedName name="hgfd" localSheetId="15" hidden="1">{#N/A,#N/A,FALSE,"I";#N/A,#N/A,FALSE,"J";#N/A,#N/A,FALSE,"K";#N/A,#N/A,FALSE,"L";#N/A,#N/A,FALSE,"M";#N/A,#N/A,FALSE,"N";#N/A,#N/A,FALSE,"O"}</definedName>
    <definedName name="hgfd" localSheetId="16" hidden="1">{#N/A,#N/A,FALSE,"I";#N/A,#N/A,FALSE,"J";#N/A,#N/A,FALSE,"K";#N/A,#N/A,FALSE,"L";#N/A,#N/A,FALSE,"M";#N/A,#N/A,FALSE,"N";#N/A,#N/A,FALSE,"O"}</definedName>
    <definedName name="hgfd" localSheetId="17" hidden="1">{#N/A,#N/A,FALSE,"I";#N/A,#N/A,FALSE,"J";#N/A,#N/A,FALSE,"K";#N/A,#N/A,FALSE,"L";#N/A,#N/A,FALSE,"M";#N/A,#N/A,FALSE,"N";#N/A,#N/A,FALSE,"O"}</definedName>
    <definedName name="hgfd" localSheetId="18" hidden="1">{#N/A,#N/A,FALSE,"I";#N/A,#N/A,FALSE,"J";#N/A,#N/A,FALSE,"K";#N/A,#N/A,FALSE,"L";#N/A,#N/A,FALSE,"M";#N/A,#N/A,FALSE,"N";#N/A,#N/A,FALSE,"O"}</definedName>
    <definedName name="hgfd" localSheetId="25" hidden="1">{#N/A,#N/A,FALSE,"I";#N/A,#N/A,FALSE,"J";#N/A,#N/A,FALSE,"K";#N/A,#N/A,FALSE,"L";#N/A,#N/A,FALSE,"M";#N/A,#N/A,FALSE,"N";#N/A,#N/A,FALSE,"O"}</definedName>
    <definedName name="hgfd" localSheetId="26" hidden="1">{#N/A,#N/A,FALSE,"I";#N/A,#N/A,FALSE,"J";#N/A,#N/A,FALSE,"K";#N/A,#N/A,FALSE,"L";#N/A,#N/A,FALSE,"M";#N/A,#N/A,FALSE,"N";#N/A,#N/A,FALSE,"O"}</definedName>
    <definedName name="hgfd" localSheetId="27" hidden="1">{#N/A,#N/A,FALSE,"I";#N/A,#N/A,FALSE,"J";#N/A,#N/A,FALSE,"K";#N/A,#N/A,FALSE,"L";#N/A,#N/A,FALSE,"M";#N/A,#N/A,FALSE,"N";#N/A,#N/A,FALSE,"O"}</definedName>
    <definedName name="hgfd" hidden="1">{#N/A,#N/A,FALSE,"I";#N/A,#N/A,FALSE,"J";#N/A,#N/A,FALSE,"K";#N/A,#N/A,FALSE,"L";#N/A,#N/A,FALSE,"M";#N/A,#N/A,FALSE,"N";#N/A,#N/A,FALSE,"O"}</definedName>
    <definedName name="hhh" localSheetId="46" hidden="1">'[43]J(Priv.Cap)'!#REF!</definedName>
    <definedName name="hhh" localSheetId="48" hidden="1">'[43]J(Priv.Cap)'!#REF!</definedName>
    <definedName name="hhh" localSheetId="49" hidden="1">'[43]J(Priv.Cap)'!#REF!</definedName>
    <definedName name="hhh" localSheetId="51" hidden="1">'[43]J(Priv.Cap)'!#REF!</definedName>
    <definedName name="hhh" localSheetId="52" hidden="1">'[43]J(Priv.Cap)'!#REF!</definedName>
    <definedName name="hhh" localSheetId="54" hidden="1">'[43]J(Priv.Cap)'!#REF!</definedName>
    <definedName name="hhh" localSheetId="55" hidden="1">'[43]J(Priv.Cap)'!#REF!</definedName>
    <definedName name="hhh" localSheetId="56" hidden="1">'[43]J(Priv.Cap)'!#REF!</definedName>
    <definedName name="hhh" localSheetId="58" hidden="1">'[43]J(Priv.Cap)'!#REF!</definedName>
    <definedName name="hhh" localSheetId="59" hidden="1">'[43]J(Priv.Cap)'!#REF!</definedName>
    <definedName name="hhh" localSheetId="60" hidden="1">'[43]J(Priv.Cap)'!#REF!</definedName>
    <definedName name="hhh" localSheetId="61" hidden="1">'[43]J(Priv.Cap)'!#REF!</definedName>
    <definedName name="hhh" localSheetId="0" hidden="1">'[43]J(Priv.Cap)'!#REF!</definedName>
    <definedName name="hhh" localSheetId="7" hidden="1">'[43]J(Priv.Cap)'!#REF!</definedName>
    <definedName name="hhh" localSheetId="8" hidden="1">'[43]J(Priv.Cap)'!#REF!</definedName>
    <definedName name="hhh" localSheetId="11" hidden="1">'[43]J(Priv.Cap)'!#REF!</definedName>
    <definedName name="hhh" localSheetId="13" hidden="1">'[43]J(Priv.Cap)'!#REF!</definedName>
    <definedName name="hhh" localSheetId="14" hidden="1">'[43]J(Priv.Cap)'!#REF!</definedName>
    <definedName name="hhh" localSheetId="15" hidden="1">'[43]J(Priv.Cap)'!#REF!</definedName>
    <definedName name="hhh" localSheetId="16" hidden="1">'[43]J(Priv.Cap)'!#REF!</definedName>
    <definedName name="hhh" localSheetId="17" hidden="1">'[43]J(Priv.Cap)'!#REF!</definedName>
    <definedName name="hhh" localSheetId="18" hidden="1">'[43]J(Priv.Cap)'!#REF!</definedName>
    <definedName name="hhh" localSheetId="22" hidden="1">'[43]J(Priv.Cap)'!#REF!</definedName>
    <definedName name="hhh" localSheetId="25" hidden="1">'[43]J(Priv.Cap)'!#REF!</definedName>
    <definedName name="hhh" localSheetId="26" hidden="1">'[43]J(Priv.Cap)'!#REF!</definedName>
    <definedName name="hhh" localSheetId="27" hidden="1">'[43]J(Priv.Cap)'!#REF!</definedName>
    <definedName name="hhh" localSheetId="33" hidden="1">'[43]J(Priv.Cap)'!#REF!</definedName>
    <definedName name="hhh" localSheetId="35" hidden="1">'[43]J(Priv.Cap)'!#REF!</definedName>
    <definedName name="hhh" hidden="1">'[43]J(Priv.Cap)'!#REF!</definedName>
    <definedName name="hhhhhhh" localSheetId="48">#N/A</definedName>
    <definedName name="hhhhhhh" localSheetId="49">#N/A</definedName>
    <definedName name="hhhhhhh" localSheetId="54">#N/A</definedName>
    <definedName name="hhhhhhh" localSheetId="56">#N/A</definedName>
    <definedName name="hhhhhhh" localSheetId="0">'T01'!hhhhhhh</definedName>
    <definedName name="hhhhhhh" localSheetId="7">#N/A</definedName>
    <definedName name="hhhhhhh" localSheetId="8">'T09'!hhhhhhh</definedName>
    <definedName name="hhhhhhh">[17]!hhhhhhh</definedName>
    <definedName name="hovno" localSheetId="60">#REF!</definedName>
    <definedName name="hovno" localSheetId="61">#REF!</definedName>
    <definedName name="hovno">#REF!</definedName>
    <definedName name="HTML_CodePage" hidden="1">1252</definedName>
    <definedName name="HTML_Control" localSheetId="48" hidden="1">{"'Resources'!$A$1:$W$34","'Balance Sheet'!$A$1:$W$58","'SFD'!$A$1:$J$52"}</definedName>
    <definedName name="HTML_Control" localSheetId="49" hidden="1">{"'Resources'!$A$1:$W$34","'Balance Sheet'!$A$1:$W$58","'SFD'!$A$1:$J$52"}</definedName>
    <definedName name="HTML_Control" localSheetId="50" hidden="1">{"'Resources'!$A$1:$W$34","'Balance Sheet'!$A$1:$W$58","'SFD'!$A$1:$J$52"}</definedName>
    <definedName name="HTML_Control" localSheetId="51" hidden="1">{"'Resources'!$A$1:$W$34","'Balance Sheet'!$A$1:$W$58","'SFD'!$A$1:$J$52"}</definedName>
    <definedName name="HTML_Control" localSheetId="52" hidden="1">{"'Resources'!$A$1:$W$34","'Balance Sheet'!$A$1:$W$58","'SFD'!$A$1:$J$52"}</definedName>
    <definedName name="HTML_Control" localSheetId="54" hidden="1">{"'Resources'!$A$1:$W$34","'Balance Sheet'!$A$1:$W$58","'SFD'!$A$1:$J$52"}</definedName>
    <definedName name="HTML_Control" localSheetId="55" hidden="1">{"'Resources'!$A$1:$W$34","'Balance Sheet'!$A$1:$W$58","'SFD'!$A$1:$J$52"}</definedName>
    <definedName name="HTML_Control" localSheetId="0" hidden="1">{"'Resources'!$A$1:$W$34","'Balance Sheet'!$A$1:$W$58","'SFD'!$A$1:$J$52"}</definedName>
    <definedName name="HTML_Control" localSheetId="2" hidden="1">{"'Resources'!$A$1:$W$34","'Balance Sheet'!$A$1:$W$58","'SFD'!$A$1:$J$52"}</definedName>
    <definedName name="HTML_Control" localSheetId="7" hidden="1">{"'Resources'!$A$1:$W$34","'Balance Sheet'!$A$1:$W$58","'SFD'!$A$1:$J$52"}</definedName>
    <definedName name="HTML_Control" localSheetId="8" hidden="1">{"'Resources'!$A$1:$W$34","'Balance Sheet'!$A$1:$W$58","'SFD'!$A$1:$J$52"}</definedName>
    <definedName name="HTML_Control" localSheetId="11" hidden="1">{"'Resources'!$A$1:$W$34","'Balance Sheet'!$A$1:$W$58","'SFD'!$A$1:$J$52"}</definedName>
    <definedName name="HTML_Control" localSheetId="13" hidden="1">{"'Resources'!$A$1:$W$34","'Balance Sheet'!$A$1:$W$58","'SFD'!$A$1:$J$52"}</definedName>
    <definedName name="HTML_Control" localSheetId="14" hidden="1">{"'Resources'!$A$1:$W$34","'Balance Sheet'!$A$1:$W$58","'SFD'!$A$1:$J$52"}</definedName>
    <definedName name="HTML_Control" localSheetId="15" hidden="1">{"'Resources'!$A$1:$W$34","'Balance Sheet'!$A$1:$W$58","'SFD'!$A$1:$J$52"}</definedName>
    <definedName name="HTML_Control" localSheetId="16" hidden="1">{"'Resources'!$A$1:$W$34","'Balance Sheet'!$A$1:$W$58","'SFD'!$A$1:$J$52"}</definedName>
    <definedName name="HTML_Control" localSheetId="17" hidden="1">{"'Resources'!$A$1:$W$34","'Balance Sheet'!$A$1:$W$58","'SFD'!$A$1:$J$52"}</definedName>
    <definedName name="HTML_Control" localSheetId="18" hidden="1">{"'Resources'!$A$1:$W$34","'Balance Sheet'!$A$1:$W$58","'SFD'!$A$1:$J$52"}</definedName>
    <definedName name="HTML_Control" localSheetId="25" hidden="1">{"'Resources'!$A$1:$W$34","'Balance Sheet'!$A$1:$W$58","'SFD'!$A$1:$J$52"}</definedName>
    <definedName name="HTML_Control" localSheetId="26" hidden="1">{"'Resources'!$A$1:$W$34","'Balance Sheet'!$A$1:$W$58","'SFD'!$A$1:$J$52"}</definedName>
    <definedName name="HTML_Control" localSheetId="27" hidden="1">{"'Resources'!$A$1:$W$34","'Balance Sheet'!$A$1:$W$58","'SFD'!$A$1:$J$52"}</definedName>
    <definedName name="HTML_Control" hidden="1">{"'Resources'!$A$1:$W$34","'Balance Sheet'!$A$1:$W$58","'SFD'!$A$1:$J$52"}</definedName>
    <definedName name="HTML_Controll2" localSheetId="50" hidden="1">{"'előző év december'!$A$2:$CP$214"}</definedName>
    <definedName name="HTML_Controll2" localSheetId="51" hidden="1">{"'előző év december'!$A$2:$CP$214"}</definedName>
    <definedName name="HTML_Controll2" localSheetId="52" hidden="1">{"'előző év december'!$A$2:$CP$214"}</definedName>
    <definedName name="HTML_Controll2" localSheetId="55" hidden="1">{"'előző év december'!$A$2:$CP$214"}</definedName>
    <definedName name="HTML_Controll2" localSheetId="0" hidden="1">{"'előző év december'!$A$2:$CP$214"}</definedName>
    <definedName name="HTML_Controll2" localSheetId="2" hidden="1">{"'előző év december'!$A$2:$CP$214"}</definedName>
    <definedName name="HTML_Controll2" localSheetId="8" hidden="1">{"'előző év december'!$A$2:$CP$214"}</definedName>
    <definedName name="HTML_Controll2" localSheetId="11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16" hidden="1">{"'előző év december'!$A$2:$CP$214"}</definedName>
    <definedName name="HTML_Controll2" localSheetId="17" hidden="1">{"'előző év december'!$A$2:$CP$214"}</definedName>
    <definedName name="HTML_Controll2" localSheetId="18" hidden="1">{"'előző év december'!$A$2:$CP$214"}</definedName>
    <definedName name="HTML_Controll2" localSheetId="25" hidden="1">{"'előző év december'!$A$2:$CP$214"}</definedName>
    <definedName name="HTML_Controll2" localSheetId="26" hidden="1">{"'előző év december'!$A$2:$CP$214"}</definedName>
    <definedName name="HTML_Controll2" localSheetId="27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50" hidden="1">{"'előző év december'!$A$2:$CP$214"}</definedName>
    <definedName name="html_f" localSheetId="51" hidden="1">{"'előző év december'!$A$2:$CP$214"}</definedName>
    <definedName name="html_f" localSheetId="52" hidden="1">{"'előző év december'!$A$2:$CP$214"}</definedName>
    <definedName name="html_f" localSheetId="55" hidden="1">{"'előző év december'!$A$2:$CP$214"}</definedName>
    <definedName name="html_f" localSheetId="0" hidden="1">{"'előző év december'!$A$2:$CP$214"}</definedName>
    <definedName name="html_f" localSheetId="2" hidden="1">{"'előző év december'!$A$2:$CP$214"}</definedName>
    <definedName name="html_f" localSheetId="8" hidden="1">{"'előző év december'!$A$2:$CP$214"}</definedName>
    <definedName name="html_f" localSheetId="11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16" hidden="1">{"'előző év december'!$A$2:$CP$214"}</definedName>
    <definedName name="html_f" localSheetId="17" hidden="1">{"'előző év december'!$A$2:$CP$214"}</definedName>
    <definedName name="html_f" localSheetId="18" hidden="1">{"'előző év december'!$A$2:$CP$214"}</definedName>
    <definedName name="html_f" localSheetId="25" hidden="1">{"'előző év december'!$A$2:$CP$214"}</definedName>
    <definedName name="html_f" localSheetId="26" hidden="1">{"'előző év december'!$A$2:$CP$214"}</definedName>
    <definedName name="html_f" localSheetId="27" hidden="1">{"'előző év december'!$A$2:$CP$214"}</definedName>
    <definedName name="html_f" hidden="1">{"'előző év december'!$A$2:$CP$214"}</definedName>
    <definedName name="HTML_Header" hidden="1">"Balance Sheet"</definedName>
    <definedName name="HTML_LastUpdate" hidden="1">"11/14/97"</definedName>
    <definedName name="HTML_LineAfter" hidden="1">FALSE</definedName>
    <definedName name="HTML_LineBefore" hidden="1">FALSE</definedName>
    <definedName name="HTML_Name" hidden="1">"Frank M. Meek"</definedName>
    <definedName name="HTML_OBDlg2" hidden="1">TRUE</definedName>
    <definedName name="HTML_OBDlg4" hidden="1">TRUE</definedName>
    <definedName name="HTML_OS" hidden="1">0</definedName>
    <definedName name="HTML_PathFile" hidden="1">"Q:\DATA\AR\98FYFS\SEPT97\ESAF\esafadmfsHL.htm"</definedName>
    <definedName name="HTML_Title" hidden="1">"ADMFS97HTMLlinks"</definedName>
    <definedName name="CHART" localSheetId="46">#REF!</definedName>
    <definedName name="CHART" localSheetId="48">#REF!</definedName>
    <definedName name="CHART" localSheetId="49">#REF!</definedName>
    <definedName name="CHART" localSheetId="51">#REF!</definedName>
    <definedName name="CHART" localSheetId="52">#REF!</definedName>
    <definedName name="CHART" localSheetId="54">#REF!</definedName>
    <definedName name="CHART" localSheetId="55">#REF!</definedName>
    <definedName name="CHART" localSheetId="56">#REF!</definedName>
    <definedName name="CHART" localSheetId="58">#REF!</definedName>
    <definedName name="CHART" localSheetId="59">#REF!</definedName>
    <definedName name="CHART" localSheetId="60">#REF!</definedName>
    <definedName name="CHART" localSheetId="61">#REF!</definedName>
    <definedName name="CHART" localSheetId="0">#REF!</definedName>
    <definedName name="CHART" localSheetId="7">#REF!</definedName>
    <definedName name="CHART" localSheetId="8">#REF!</definedName>
    <definedName name="CHART" localSheetId="11">#REF!</definedName>
    <definedName name="CHART" localSheetId="13">#REF!</definedName>
    <definedName name="CHART" localSheetId="14">#REF!</definedName>
    <definedName name="CHART" localSheetId="15">#REF!</definedName>
    <definedName name="CHART" localSheetId="16">#REF!</definedName>
    <definedName name="CHART" localSheetId="17">#REF!</definedName>
    <definedName name="CHART" localSheetId="18">#REF!</definedName>
    <definedName name="CHART" localSheetId="22">#REF!</definedName>
    <definedName name="CHART" localSheetId="25">#REF!</definedName>
    <definedName name="CHART" localSheetId="26">#REF!</definedName>
    <definedName name="CHART" localSheetId="27">#REF!</definedName>
    <definedName name="CHART" localSheetId="33">#REF!</definedName>
    <definedName name="CHART" localSheetId="35">#REF!</definedName>
    <definedName name="CHART">#REF!</definedName>
    <definedName name="chart4" localSheetId="48" hidden="1">{#N/A,#N/A,FALSE,"CB";#N/A,#N/A,FALSE,"CMB";#N/A,#N/A,FALSE,"NBFI"}</definedName>
    <definedName name="chart4" localSheetId="49" hidden="1">{#N/A,#N/A,FALSE,"CB";#N/A,#N/A,FALSE,"CMB";#N/A,#N/A,FALSE,"NBFI"}</definedName>
    <definedName name="chart4" localSheetId="50" hidden="1">{#N/A,#N/A,FALSE,"CB";#N/A,#N/A,FALSE,"CMB";#N/A,#N/A,FALSE,"NBFI"}</definedName>
    <definedName name="chart4" localSheetId="51" hidden="1">{#N/A,#N/A,FALSE,"CB";#N/A,#N/A,FALSE,"CMB";#N/A,#N/A,FALSE,"NBFI"}</definedName>
    <definedName name="chart4" localSheetId="52" hidden="1">{#N/A,#N/A,FALSE,"CB";#N/A,#N/A,FALSE,"CMB";#N/A,#N/A,FALSE,"NBFI"}</definedName>
    <definedName name="chart4" localSheetId="54" hidden="1">{#N/A,#N/A,FALSE,"CB";#N/A,#N/A,FALSE,"CMB";#N/A,#N/A,FALSE,"NBFI"}</definedName>
    <definedName name="chart4" localSheetId="55" hidden="1">{#N/A,#N/A,FALSE,"CB";#N/A,#N/A,FALSE,"CMB";#N/A,#N/A,FALSE,"NBFI"}</definedName>
    <definedName name="chart4" localSheetId="0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3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15" hidden="1">{#N/A,#N/A,FALSE,"CB";#N/A,#N/A,FALSE,"CMB";#N/A,#N/A,FALSE,"NBFI"}</definedName>
    <definedName name="chart4" localSheetId="16" hidden="1">{#N/A,#N/A,FALSE,"CB";#N/A,#N/A,FALSE,"CMB";#N/A,#N/A,FALSE,"NBFI"}</definedName>
    <definedName name="chart4" localSheetId="17" hidden="1">{#N/A,#N/A,FALSE,"CB";#N/A,#N/A,FALSE,"CMB";#N/A,#N/A,FALSE,"NBFI"}</definedName>
    <definedName name="chart4" localSheetId="18" hidden="1">{#N/A,#N/A,FALSE,"CB";#N/A,#N/A,FALSE,"CMB";#N/A,#N/A,FALSE,"NBFI"}</definedName>
    <definedName name="chart4" localSheetId="25" hidden="1">{#N/A,#N/A,FALSE,"CB";#N/A,#N/A,FALSE,"CMB";#N/A,#N/A,FALSE,"NBFI"}</definedName>
    <definedName name="chart4" localSheetId="26" hidden="1">{#N/A,#N/A,FALSE,"CB";#N/A,#N/A,FALSE,"CMB";#N/A,#N/A,FALSE,"NBFI"}</definedName>
    <definedName name="chart4" localSheetId="27" hidden="1">{#N/A,#N/A,FALSE,"CB";#N/A,#N/A,FALSE,"CMB";#N/A,#N/A,FALSE,"NBFI"}</definedName>
    <definedName name="chart4" hidden="1">{#N/A,#N/A,FALSE,"CB";#N/A,#N/A,FALSE,"CMB";#N/A,#N/A,FALSE,"NBFI"}</definedName>
    <definedName name="CHILE" localSheetId="46">#REF!</definedName>
    <definedName name="CHILE" localSheetId="48">#REF!</definedName>
    <definedName name="CHILE" localSheetId="49">#REF!</definedName>
    <definedName name="CHILE" localSheetId="51">#REF!</definedName>
    <definedName name="CHILE" localSheetId="52">#REF!</definedName>
    <definedName name="CHILE" localSheetId="54">#REF!</definedName>
    <definedName name="CHILE" localSheetId="55">#REF!</definedName>
    <definedName name="CHILE" localSheetId="56">#REF!</definedName>
    <definedName name="CHILE" localSheetId="58">#REF!</definedName>
    <definedName name="CHILE" localSheetId="59">#REF!</definedName>
    <definedName name="CHILE" localSheetId="60">#REF!</definedName>
    <definedName name="CHILE" localSheetId="61">#REF!</definedName>
    <definedName name="CHILE" localSheetId="0">#REF!</definedName>
    <definedName name="CHILE" localSheetId="7">#REF!</definedName>
    <definedName name="CHILE" localSheetId="8">#REF!</definedName>
    <definedName name="CHILE" localSheetId="11">#REF!</definedName>
    <definedName name="CHILE" localSheetId="13">#REF!</definedName>
    <definedName name="CHILE" localSheetId="14">#REF!</definedName>
    <definedName name="CHILE" localSheetId="15">#REF!</definedName>
    <definedName name="CHILE" localSheetId="16">#REF!</definedName>
    <definedName name="CHILE" localSheetId="17">#REF!</definedName>
    <definedName name="CHILE" localSheetId="18">#REF!</definedName>
    <definedName name="CHILE" localSheetId="22">#REF!</definedName>
    <definedName name="CHILE" localSheetId="25">#REF!</definedName>
    <definedName name="CHILE" localSheetId="26">#REF!</definedName>
    <definedName name="CHILE" localSheetId="27">#REF!</definedName>
    <definedName name="CHILE" localSheetId="33">#REF!</definedName>
    <definedName name="CHILE" localSheetId="35">#REF!</definedName>
    <definedName name="CHILE">#REF!</definedName>
    <definedName name="CHK" localSheetId="46">#REF!</definedName>
    <definedName name="CHK" localSheetId="48">#REF!</definedName>
    <definedName name="CHK" localSheetId="49">#REF!</definedName>
    <definedName name="CHK" localSheetId="51">#REF!</definedName>
    <definedName name="CHK" localSheetId="52">#REF!</definedName>
    <definedName name="CHK" localSheetId="54">#REF!</definedName>
    <definedName name="CHK" localSheetId="55">#REF!</definedName>
    <definedName name="CHK" localSheetId="56">#REF!</definedName>
    <definedName name="CHK" localSheetId="58">#REF!</definedName>
    <definedName name="CHK" localSheetId="59">#REF!</definedName>
    <definedName name="CHK" localSheetId="60">#REF!</definedName>
    <definedName name="CHK" localSheetId="61">#REF!</definedName>
    <definedName name="CHK" localSheetId="0">#REF!</definedName>
    <definedName name="CHK" localSheetId="7">#REF!</definedName>
    <definedName name="CHK" localSheetId="8">#REF!</definedName>
    <definedName name="CHK" localSheetId="11">#REF!</definedName>
    <definedName name="CHK" localSheetId="13">#REF!</definedName>
    <definedName name="CHK" localSheetId="14">#REF!</definedName>
    <definedName name="CHK" localSheetId="15">#REF!</definedName>
    <definedName name="CHK" localSheetId="16">#REF!</definedName>
    <definedName name="CHK" localSheetId="17">#REF!</definedName>
    <definedName name="CHK" localSheetId="18">#REF!</definedName>
    <definedName name="CHK" localSheetId="22">#REF!</definedName>
    <definedName name="CHK" localSheetId="25">#REF!</definedName>
    <definedName name="CHK" localSheetId="26">#REF!</definedName>
    <definedName name="CHK" localSheetId="27">#REF!</definedName>
    <definedName name="CHK" localSheetId="33">#REF!</definedName>
    <definedName name="CHK" localSheetId="35">#REF!</definedName>
    <definedName name="CHK">#REF!</definedName>
    <definedName name="i" localSheetId="46">#REF!</definedName>
    <definedName name="i" localSheetId="48">#REF!</definedName>
    <definedName name="i" localSheetId="49">#REF!</definedName>
    <definedName name="i" localSheetId="51">#REF!</definedName>
    <definedName name="i" localSheetId="52">#REF!</definedName>
    <definedName name="i" localSheetId="54">#REF!</definedName>
    <definedName name="i" localSheetId="55">#REF!</definedName>
    <definedName name="i" localSheetId="56">#REF!</definedName>
    <definedName name="i" localSheetId="58">#REF!</definedName>
    <definedName name="i" localSheetId="59">#REF!</definedName>
    <definedName name="i" localSheetId="60">#REF!</definedName>
    <definedName name="i" localSheetId="61">#REF!</definedName>
    <definedName name="i" localSheetId="0">#REF!</definedName>
    <definedName name="i" localSheetId="7">#REF!</definedName>
    <definedName name="i" localSheetId="8">#REF!</definedName>
    <definedName name="i" localSheetId="11">#REF!</definedName>
    <definedName name="i" localSheetId="13">#REF!</definedName>
    <definedName name="i" localSheetId="14">#REF!</definedName>
    <definedName name="i" localSheetId="15">#REF!</definedName>
    <definedName name="i" localSheetId="16">#REF!</definedName>
    <definedName name="i" localSheetId="17">#REF!</definedName>
    <definedName name="i" localSheetId="18">#REF!</definedName>
    <definedName name="i" localSheetId="22">#REF!</definedName>
    <definedName name="i" localSheetId="25">#REF!</definedName>
    <definedName name="i" localSheetId="26">#REF!</definedName>
    <definedName name="i" localSheetId="27">#REF!</definedName>
    <definedName name="i" localSheetId="33">#REF!</definedName>
    <definedName name="i" localSheetId="35">#REF!</definedName>
    <definedName name="i">#REF!</definedName>
    <definedName name="IESS" localSheetId="46">#REF!</definedName>
    <definedName name="IESS" localSheetId="48">#REF!</definedName>
    <definedName name="IESS" localSheetId="49">#REF!</definedName>
    <definedName name="IESS" localSheetId="51">#REF!</definedName>
    <definedName name="IESS" localSheetId="52">#REF!</definedName>
    <definedName name="IESS" localSheetId="54">#REF!</definedName>
    <definedName name="IESS" localSheetId="55">#REF!</definedName>
    <definedName name="IESS" localSheetId="56">#REF!</definedName>
    <definedName name="IESS" localSheetId="58">#REF!</definedName>
    <definedName name="IESS" localSheetId="59">#REF!</definedName>
    <definedName name="IESS" localSheetId="60">#REF!</definedName>
    <definedName name="IESS" localSheetId="61">#REF!</definedName>
    <definedName name="IESS" localSheetId="0">#REF!</definedName>
    <definedName name="IESS" localSheetId="7">#REF!</definedName>
    <definedName name="IESS" localSheetId="8">#REF!</definedName>
    <definedName name="IESS" localSheetId="11">#REF!</definedName>
    <definedName name="IESS" localSheetId="13">#REF!</definedName>
    <definedName name="IESS" localSheetId="14">#REF!</definedName>
    <definedName name="IESS" localSheetId="15">#REF!</definedName>
    <definedName name="IESS" localSheetId="16">#REF!</definedName>
    <definedName name="IESS" localSheetId="17">#REF!</definedName>
    <definedName name="IESS" localSheetId="18">#REF!</definedName>
    <definedName name="IESS" localSheetId="22">#REF!</definedName>
    <definedName name="IESS" localSheetId="25">#REF!</definedName>
    <definedName name="IESS" localSheetId="26">#REF!</definedName>
    <definedName name="IESS" localSheetId="27">#REF!</definedName>
    <definedName name="IESS" localSheetId="33">#REF!</definedName>
    <definedName name="IESS" localSheetId="35">#REF!</definedName>
    <definedName name="IESS">#REF!</definedName>
    <definedName name="ii" localSheetId="48" hidden="1">{"Tab1",#N/A,FALSE,"P";"Tab2",#N/A,FALSE,"P"}</definedName>
    <definedName name="ii" localSheetId="49" hidden="1">{"Tab1",#N/A,FALSE,"P";"Tab2",#N/A,FALSE,"P"}</definedName>
    <definedName name="ii" localSheetId="50" hidden="1">{"Tab1",#N/A,FALSE,"P";"Tab2",#N/A,FALSE,"P"}</definedName>
    <definedName name="ii" localSheetId="51" hidden="1">{"Tab1",#N/A,FALSE,"P";"Tab2",#N/A,FALSE,"P"}</definedName>
    <definedName name="ii" localSheetId="52" hidden="1">{"Tab1",#N/A,FALSE,"P";"Tab2",#N/A,FALSE,"P"}</definedName>
    <definedName name="ii" localSheetId="54" hidden="1">{"Tab1",#N/A,FALSE,"P";"Tab2",#N/A,FALSE,"P"}</definedName>
    <definedName name="ii" localSheetId="55" hidden="1">{"Tab1",#N/A,FALSE,"P";"Tab2",#N/A,FALSE,"P"}</definedName>
    <definedName name="ii" localSheetId="0" hidden="1">{"Tab1",#N/A,FALSE,"P";"Tab2",#N/A,FALSE,"P"}</definedName>
    <definedName name="ii" localSheetId="2" hidden="1">{"Tab1",#N/A,FALSE,"P";"Tab2",#N/A,FALSE,"P"}</definedName>
    <definedName name="ii" localSheetId="7" hidden="1">{"Tab1",#N/A,FALSE,"P";"Tab2",#N/A,FALSE,"P"}</definedName>
    <definedName name="ii" localSheetId="8" hidden="1">{"Tab1",#N/A,FALSE,"P";"Tab2",#N/A,FALSE,"P"}</definedName>
    <definedName name="ii" localSheetId="11" hidden="1">{"Tab1",#N/A,FALSE,"P";"Tab2",#N/A,FALSE,"P"}</definedName>
    <definedName name="ii" localSheetId="13" hidden="1">{"Tab1",#N/A,FALSE,"P";"Tab2",#N/A,FALSE,"P"}</definedName>
    <definedName name="ii" localSheetId="14" hidden="1">{"Tab1",#N/A,FALSE,"P";"Tab2",#N/A,FALSE,"P"}</definedName>
    <definedName name="ii" localSheetId="15" hidden="1">{"Tab1",#N/A,FALSE,"P";"Tab2",#N/A,FALSE,"P"}</definedName>
    <definedName name="ii" localSheetId="16" hidden="1">{"Tab1",#N/A,FALSE,"P";"Tab2",#N/A,FALSE,"P"}</definedName>
    <definedName name="ii" localSheetId="17" hidden="1">{"Tab1",#N/A,FALSE,"P";"Tab2",#N/A,FALSE,"P"}</definedName>
    <definedName name="ii" localSheetId="18" hidden="1">{"Tab1",#N/A,FALSE,"P";"Tab2",#N/A,FALSE,"P"}</definedName>
    <definedName name="ii" localSheetId="25" hidden="1">{"Tab1",#N/A,FALSE,"P";"Tab2",#N/A,FALSE,"P"}</definedName>
    <definedName name="ii" localSheetId="26" hidden="1">{"Tab1",#N/A,FALSE,"P";"Tab2",#N/A,FALSE,"P"}</definedName>
    <definedName name="ii" localSheetId="27" hidden="1">{"Tab1",#N/A,FALSE,"P";"Tab2",#N/A,FALSE,"P"}</definedName>
    <definedName name="ii" hidden="1">{"Tab1",#N/A,FALSE,"P";"Tab2",#N/A,FALSE,"P"}</definedName>
    <definedName name="II_pilier_2" localSheetId="46">[23]Graf14_Graf15!#REF!</definedName>
    <definedName name="II_pilier_2" localSheetId="48">[23]Graf14_Graf15!#REF!</definedName>
    <definedName name="II_pilier_2" localSheetId="49">[23]Graf14_Graf15!#REF!</definedName>
    <definedName name="II_pilier_2" localSheetId="51">#REF!</definedName>
    <definedName name="II_pilier_2" localSheetId="52">#REF!</definedName>
    <definedName name="II_pilier_2" localSheetId="54">[23]Graf14_Graf15!#REF!</definedName>
    <definedName name="II_pilier_2" localSheetId="55">#REF!</definedName>
    <definedName name="II_pilier_2" localSheetId="56">[23]Graf14_Graf15!#REF!</definedName>
    <definedName name="II_pilier_2" localSheetId="58">#REF!</definedName>
    <definedName name="II_pilier_2" localSheetId="59">#REF!</definedName>
    <definedName name="II_pilier_2" localSheetId="60">#REF!</definedName>
    <definedName name="II_pilier_2" localSheetId="61">#REF!</definedName>
    <definedName name="II_pilier_2" localSheetId="0">[23]Graf14_Graf15!#REF!</definedName>
    <definedName name="II_pilier_2" localSheetId="7">[23]Graf14_Graf15!#REF!</definedName>
    <definedName name="II_pilier_2" localSheetId="8">[23]Graf14_Graf15!#REF!</definedName>
    <definedName name="II_pilier_2" localSheetId="11">#REF!</definedName>
    <definedName name="II_pilier_2" localSheetId="13">#REF!</definedName>
    <definedName name="II_pilier_2" localSheetId="14">#REF!</definedName>
    <definedName name="II_pilier_2" localSheetId="15">#REF!</definedName>
    <definedName name="II_pilier_2" localSheetId="16">#REF!</definedName>
    <definedName name="II_pilier_2" localSheetId="17">#REF!</definedName>
    <definedName name="II_pilier_2" localSheetId="18">#REF!</definedName>
    <definedName name="II_pilier_2" localSheetId="22">#REF!</definedName>
    <definedName name="II_pilier_2" localSheetId="25">#REF!</definedName>
    <definedName name="II_pilier_2" localSheetId="26">#REF!</definedName>
    <definedName name="II_pilier_2" localSheetId="27">#REF!</definedName>
    <definedName name="II_pilier_2" localSheetId="33">#REF!</definedName>
    <definedName name="II_pilier_2" localSheetId="35">#REF!</definedName>
    <definedName name="II_pilier_2">#REF!</definedName>
    <definedName name="II_pillar_figure" localSheetId="46">[23]Graf14_Graf15!#REF!</definedName>
    <definedName name="II_pillar_figure" localSheetId="48">[23]Graf14_Graf15!#REF!</definedName>
    <definedName name="II_pillar_figure" localSheetId="49">[23]Graf14_Graf15!#REF!</definedName>
    <definedName name="II_pillar_figure" localSheetId="51">#REF!</definedName>
    <definedName name="II_pillar_figure" localSheetId="52">#REF!</definedName>
    <definedName name="II_pillar_figure" localSheetId="54">[23]Graf14_Graf15!#REF!</definedName>
    <definedName name="II_pillar_figure" localSheetId="55">#REF!</definedName>
    <definedName name="II_pillar_figure" localSheetId="56">[23]Graf14_Graf15!#REF!</definedName>
    <definedName name="II_pillar_figure" localSheetId="58">#REF!</definedName>
    <definedName name="II_pillar_figure" localSheetId="59">#REF!</definedName>
    <definedName name="II_pillar_figure" localSheetId="60">#REF!</definedName>
    <definedName name="II_pillar_figure" localSheetId="61">#REF!</definedName>
    <definedName name="II_pillar_figure" localSheetId="0">[23]Graf14_Graf15!#REF!</definedName>
    <definedName name="II_pillar_figure" localSheetId="7">[23]Graf14_Graf15!#REF!</definedName>
    <definedName name="II_pillar_figure" localSheetId="8">[23]Graf14_Graf15!#REF!</definedName>
    <definedName name="II_pillar_figure" localSheetId="11">#REF!</definedName>
    <definedName name="II_pillar_figure" localSheetId="13">#REF!</definedName>
    <definedName name="II_pillar_figure" localSheetId="14">#REF!</definedName>
    <definedName name="II_pillar_figure" localSheetId="15">#REF!</definedName>
    <definedName name="II_pillar_figure" localSheetId="16">#REF!</definedName>
    <definedName name="II_pillar_figure" localSheetId="17">#REF!</definedName>
    <definedName name="II_pillar_figure" localSheetId="18">#REF!</definedName>
    <definedName name="II_pillar_figure" localSheetId="22">#REF!</definedName>
    <definedName name="II_pillar_figure" localSheetId="25">#REF!</definedName>
    <definedName name="II_pillar_figure" localSheetId="26">#REF!</definedName>
    <definedName name="II_pillar_figure" localSheetId="27">#REF!</definedName>
    <definedName name="II_pillar_figure" localSheetId="33">#REF!</definedName>
    <definedName name="II_pillar_figure" localSheetId="35">#REF!</definedName>
    <definedName name="II_pillar_figure">#REF!</definedName>
    <definedName name="ima" localSheetId="46">#REF!</definedName>
    <definedName name="ima" localSheetId="48">#REF!</definedName>
    <definedName name="ima" localSheetId="49">#REF!</definedName>
    <definedName name="ima" localSheetId="51">#REF!</definedName>
    <definedName name="ima" localSheetId="52">#REF!</definedName>
    <definedName name="ima" localSheetId="54">#REF!</definedName>
    <definedName name="ima" localSheetId="55">#REF!</definedName>
    <definedName name="ima" localSheetId="56">#REF!</definedName>
    <definedName name="ima" localSheetId="58">#REF!</definedName>
    <definedName name="ima" localSheetId="59">#REF!</definedName>
    <definedName name="ima" localSheetId="60">#REF!</definedName>
    <definedName name="ima" localSheetId="61">#REF!</definedName>
    <definedName name="ima" localSheetId="0">#REF!</definedName>
    <definedName name="ima" localSheetId="7">#REF!</definedName>
    <definedName name="ima" localSheetId="8">#REF!</definedName>
    <definedName name="ima" localSheetId="11">#REF!</definedName>
    <definedName name="ima" localSheetId="13">#REF!</definedName>
    <definedName name="ima" localSheetId="14">#REF!</definedName>
    <definedName name="ima" localSheetId="15">#REF!</definedName>
    <definedName name="ima" localSheetId="16">#REF!</definedName>
    <definedName name="ima" localSheetId="17">#REF!</definedName>
    <definedName name="ima" localSheetId="18">#REF!</definedName>
    <definedName name="ima" localSheetId="22">#REF!</definedName>
    <definedName name="ima" localSheetId="25">#REF!</definedName>
    <definedName name="ima" localSheetId="26">#REF!</definedName>
    <definedName name="ima" localSheetId="27">#REF!</definedName>
    <definedName name="ima" localSheetId="33">#REF!</definedName>
    <definedName name="ima" localSheetId="35">#REF!</definedName>
    <definedName name="ima">#REF!</definedName>
    <definedName name="IN1_" localSheetId="46">#REF!</definedName>
    <definedName name="IN1_" localSheetId="48">#REF!</definedName>
    <definedName name="IN1_" localSheetId="49">#REF!</definedName>
    <definedName name="IN1_" localSheetId="51">#REF!</definedName>
    <definedName name="IN1_" localSheetId="52">#REF!</definedName>
    <definedName name="IN1_" localSheetId="54">#REF!</definedName>
    <definedName name="IN1_" localSheetId="55">#REF!</definedName>
    <definedName name="IN1_" localSheetId="56">#REF!</definedName>
    <definedName name="IN1_" localSheetId="58">#REF!</definedName>
    <definedName name="IN1_" localSheetId="59">#REF!</definedName>
    <definedName name="IN1_" localSheetId="60">#REF!</definedName>
    <definedName name="IN1_" localSheetId="61">#REF!</definedName>
    <definedName name="IN1_" localSheetId="0">#REF!</definedName>
    <definedName name="IN1_" localSheetId="7">#REF!</definedName>
    <definedName name="IN1_" localSheetId="8">#REF!</definedName>
    <definedName name="IN1_" localSheetId="11">#REF!</definedName>
    <definedName name="IN1_" localSheetId="13">#REF!</definedName>
    <definedName name="IN1_" localSheetId="14">#REF!</definedName>
    <definedName name="IN1_" localSheetId="15">#REF!</definedName>
    <definedName name="IN1_" localSheetId="16">#REF!</definedName>
    <definedName name="IN1_" localSheetId="17">#REF!</definedName>
    <definedName name="IN1_" localSheetId="18">#REF!</definedName>
    <definedName name="IN1_" localSheetId="22">#REF!</definedName>
    <definedName name="IN1_" localSheetId="25">#REF!</definedName>
    <definedName name="IN1_" localSheetId="26">#REF!</definedName>
    <definedName name="IN1_" localSheetId="27">#REF!</definedName>
    <definedName name="IN1_" localSheetId="33">#REF!</definedName>
    <definedName name="IN1_" localSheetId="35">#REF!</definedName>
    <definedName name="IN1_">#REF!</definedName>
    <definedName name="IN2_" localSheetId="46">#REF!</definedName>
    <definedName name="IN2_" localSheetId="48">#REF!</definedName>
    <definedName name="IN2_" localSheetId="49">#REF!</definedName>
    <definedName name="IN2_" localSheetId="51">#REF!</definedName>
    <definedName name="IN2_" localSheetId="52">#REF!</definedName>
    <definedName name="IN2_" localSheetId="54">#REF!</definedName>
    <definedName name="IN2_" localSheetId="55">#REF!</definedName>
    <definedName name="IN2_" localSheetId="56">#REF!</definedName>
    <definedName name="IN2_" localSheetId="58">#REF!</definedName>
    <definedName name="IN2_" localSheetId="59">#REF!</definedName>
    <definedName name="IN2_" localSheetId="60">#REF!</definedName>
    <definedName name="IN2_" localSheetId="61">#REF!</definedName>
    <definedName name="IN2_" localSheetId="0">#REF!</definedName>
    <definedName name="IN2_" localSheetId="7">#REF!</definedName>
    <definedName name="IN2_" localSheetId="8">#REF!</definedName>
    <definedName name="IN2_" localSheetId="11">#REF!</definedName>
    <definedName name="IN2_" localSheetId="13">#REF!</definedName>
    <definedName name="IN2_" localSheetId="14">#REF!</definedName>
    <definedName name="IN2_" localSheetId="15">#REF!</definedName>
    <definedName name="IN2_" localSheetId="16">#REF!</definedName>
    <definedName name="IN2_" localSheetId="17">#REF!</definedName>
    <definedName name="IN2_" localSheetId="18">#REF!</definedName>
    <definedName name="IN2_" localSheetId="22">#REF!</definedName>
    <definedName name="IN2_" localSheetId="25">#REF!</definedName>
    <definedName name="IN2_" localSheetId="26">#REF!</definedName>
    <definedName name="IN2_" localSheetId="27">#REF!</definedName>
    <definedName name="IN2_" localSheetId="33">#REF!</definedName>
    <definedName name="IN2_" localSheetId="35">#REF!</definedName>
    <definedName name="IN2_">#REF!</definedName>
    <definedName name="INB" localSheetId="48">[24]B!$K$6:$T$6</definedName>
    <definedName name="INB" localSheetId="49">[24]B!$K$6:$T$6</definedName>
    <definedName name="INB" localSheetId="0">[24]B!$K$6:$T$6</definedName>
    <definedName name="INB" localSheetId="7">[24]B!$K$6:$T$6</definedName>
    <definedName name="INB" localSheetId="8">[24]B!$K$6:$T$6</definedName>
    <definedName name="INB">[25]B!$K$6:$T$6</definedName>
    <definedName name="INC" localSheetId="48">[24]C!$H$6:$I$6</definedName>
    <definedName name="INC" localSheetId="49">[24]C!$H$6:$I$6</definedName>
    <definedName name="INC" localSheetId="0">[24]C!$H$6:$I$6</definedName>
    <definedName name="INC" localSheetId="7">[24]C!$H$6:$I$6</definedName>
    <definedName name="INC" localSheetId="8">[24]C!$H$6:$I$6</definedName>
    <definedName name="INC">[25]C!$H$6:$I$6</definedName>
    <definedName name="ind" localSheetId="46">#REF!</definedName>
    <definedName name="ind" localSheetId="48">#REF!</definedName>
    <definedName name="ind" localSheetId="49">#REF!</definedName>
    <definedName name="ind" localSheetId="51">#REF!</definedName>
    <definedName name="ind" localSheetId="52">#REF!</definedName>
    <definedName name="ind" localSheetId="54">#REF!</definedName>
    <definedName name="ind" localSheetId="55">#REF!</definedName>
    <definedName name="ind" localSheetId="56">#REF!</definedName>
    <definedName name="ind" localSheetId="58">#REF!</definedName>
    <definedName name="ind" localSheetId="59">#REF!</definedName>
    <definedName name="ind" localSheetId="60">#REF!</definedName>
    <definedName name="ind" localSheetId="61">#REF!</definedName>
    <definedName name="ind" localSheetId="0">#REF!</definedName>
    <definedName name="ind" localSheetId="7">#REF!</definedName>
    <definedName name="ind" localSheetId="8">#REF!</definedName>
    <definedName name="ind" localSheetId="11">#REF!</definedName>
    <definedName name="ind" localSheetId="13">#REF!</definedName>
    <definedName name="ind" localSheetId="14">#REF!</definedName>
    <definedName name="ind" localSheetId="15">#REF!</definedName>
    <definedName name="ind" localSheetId="16">#REF!</definedName>
    <definedName name="ind" localSheetId="17">#REF!</definedName>
    <definedName name="ind" localSheetId="18">#REF!</definedName>
    <definedName name="ind" localSheetId="22">#REF!</definedName>
    <definedName name="ind" localSheetId="25">#REF!</definedName>
    <definedName name="ind" localSheetId="26">#REF!</definedName>
    <definedName name="ind" localSheetId="27">#REF!</definedName>
    <definedName name="ind" localSheetId="33">#REF!</definedName>
    <definedName name="ind" localSheetId="35">#REF!</definedName>
    <definedName name="ind">#REF!</definedName>
    <definedName name="INECEL" localSheetId="46">#REF!</definedName>
    <definedName name="INECEL" localSheetId="48">#REF!</definedName>
    <definedName name="INECEL" localSheetId="49">#REF!</definedName>
    <definedName name="INECEL" localSheetId="51">#REF!</definedName>
    <definedName name="INECEL" localSheetId="52">#REF!</definedName>
    <definedName name="INECEL" localSheetId="54">#REF!</definedName>
    <definedName name="INECEL" localSheetId="55">#REF!</definedName>
    <definedName name="INECEL" localSheetId="56">#REF!</definedName>
    <definedName name="INECEL" localSheetId="58">#REF!</definedName>
    <definedName name="INECEL" localSheetId="59">#REF!</definedName>
    <definedName name="INECEL" localSheetId="60">#REF!</definedName>
    <definedName name="INECEL" localSheetId="61">#REF!</definedName>
    <definedName name="INECEL" localSheetId="0">#REF!</definedName>
    <definedName name="INECEL" localSheetId="7">#REF!</definedName>
    <definedName name="INECEL" localSheetId="8">#REF!</definedName>
    <definedName name="INECEL" localSheetId="11">#REF!</definedName>
    <definedName name="INECEL" localSheetId="13">#REF!</definedName>
    <definedName name="INECEL" localSheetId="14">#REF!</definedName>
    <definedName name="INECEL" localSheetId="15">#REF!</definedName>
    <definedName name="INECEL" localSheetId="16">#REF!</definedName>
    <definedName name="INECEL" localSheetId="17">#REF!</definedName>
    <definedName name="INECEL" localSheetId="18">#REF!</definedName>
    <definedName name="INECEL" localSheetId="22">#REF!</definedName>
    <definedName name="INECEL" localSheetId="25">#REF!</definedName>
    <definedName name="INECEL" localSheetId="26">#REF!</definedName>
    <definedName name="INECEL" localSheetId="27">#REF!</definedName>
    <definedName name="INECEL" localSheetId="33">#REF!</definedName>
    <definedName name="INECEL" localSheetId="35">#REF!</definedName>
    <definedName name="INECEL">#REF!</definedName>
    <definedName name="inflation" localSheetId="46" hidden="1">[44]TAB34!#REF!</definedName>
    <definedName name="inflation" localSheetId="48" hidden="1">[44]TAB34!#REF!</definedName>
    <definedName name="inflation" localSheetId="49" hidden="1">[44]TAB34!#REF!</definedName>
    <definedName name="inflation" localSheetId="51" hidden="1">[45]TAB34!#REF!</definedName>
    <definedName name="inflation" localSheetId="52" hidden="1">[45]TAB34!#REF!</definedName>
    <definedName name="inflation" localSheetId="54" hidden="1">[44]TAB34!#REF!</definedName>
    <definedName name="inflation" localSheetId="55" hidden="1">[45]TAB34!#REF!</definedName>
    <definedName name="inflation" localSheetId="56" hidden="1">[44]TAB34!#REF!</definedName>
    <definedName name="inflation" localSheetId="58" hidden="1">[45]TAB34!#REF!</definedName>
    <definedName name="inflation" localSheetId="59" hidden="1">[45]TAB34!#REF!</definedName>
    <definedName name="inflation" localSheetId="60" hidden="1">[45]TAB34!#REF!</definedName>
    <definedName name="inflation" localSheetId="61" hidden="1">[45]TAB34!#REF!</definedName>
    <definedName name="inflation" localSheetId="0" hidden="1">[44]TAB34!#REF!</definedName>
    <definedName name="inflation" localSheetId="7" hidden="1">[44]TAB34!#REF!</definedName>
    <definedName name="inflation" localSheetId="8" hidden="1">[44]TAB34!#REF!</definedName>
    <definedName name="inflation" localSheetId="11" hidden="1">[45]TAB34!#REF!</definedName>
    <definedName name="inflation" localSheetId="13" hidden="1">[45]TAB34!#REF!</definedName>
    <definedName name="inflation" localSheetId="14" hidden="1">[45]TAB34!#REF!</definedName>
    <definedName name="inflation" localSheetId="15" hidden="1">[45]TAB34!#REF!</definedName>
    <definedName name="inflation" localSheetId="16" hidden="1">[45]TAB34!#REF!</definedName>
    <definedName name="inflation" localSheetId="17" hidden="1">[45]TAB34!#REF!</definedName>
    <definedName name="inflation" localSheetId="18" hidden="1">[45]TAB34!#REF!</definedName>
    <definedName name="inflation" localSheetId="22" hidden="1">[45]TAB34!#REF!</definedName>
    <definedName name="inflation" localSheetId="25" hidden="1">[45]TAB34!#REF!</definedName>
    <definedName name="inflation" localSheetId="26" hidden="1">[45]TAB34!#REF!</definedName>
    <definedName name="inflation" localSheetId="27" hidden="1">[45]TAB34!#REF!</definedName>
    <definedName name="inflation" localSheetId="33" hidden="1">[45]TAB34!#REF!</definedName>
    <definedName name="inflation" localSheetId="35" hidden="1">[45]TAB34!#REF!</definedName>
    <definedName name="inflation" hidden="1">[45]TAB34!#REF!</definedName>
    <definedName name="INPUT_2" localSheetId="46">[7]Input!#REF!</definedName>
    <definedName name="INPUT_2" localSheetId="48">[7]Input!#REF!</definedName>
    <definedName name="INPUT_2" localSheetId="49">[7]Input!#REF!</definedName>
    <definedName name="INPUT_2" localSheetId="51">[7]Input!#REF!</definedName>
    <definedName name="INPUT_2" localSheetId="52">[7]Input!#REF!</definedName>
    <definedName name="INPUT_2" localSheetId="54">[7]Input!#REF!</definedName>
    <definedName name="INPUT_2" localSheetId="55">[7]Input!#REF!</definedName>
    <definedName name="INPUT_2" localSheetId="56">[7]Input!#REF!</definedName>
    <definedName name="INPUT_2" localSheetId="58">[7]Input!#REF!</definedName>
    <definedName name="INPUT_2" localSheetId="59">[7]Input!#REF!</definedName>
    <definedName name="INPUT_2" localSheetId="60">[7]Input!#REF!</definedName>
    <definedName name="INPUT_2" localSheetId="61">[7]Input!#REF!</definedName>
    <definedName name="INPUT_2" localSheetId="0">[7]Input!#REF!</definedName>
    <definedName name="INPUT_2" localSheetId="7">[7]Input!#REF!</definedName>
    <definedName name="INPUT_2" localSheetId="8">[7]Input!#REF!</definedName>
    <definedName name="INPUT_2" localSheetId="11">[7]Input!#REF!</definedName>
    <definedName name="INPUT_2" localSheetId="13">[7]Input!#REF!</definedName>
    <definedName name="INPUT_2" localSheetId="14">[7]Input!#REF!</definedName>
    <definedName name="INPUT_2" localSheetId="15">[7]Input!#REF!</definedName>
    <definedName name="INPUT_2" localSheetId="16">[7]Input!#REF!</definedName>
    <definedName name="INPUT_2" localSheetId="17">[7]Input!#REF!</definedName>
    <definedName name="INPUT_2" localSheetId="18">[7]Input!#REF!</definedName>
    <definedName name="INPUT_2" localSheetId="22">[7]Input!#REF!</definedName>
    <definedName name="INPUT_2" localSheetId="25">[7]Input!#REF!</definedName>
    <definedName name="INPUT_2" localSheetId="26">[7]Input!#REF!</definedName>
    <definedName name="INPUT_2" localSheetId="27">[7]Input!#REF!</definedName>
    <definedName name="INPUT_2" localSheetId="33">[7]Input!#REF!</definedName>
    <definedName name="INPUT_2" localSheetId="35">[7]Input!#REF!</definedName>
    <definedName name="INPUT_2">[7]Input!#REF!</definedName>
    <definedName name="INPUT_4" localSheetId="46">[7]Input!#REF!</definedName>
    <definedName name="INPUT_4" localSheetId="48">[7]Input!#REF!</definedName>
    <definedName name="INPUT_4" localSheetId="49">[7]Input!#REF!</definedName>
    <definedName name="INPUT_4" localSheetId="51">[7]Input!#REF!</definedName>
    <definedName name="INPUT_4" localSheetId="52">[7]Input!#REF!</definedName>
    <definedName name="INPUT_4" localSheetId="54">[7]Input!#REF!</definedName>
    <definedName name="INPUT_4" localSheetId="55">[7]Input!#REF!</definedName>
    <definedName name="INPUT_4" localSheetId="56">[7]Input!#REF!</definedName>
    <definedName name="INPUT_4" localSheetId="58">[7]Input!#REF!</definedName>
    <definedName name="INPUT_4" localSheetId="59">[7]Input!#REF!</definedName>
    <definedName name="INPUT_4" localSheetId="60">[7]Input!#REF!</definedName>
    <definedName name="INPUT_4" localSheetId="61">[7]Input!#REF!</definedName>
    <definedName name="INPUT_4" localSheetId="0">[7]Input!#REF!</definedName>
    <definedName name="INPUT_4" localSheetId="7">[7]Input!#REF!</definedName>
    <definedName name="INPUT_4" localSheetId="8">[7]Input!#REF!</definedName>
    <definedName name="INPUT_4" localSheetId="11">[7]Input!#REF!</definedName>
    <definedName name="INPUT_4" localSheetId="13">[7]Input!#REF!</definedName>
    <definedName name="INPUT_4" localSheetId="14">[7]Input!#REF!</definedName>
    <definedName name="INPUT_4" localSheetId="15">[7]Input!#REF!</definedName>
    <definedName name="INPUT_4" localSheetId="16">[7]Input!#REF!</definedName>
    <definedName name="INPUT_4" localSheetId="17">[7]Input!#REF!</definedName>
    <definedName name="INPUT_4" localSheetId="18">[7]Input!#REF!</definedName>
    <definedName name="INPUT_4" localSheetId="22">[7]Input!#REF!</definedName>
    <definedName name="INPUT_4" localSheetId="25">[7]Input!#REF!</definedName>
    <definedName name="INPUT_4" localSheetId="26">[7]Input!#REF!</definedName>
    <definedName name="INPUT_4" localSheetId="27">[7]Input!#REF!</definedName>
    <definedName name="INPUT_4" localSheetId="33">[7]Input!#REF!</definedName>
    <definedName name="INPUT_4" localSheetId="35">[7]Input!#REF!</definedName>
    <definedName name="INPUT_4">[7]Input!#REF!</definedName>
    <definedName name="IPee_2" localSheetId="46">[23]Graf14_Graf15!#REF!</definedName>
    <definedName name="IPee_2" localSheetId="48">[23]Graf14_Graf15!#REF!</definedName>
    <definedName name="IPee_2" localSheetId="49">[23]Graf14_Graf15!#REF!</definedName>
    <definedName name="IPee_2" localSheetId="51">#REF!</definedName>
    <definedName name="IPee_2" localSheetId="52">#REF!</definedName>
    <definedName name="IPee_2" localSheetId="54">[23]Graf14_Graf15!#REF!</definedName>
    <definedName name="IPee_2" localSheetId="55">#REF!</definedName>
    <definedName name="IPee_2" localSheetId="56">[23]Graf14_Graf15!#REF!</definedName>
    <definedName name="IPee_2" localSheetId="58">#REF!</definedName>
    <definedName name="IPee_2" localSheetId="59">#REF!</definedName>
    <definedName name="IPee_2" localSheetId="60">#REF!</definedName>
    <definedName name="IPee_2" localSheetId="61">#REF!</definedName>
    <definedName name="IPee_2" localSheetId="0">[23]Graf14_Graf15!#REF!</definedName>
    <definedName name="IPee_2" localSheetId="7">[23]Graf14_Graf15!#REF!</definedName>
    <definedName name="IPee_2" localSheetId="8">[23]Graf14_Graf15!#REF!</definedName>
    <definedName name="IPee_2" localSheetId="11">#REF!</definedName>
    <definedName name="IPee_2" localSheetId="13">#REF!</definedName>
    <definedName name="IPee_2" localSheetId="14">#REF!</definedName>
    <definedName name="IPee_2" localSheetId="15">#REF!</definedName>
    <definedName name="IPee_2" localSheetId="16">#REF!</definedName>
    <definedName name="IPee_2" localSheetId="17">#REF!</definedName>
    <definedName name="IPee_2" localSheetId="18">#REF!</definedName>
    <definedName name="IPee_2" localSheetId="22">#REF!</definedName>
    <definedName name="IPee_2" localSheetId="25">#REF!</definedName>
    <definedName name="IPee_2" localSheetId="26">#REF!</definedName>
    <definedName name="IPee_2" localSheetId="27">#REF!</definedName>
    <definedName name="IPee_2" localSheetId="33">#REF!</definedName>
    <definedName name="IPee_2" localSheetId="35">#REF!</definedName>
    <definedName name="IPee_2">#REF!</definedName>
    <definedName name="IPer_2" localSheetId="46">[23]Graf14_Graf15!#REF!</definedName>
    <definedName name="IPer_2" localSheetId="48">[23]Graf14_Graf15!#REF!</definedName>
    <definedName name="IPer_2" localSheetId="49">[23]Graf14_Graf15!#REF!</definedName>
    <definedName name="IPer_2" localSheetId="51">#REF!</definedName>
    <definedName name="IPer_2" localSheetId="52">#REF!</definedName>
    <definedName name="IPer_2" localSheetId="54">[23]Graf14_Graf15!#REF!</definedName>
    <definedName name="IPer_2" localSheetId="55">#REF!</definedName>
    <definedName name="IPer_2" localSheetId="56">[23]Graf14_Graf15!#REF!</definedName>
    <definedName name="IPer_2" localSheetId="58">#REF!</definedName>
    <definedName name="IPer_2" localSheetId="59">#REF!</definedName>
    <definedName name="IPer_2" localSheetId="60">#REF!</definedName>
    <definedName name="IPer_2" localSheetId="61">#REF!</definedName>
    <definedName name="IPer_2" localSheetId="0">[23]Graf14_Graf15!#REF!</definedName>
    <definedName name="IPer_2" localSheetId="7">[23]Graf14_Graf15!#REF!</definedName>
    <definedName name="IPer_2" localSheetId="8">[23]Graf14_Graf15!#REF!</definedName>
    <definedName name="IPer_2" localSheetId="11">#REF!</definedName>
    <definedName name="IPer_2" localSheetId="13">#REF!</definedName>
    <definedName name="IPer_2" localSheetId="14">#REF!</definedName>
    <definedName name="IPer_2" localSheetId="15">#REF!</definedName>
    <definedName name="IPer_2" localSheetId="16">#REF!</definedName>
    <definedName name="IPer_2" localSheetId="17">#REF!</definedName>
    <definedName name="IPer_2" localSheetId="18">#REF!</definedName>
    <definedName name="IPer_2" localSheetId="22">#REF!</definedName>
    <definedName name="IPer_2" localSheetId="25">#REF!</definedName>
    <definedName name="IPer_2" localSheetId="26">#REF!</definedName>
    <definedName name="IPer_2" localSheetId="27">#REF!</definedName>
    <definedName name="IPer_2" localSheetId="33">#REF!</definedName>
    <definedName name="IPer_2" localSheetId="35">#REF!</definedName>
    <definedName name="IPer_2">#REF!</definedName>
    <definedName name="IT" localSheetId="46">[23]Graf14_Graf15!#REF!</definedName>
    <definedName name="IT" localSheetId="48">[23]Graf14_Graf15!#REF!</definedName>
    <definedName name="IT" localSheetId="49">[23]Graf14_Graf15!#REF!</definedName>
    <definedName name="IT" localSheetId="51">#REF!</definedName>
    <definedName name="IT" localSheetId="52">#REF!</definedName>
    <definedName name="IT" localSheetId="54">[23]Graf14_Graf15!#REF!</definedName>
    <definedName name="IT" localSheetId="55">#REF!</definedName>
    <definedName name="IT" localSheetId="56">[23]Graf14_Graf15!#REF!</definedName>
    <definedName name="IT" localSheetId="58">#REF!</definedName>
    <definedName name="IT" localSheetId="59">#REF!</definedName>
    <definedName name="IT" localSheetId="60">#REF!</definedName>
    <definedName name="IT" localSheetId="61">#REF!</definedName>
    <definedName name="IT" localSheetId="0">[23]Graf14_Graf15!#REF!</definedName>
    <definedName name="IT" localSheetId="7">[23]Graf14_Graf15!#REF!</definedName>
    <definedName name="IT" localSheetId="8">[23]Graf14_Graf15!#REF!</definedName>
    <definedName name="IT" localSheetId="11">#REF!</definedName>
    <definedName name="IT" localSheetId="13">#REF!</definedName>
    <definedName name="IT" localSheetId="14">#REF!</definedName>
    <definedName name="IT" localSheetId="15">#REF!</definedName>
    <definedName name="IT" localSheetId="16">#REF!</definedName>
    <definedName name="IT" localSheetId="17">#REF!</definedName>
    <definedName name="IT" localSheetId="18">#REF!</definedName>
    <definedName name="IT" localSheetId="22">#REF!</definedName>
    <definedName name="IT" localSheetId="25">#REF!</definedName>
    <definedName name="IT" localSheetId="26">#REF!</definedName>
    <definedName name="IT" localSheetId="27">#REF!</definedName>
    <definedName name="IT" localSheetId="33">#REF!</definedName>
    <definedName name="IT" localSheetId="35">#REF!</definedName>
    <definedName name="IT">#REF!</definedName>
    <definedName name="IT_2" localSheetId="46">[23]Graf14_Graf15!#REF!</definedName>
    <definedName name="IT_2" localSheetId="48">[23]Graf14_Graf15!#REF!</definedName>
    <definedName name="IT_2" localSheetId="49">[23]Graf14_Graf15!#REF!</definedName>
    <definedName name="IT_2" localSheetId="51">#REF!</definedName>
    <definedName name="IT_2" localSheetId="52">#REF!</definedName>
    <definedName name="IT_2" localSheetId="54">[23]Graf14_Graf15!#REF!</definedName>
    <definedName name="IT_2" localSheetId="55">#REF!</definedName>
    <definedName name="IT_2" localSheetId="56">[23]Graf14_Graf15!#REF!</definedName>
    <definedName name="IT_2" localSheetId="58">#REF!</definedName>
    <definedName name="IT_2" localSheetId="59">#REF!</definedName>
    <definedName name="IT_2" localSheetId="60">#REF!</definedName>
    <definedName name="IT_2" localSheetId="61">#REF!</definedName>
    <definedName name="IT_2" localSheetId="0">[23]Graf14_Graf15!#REF!</definedName>
    <definedName name="IT_2" localSheetId="7">[23]Graf14_Graf15!#REF!</definedName>
    <definedName name="IT_2" localSheetId="8">[23]Graf14_Graf15!#REF!</definedName>
    <definedName name="IT_2" localSheetId="11">#REF!</definedName>
    <definedName name="IT_2" localSheetId="13">#REF!</definedName>
    <definedName name="IT_2" localSheetId="14">#REF!</definedName>
    <definedName name="IT_2" localSheetId="15">#REF!</definedName>
    <definedName name="IT_2" localSheetId="16">#REF!</definedName>
    <definedName name="IT_2" localSheetId="17">#REF!</definedName>
    <definedName name="IT_2" localSheetId="18">#REF!</definedName>
    <definedName name="IT_2" localSheetId="22">#REF!</definedName>
    <definedName name="IT_2" localSheetId="25">#REF!</definedName>
    <definedName name="IT_2" localSheetId="26">#REF!</definedName>
    <definedName name="IT_2" localSheetId="27">#REF!</definedName>
    <definedName name="IT_2" localSheetId="33">#REF!</definedName>
    <definedName name="IT_2" localSheetId="35">#REF!</definedName>
    <definedName name="IT_2">#REF!</definedName>
    <definedName name="IT_2_bracket_2" localSheetId="46">[23]Graf14_Graf15!#REF!</definedName>
    <definedName name="IT_2_bracket_2" localSheetId="48">[23]Graf14_Graf15!#REF!</definedName>
    <definedName name="IT_2_bracket_2" localSheetId="49">[23]Graf14_Graf15!#REF!</definedName>
    <definedName name="IT_2_bracket_2" localSheetId="51">#REF!</definedName>
    <definedName name="IT_2_bracket_2" localSheetId="52">#REF!</definedName>
    <definedName name="IT_2_bracket_2" localSheetId="54">[23]Graf14_Graf15!#REF!</definedName>
    <definedName name="IT_2_bracket_2" localSheetId="55">#REF!</definedName>
    <definedName name="IT_2_bracket_2" localSheetId="56">[23]Graf14_Graf15!#REF!</definedName>
    <definedName name="IT_2_bracket_2" localSheetId="58">#REF!</definedName>
    <definedName name="IT_2_bracket_2" localSheetId="59">#REF!</definedName>
    <definedName name="IT_2_bracket_2" localSheetId="60">#REF!</definedName>
    <definedName name="IT_2_bracket_2" localSheetId="61">#REF!</definedName>
    <definedName name="IT_2_bracket_2" localSheetId="0">[23]Graf14_Graf15!#REF!</definedName>
    <definedName name="IT_2_bracket_2" localSheetId="7">[23]Graf14_Graf15!#REF!</definedName>
    <definedName name="IT_2_bracket_2" localSheetId="8">[23]Graf14_Graf15!#REF!</definedName>
    <definedName name="IT_2_bracket_2" localSheetId="11">#REF!</definedName>
    <definedName name="IT_2_bracket_2" localSheetId="13">#REF!</definedName>
    <definedName name="IT_2_bracket_2" localSheetId="14">#REF!</definedName>
    <definedName name="IT_2_bracket_2" localSheetId="15">#REF!</definedName>
    <definedName name="IT_2_bracket_2" localSheetId="16">#REF!</definedName>
    <definedName name="IT_2_bracket_2" localSheetId="17">#REF!</definedName>
    <definedName name="IT_2_bracket_2" localSheetId="18">#REF!</definedName>
    <definedName name="IT_2_bracket_2" localSheetId="22">#REF!</definedName>
    <definedName name="IT_2_bracket_2" localSheetId="25">#REF!</definedName>
    <definedName name="IT_2_bracket_2" localSheetId="26">#REF!</definedName>
    <definedName name="IT_2_bracket_2" localSheetId="27">#REF!</definedName>
    <definedName name="IT_2_bracket_2" localSheetId="33">#REF!</definedName>
    <definedName name="IT_2_bracket_2" localSheetId="35">#REF!</definedName>
    <definedName name="IT_2_bracket_2">#REF!</definedName>
    <definedName name="jhgf" localSheetId="48" hidden="1">{"MONA",#N/A,FALSE,"S"}</definedName>
    <definedName name="jhgf" localSheetId="49" hidden="1">{"MONA",#N/A,FALSE,"S"}</definedName>
    <definedName name="jhgf" localSheetId="50" hidden="1">{"MONA",#N/A,FALSE,"S"}</definedName>
    <definedName name="jhgf" localSheetId="51" hidden="1">{"MONA",#N/A,FALSE,"S"}</definedName>
    <definedName name="jhgf" localSheetId="52" hidden="1">{"MONA",#N/A,FALSE,"S"}</definedName>
    <definedName name="jhgf" localSheetId="54" hidden="1">{"MONA",#N/A,FALSE,"S"}</definedName>
    <definedName name="jhgf" localSheetId="55" hidden="1">{"MONA",#N/A,FALSE,"S"}</definedName>
    <definedName name="jhgf" localSheetId="0" hidden="1">{"MONA",#N/A,FALSE,"S"}</definedName>
    <definedName name="jhgf" localSheetId="2" hidden="1">{"MONA",#N/A,FALSE,"S"}</definedName>
    <definedName name="jhgf" localSheetId="7" hidden="1">{"MONA",#N/A,FALSE,"S"}</definedName>
    <definedName name="jhgf" localSheetId="8" hidden="1">{"MONA",#N/A,FALSE,"S"}</definedName>
    <definedName name="jhgf" localSheetId="11" hidden="1">{"MONA",#N/A,FALSE,"S"}</definedName>
    <definedName name="jhgf" localSheetId="13" hidden="1">{"MONA",#N/A,FALSE,"S"}</definedName>
    <definedName name="jhgf" localSheetId="14" hidden="1">{"MONA",#N/A,FALSE,"S"}</definedName>
    <definedName name="jhgf" localSheetId="15" hidden="1">{"MONA",#N/A,FALSE,"S"}</definedName>
    <definedName name="jhgf" localSheetId="16" hidden="1">{"MONA",#N/A,FALSE,"S"}</definedName>
    <definedName name="jhgf" localSheetId="17" hidden="1">{"MONA",#N/A,FALSE,"S"}</definedName>
    <definedName name="jhgf" localSheetId="18" hidden="1">{"MONA",#N/A,FALSE,"S"}</definedName>
    <definedName name="jhgf" localSheetId="25" hidden="1">{"MONA",#N/A,FALSE,"S"}</definedName>
    <definedName name="jhgf" localSheetId="26" hidden="1">{"MONA",#N/A,FALSE,"S"}</definedName>
    <definedName name="jhgf" localSheetId="27" hidden="1">{"MONA",#N/A,FALSE,"S"}</definedName>
    <definedName name="jhgf" hidden="1">{"MONA",#N/A,FALSE,"S"}</definedName>
    <definedName name="jj" localSheetId="48" hidden="1">{"Riqfin97",#N/A,FALSE,"Tran";"Riqfinpro",#N/A,FALSE,"Tran"}</definedName>
    <definedName name="jj" localSheetId="49" hidden="1">{"Riqfin97",#N/A,FALSE,"Tran";"Riqfinpro",#N/A,FALSE,"Tran"}</definedName>
    <definedName name="jj" localSheetId="50" hidden="1">{"Riqfin97",#N/A,FALSE,"Tran";"Riqfinpro",#N/A,FALSE,"Tran"}</definedName>
    <definedName name="jj" localSheetId="51" hidden="1">{"Riqfin97",#N/A,FALSE,"Tran";"Riqfinpro",#N/A,FALSE,"Tran"}</definedName>
    <definedName name="jj" localSheetId="52" hidden="1">{"Riqfin97",#N/A,FALSE,"Tran";"Riqfinpro",#N/A,FALSE,"Tran"}</definedName>
    <definedName name="jj" localSheetId="54" hidden="1">{"Riqfin97",#N/A,FALSE,"Tran";"Riqfinpro",#N/A,FALSE,"Tran"}</definedName>
    <definedName name="jj" localSheetId="55" hidden="1">{"Riqfin97",#N/A,FALSE,"Tran";"Riqfinpro",#N/A,FALSE,"Tran"}</definedName>
    <definedName name="jj" localSheetId="0" hidden="1">{"Riqfin97",#N/A,FALSE,"Tran";"Riqfinpro",#N/A,FALSE,"Tran"}</definedName>
    <definedName name="jj" localSheetId="2" hidden="1">{"Riqfin97",#N/A,FALSE,"Tran";"Riqfinpro",#N/A,FALSE,"Tran"}</definedName>
    <definedName name="jj" localSheetId="7" hidden="1">{"Riqfin97",#N/A,FALSE,"Tran";"Riqfinpro",#N/A,FALSE,"Tran"}</definedName>
    <definedName name="jj" localSheetId="8" hidden="1">{"Riqfin97",#N/A,FALSE,"Tran";"Riqfinpro",#N/A,FALSE,"Tran"}</definedName>
    <definedName name="jj" localSheetId="11" hidden="1">{"Riqfin97",#N/A,FALSE,"Tran";"Riqfinpro",#N/A,FALSE,"Tran"}</definedName>
    <definedName name="jj" localSheetId="13" hidden="1">{"Riqfin97",#N/A,FALSE,"Tran";"Riqfinpro",#N/A,FALSE,"Tran"}</definedName>
    <definedName name="jj" localSheetId="14" hidden="1">{"Riqfin97",#N/A,FALSE,"Tran";"Riqfinpro",#N/A,FALSE,"Tran"}</definedName>
    <definedName name="jj" localSheetId="15" hidden="1">{"Riqfin97",#N/A,FALSE,"Tran";"Riqfinpro",#N/A,FALSE,"Tran"}</definedName>
    <definedName name="jj" localSheetId="16" hidden="1">{"Riqfin97",#N/A,FALSE,"Tran";"Riqfinpro",#N/A,FALSE,"Tran"}</definedName>
    <definedName name="jj" localSheetId="17" hidden="1">{"Riqfin97",#N/A,FALSE,"Tran";"Riqfinpro",#N/A,FALSE,"Tran"}</definedName>
    <definedName name="jj" localSheetId="18" hidden="1">{"Riqfin97",#N/A,FALSE,"Tran";"Riqfinpro",#N/A,FALSE,"Tran"}</definedName>
    <definedName name="jj" localSheetId="25" hidden="1">{"Riqfin97",#N/A,FALSE,"Tran";"Riqfinpro",#N/A,FALSE,"Tran"}</definedName>
    <definedName name="jj" localSheetId="26" hidden="1">{"Riqfin97",#N/A,FALSE,"Tran";"Riqfinpro",#N/A,FALSE,"Tran"}</definedName>
    <definedName name="jj" localSheetId="27" hidden="1">{"Riqfin97",#N/A,FALSE,"Tran";"Riqfinpro",#N/A,FALSE,"Tran"}</definedName>
    <definedName name="jj" hidden="1">{"Riqfin97",#N/A,FALSE,"Tran";"Riqfinpro",#N/A,FALSE,"Tran"}</definedName>
    <definedName name="jjj" localSheetId="46" hidden="1">[46]M!#REF!</definedName>
    <definedName name="jjj" localSheetId="48" hidden="1">[46]M!#REF!</definedName>
    <definedName name="jjj" localSheetId="49" hidden="1">[46]M!#REF!</definedName>
    <definedName name="jjj" localSheetId="51" hidden="1">[46]M!#REF!</definedName>
    <definedName name="jjj" localSheetId="52" hidden="1">[46]M!#REF!</definedName>
    <definedName name="jjj" localSheetId="54" hidden="1">[46]M!#REF!</definedName>
    <definedName name="jjj" localSheetId="55" hidden="1">[46]M!#REF!</definedName>
    <definedName name="jjj" localSheetId="56" hidden="1">[46]M!#REF!</definedName>
    <definedName name="jjj" localSheetId="58" hidden="1">[46]M!#REF!</definedName>
    <definedName name="jjj" localSheetId="59" hidden="1">[46]M!#REF!</definedName>
    <definedName name="jjj" localSheetId="60" hidden="1">[46]M!#REF!</definedName>
    <definedName name="jjj" localSheetId="61" hidden="1">[46]M!#REF!</definedName>
    <definedName name="jjj" localSheetId="0" hidden="1">[46]M!#REF!</definedName>
    <definedName name="jjj" localSheetId="7" hidden="1">[46]M!#REF!</definedName>
    <definedName name="jjj" localSheetId="8" hidden="1">[46]M!#REF!</definedName>
    <definedName name="jjj" localSheetId="11" hidden="1">[46]M!#REF!</definedName>
    <definedName name="jjj" localSheetId="13" hidden="1">[46]M!#REF!</definedName>
    <definedName name="jjj" localSheetId="14" hidden="1">[46]M!#REF!</definedName>
    <definedName name="jjj" localSheetId="15" hidden="1">[46]M!#REF!</definedName>
    <definedName name="jjj" localSheetId="16" hidden="1">[46]M!#REF!</definedName>
    <definedName name="jjj" localSheetId="17" hidden="1">[46]M!#REF!</definedName>
    <definedName name="jjj" localSheetId="18" hidden="1">[46]M!#REF!</definedName>
    <definedName name="jjj" localSheetId="22" hidden="1">[46]M!#REF!</definedName>
    <definedName name="jjj" localSheetId="25" hidden="1">[46]M!#REF!</definedName>
    <definedName name="jjj" localSheetId="26" hidden="1">[46]M!#REF!</definedName>
    <definedName name="jjj" localSheetId="27" hidden="1">[46]M!#REF!</definedName>
    <definedName name="jjj" localSheetId="33" hidden="1">[46]M!#REF!</definedName>
    <definedName name="jjj" localSheetId="35" hidden="1">[46]M!#REF!</definedName>
    <definedName name="jjj" hidden="1">[46]M!#REF!</definedName>
    <definedName name="jjjjjj" localSheetId="46" hidden="1">'[42]J(Priv.Cap)'!#REF!</definedName>
    <definedName name="jjjjjj" localSheetId="48" hidden="1">'[42]J(Priv.Cap)'!#REF!</definedName>
    <definedName name="jjjjjj" localSheetId="49" hidden="1">'[42]J(Priv.Cap)'!#REF!</definedName>
    <definedName name="jjjjjj" localSheetId="51" hidden="1">'[42]J(Priv.Cap)'!#REF!</definedName>
    <definedName name="jjjjjj" localSheetId="52" hidden="1">'[42]J(Priv.Cap)'!#REF!</definedName>
    <definedName name="jjjjjj" localSheetId="54" hidden="1">'[42]J(Priv.Cap)'!#REF!</definedName>
    <definedName name="jjjjjj" localSheetId="55" hidden="1">'[42]J(Priv.Cap)'!#REF!</definedName>
    <definedName name="jjjjjj" localSheetId="56" hidden="1">'[42]J(Priv.Cap)'!#REF!</definedName>
    <definedName name="jjjjjj" localSheetId="58" hidden="1">'[42]J(Priv.Cap)'!#REF!</definedName>
    <definedName name="jjjjjj" localSheetId="59" hidden="1">'[42]J(Priv.Cap)'!#REF!</definedName>
    <definedName name="jjjjjj" localSheetId="60" hidden="1">'[42]J(Priv.Cap)'!#REF!</definedName>
    <definedName name="jjjjjj" localSheetId="61" hidden="1">'[42]J(Priv.Cap)'!#REF!</definedName>
    <definedName name="jjjjjj" localSheetId="0" hidden="1">'[42]J(Priv.Cap)'!#REF!</definedName>
    <definedName name="jjjjjj" localSheetId="7" hidden="1">'[42]J(Priv.Cap)'!#REF!</definedName>
    <definedName name="jjjjjj" localSheetId="8" hidden="1">'[42]J(Priv.Cap)'!#REF!</definedName>
    <definedName name="jjjjjj" localSheetId="11" hidden="1">'[42]J(Priv.Cap)'!#REF!</definedName>
    <definedName name="jjjjjj" localSheetId="13" hidden="1">'[42]J(Priv.Cap)'!#REF!</definedName>
    <definedName name="jjjjjj" localSheetId="14" hidden="1">'[42]J(Priv.Cap)'!#REF!</definedName>
    <definedName name="jjjjjj" localSheetId="15" hidden="1">'[42]J(Priv.Cap)'!#REF!</definedName>
    <definedName name="jjjjjj" localSheetId="16" hidden="1">'[42]J(Priv.Cap)'!#REF!</definedName>
    <definedName name="jjjjjj" localSheetId="17" hidden="1">'[42]J(Priv.Cap)'!#REF!</definedName>
    <definedName name="jjjjjj" localSheetId="18" hidden="1">'[42]J(Priv.Cap)'!#REF!</definedName>
    <definedName name="jjjjjj" localSheetId="22" hidden="1">'[42]J(Priv.Cap)'!#REF!</definedName>
    <definedName name="jjjjjj" localSheetId="25" hidden="1">'[42]J(Priv.Cap)'!#REF!</definedName>
    <definedName name="jjjjjj" localSheetId="26" hidden="1">'[42]J(Priv.Cap)'!#REF!</definedName>
    <definedName name="jjjjjj" localSheetId="27" hidden="1">'[42]J(Priv.Cap)'!#REF!</definedName>
    <definedName name="jjjjjj" localSheetId="33" hidden="1">'[42]J(Priv.Cap)'!#REF!</definedName>
    <definedName name="jjjjjj" localSheetId="35" hidden="1">'[42]J(Priv.Cap)'!#REF!</definedName>
    <definedName name="jjjjjj" hidden="1">'[42]J(Priv.Cap)'!#REF!</definedName>
    <definedName name="juňä" localSheetId="61">#REF!</definedName>
    <definedName name="juňä">#REF!</definedName>
    <definedName name="kjg" localSheetId="48" hidden="1">{#N/A,#N/A,FALSE,"SimInp1";#N/A,#N/A,FALSE,"SimInp2";#N/A,#N/A,FALSE,"SimOut1";#N/A,#N/A,FALSE,"SimOut2";#N/A,#N/A,FALSE,"SimOut3";#N/A,#N/A,FALSE,"SimOut4";#N/A,#N/A,FALSE,"SimOut5"}</definedName>
    <definedName name="kjg" localSheetId="49" hidden="1">{#N/A,#N/A,FALSE,"SimInp1";#N/A,#N/A,FALSE,"SimInp2";#N/A,#N/A,FALSE,"SimOut1";#N/A,#N/A,FALSE,"SimOut2";#N/A,#N/A,FALSE,"SimOut3";#N/A,#N/A,FALSE,"SimOut4";#N/A,#N/A,FALSE,"SimOut5"}</definedName>
    <definedName name="kjg" localSheetId="50" hidden="1">{#N/A,#N/A,FALSE,"SimInp1";#N/A,#N/A,FALSE,"SimInp2";#N/A,#N/A,FALSE,"SimOut1";#N/A,#N/A,FALSE,"SimOut2";#N/A,#N/A,FALSE,"SimOut3";#N/A,#N/A,FALSE,"SimOut4";#N/A,#N/A,FALSE,"SimOut5"}</definedName>
    <definedName name="kjg" localSheetId="51" hidden="1">{#N/A,#N/A,FALSE,"SimInp1";#N/A,#N/A,FALSE,"SimInp2";#N/A,#N/A,FALSE,"SimOut1";#N/A,#N/A,FALSE,"SimOut2";#N/A,#N/A,FALSE,"SimOut3";#N/A,#N/A,FALSE,"SimOut4";#N/A,#N/A,FALSE,"SimOut5"}</definedName>
    <definedName name="kjg" localSheetId="52" hidden="1">{#N/A,#N/A,FALSE,"SimInp1";#N/A,#N/A,FALSE,"SimInp2";#N/A,#N/A,FALSE,"SimOut1";#N/A,#N/A,FALSE,"SimOut2";#N/A,#N/A,FALSE,"SimOut3";#N/A,#N/A,FALSE,"SimOut4";#N/A,#N/A,FALSE,"SimOut5"}</definedName>
    <definedName name="kjg" localSheetId="54" hidden="1">{#N/A,#N/A,FALSE,"SimInp1";#N/A,#N/A,FALSE,"SimInp2";#N/A,#N/A,FALSE,"SimOut1";#N/A,#N/A,FALSE,"SimOut2";#N/A,#N/A,FALSE,"SimOut3";#N/A,#N/A,FALSE,"SimOut4";#N/A,#N/A,FALSE,"SimOut5"}</definedName>
    <definedName name="kjg" localSheetId="55" hidden="1">{#N/A,#N/A,FALSE,"SimInp1";#N/A,#N/A,FALSE,"SimInp2";#N/A,#N/A,FALSE,"SimOut1";#N/A,#N/A,FALSE,"SimOut2";#N/A,#N/A,FALSE,"SimOut3";#N/A,#N/A,FALSE,"SimOut4";#N/A,#N/A,FALSE,"SimOut5"}</definedName>
    <definedName name="kjg" localSheetId="0" hidden="1">{#N/A,#N/A,FALSE,"SimInp1";#N/A,#N/A,FALSE,"SimInp2";#N/A,#N/A,FALSE,"SimOut1";#N/A,#N/A,FALSE,"SimOut2";#N/A,#N/A,FALSE,"SimOut3";#N/A,#N/A,FALSE,"SimOut4";#N/A,#N/A,FALSE,"SimOut5"}</definedName>
    <definedName name="kjg" localSheetId="2" hidden="1">{#N/A,#N/A,FALSE,"SimInp1";#N/A,#N/A,FALSE,"SimInp2";#N/A,#N/A,FALSE,"SimOut1";#N/A,#N/A,FALSE,"SimOut2";#N/A,#N/A,FALSE,"SimOut3";#N/A,#N/A,FALSE,"SimOut4";#N/A,#N/A,FALSE,"SimOut5"}</definedName>
    <definedName name="kjg" localSheetId="7" hidden="1">{#N/A,#N/A,FALSE,"SimInp1";#N/A,#N/A,FALSE,"SimInp2";#N/A,#N/A,FALSE,"SimOut1";#N/A,#N/A,FALSE,"SimOut2";#N/A,#N/A,FALSE,"SimOut3";#N/A,#N/A,FALSE,"SimOut4";#N/A,#N/A,FALSE,"SimOut5"}</definedName>
    <definedName name="kjg" localSheetId="8" hidden="1">{#N/A,#N/A,FALSE,"SimInp1";#N/A,#N/A,FALSE,"SimInp2";#N/A,#N/A,FALSE,"SimOut1";#N/A,#N/A,FALSE,"SimOut2";#N/A,#N/A,FALSE,"SimOut3";#N/A,#N/A,FALSE,"SimOut4";#N/A,#N/A,FALSE,"SimOut5"}</definedName>
    <definedName name="kjg" localSheetId="11" hidden="1">{#N/A,#N/A,FALSE,"SimInp1";#N/A,#N/A,FALSE,"SimInp2";#N/A,#N/A,FALSE,"SimOut1";#N/A,#N/A,FALSE,"SimOut2";#N/A,#N/A,FALSE,"SimOut3";#N/A,#N/A,FALSE,"SimOut4";#N/A,#N/A,FALSE,"SimOut5"}</definedName>
    <definedName name="kjg" localSheetId="13" hidden="1">{#N/A,#N/A,FALSE,"SimInp1";#N/A,#N/A,FALSE,"SimInp2";#N/A,#N/A,FALSE,"SimOut1";#N/A,#N/A,FALSE,"SimOut2";#N/A,#N/A,FALSE,"SimOut3";#N/A,#N/A,FALSE,"SimOut4";#N/A,#N/A,FALSE,"SimOut5"}</definedName>
    <definedName name="kjg" localSheetId="14" hidden="1">{#N/A,#N/A,FALSE,"SimInp1";#N/A,#N/A,FALSE,"SimInp2";#N/A,#N/A,FALSE,"SimOut1";#N/A,#N/A,FALSE,"SimOut2";#N/A,#N/A,FALSE,"SimOut3";#N/A,#N/A,FALSE,"SimOut4";#N/A,#N/A,FALSE,"SimOut5"}</definedName>
    <definedName name="kjg" localSheetId="15" hidden="1">{#N/A,#N/A,FALSE,"SimInp1";#N/A,#N/A,FALSE,"SimInp2";#N/A,#N/A,FALSE,"SimOut1";#N/A,#N/A,FALSE,"SimOut2";#N/A,#N/A,FALSE,"SimOut3";#N/A,#N/A,FALSE,"SimOut4";#N/A,#N/A,FALSE,"SimOut5"}</definedName>
    <definedName name="kjg" localSheetId="16" hidden="1">{#N/A,#N/A,FALSE,"SimInp1";#N/A,#N/A,FALSE,"SimInp2";#N/A,#N/A,FALSE,"SimOut1";#N/A,#N/A,FALSE,"SimOut2";#N/A,#N/A,FALSE,"SimOut3";#N/A,#N/A,FALSE,"SimOut4";#N/A,#N/A,FALSE,"SimOut5"}</definedName>
    <definedName name="kjg" localSheetId="17" hidden="1">{#N/A,#N/A,FALSE,"SimInp1";#N/A,#N/A,FALSE,"SimInp2";#N/A,#N/A,FALSE,"SimOut1";#N/A,#N/A,FALSE,"SimOut2";#N/A,#N/A,FALSE,"SimOut3";#N/A,#N/A,FALSE,"SimOut4";#N/A,#N/A,FALSE,"SimOut5"}</definedName>
    <definedName name="kjg" localSheetId="18" hidden="1">{#N/A,#N/A,FALSE,"SimInp1";#N/A,#N/A,FALSE,"SimInp2";#N/A,#N/A,FALSE,"SimOut1";#N/A,#N/A,FALSE,"SimOut2";#N/A,#N/A,FALSE,"SimOut3";#N/A,#N/A,FALSE,"SimOut4";#N/A,#N/A,FALSE,"SimOut5"}</definedName>
    <definedName name="kjg" localSheetId="25" hidden="1">{#N/A,#N/A,FALSE,"SimInp1";#N/A,#N/A,FALSE,"SimInp2";#N/A,#N/A,FALSE,"SimOut1";#N/A,#N/A,FALSE,"SimOut2";#N/A,#N/A,FALSE,"SimOut3";#N/A,#N/A,FALSE,"SimOut4";#N/A,#N/A,FALSE,"SimOut5"}</definedName>
    <definedName name="kjg" localSheetId="26" hidden="1">{#N/A,#N/A,FALSE,"SimInp1";#N/A,#N/A,FALSE,"SimInp2";#N/A,#N/A,FALSE,"SimOut1";#N/A,#N/A,FALSE,"SimOut2";#N/A,#N/A,FALSE,"SimOut3";#N/A,#N/A,FALSE,"SimOut4";#N/A,#N/A,FALSE,"SimOut5"}</definedName>
    <definedName name="kjg" localSheetId="27" hidden="1">{#N/A,#N/A,FALSE,"SimInp1";#N/A,#N/A,FALSE,"SimInp2";#N/A,#N/A,FALSE,"SimOut1";#N/A,#N/A,FALSE,"SimOut2";#N/A,#N/A,FALSE,"SimOut3";#N/A,#N/A,FALSE,"SimOut4";#N/A,#N/A,FALSE,"SimOut5"}</definedName>
    <definedName name="kjg" hidden="1">{#N/A,#N/A,FALSE,"SimInp1";#N/A,#N/A,FALSE,"SimInp2";#N/A,#N/A,FALSE,"SimOut1";#N/A,#N/A,FALSE,"SimOut2";#N/A,#N/A,FALSE,"SimOut3";#N/A,#N/A,FALSE,"SimOut4";#N/A,#N/A,FALSE,"SimOut5"}</definedName>
    <definedName name="kjhg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jhg" hidden="1">{"BOP_TAB",#N/A,FALSE,"N";"MIDTERM_TAB",#N/A,FALSE,"O";"FUND_CRED",#N/A,FALSE,"P";"DEBT_TAB1",#N/A,FALSE,"Q";"DEBT_TAB2",#N/A,FALSE,"Q";"FORFIN_TAB1",#N/A,FALSE,"R";"FORFIN_TAB2",#N/A,FALSE,"R";"BOP_ANALY",#N/A,FALSE,"U"}</definedName>
    <definedName name="kk" localSheetId="48" hidden="1">{"Tab1",#N/A,FALSE,"P";"Tab2",#N/A,FALSE,"P"}</definedName>
    <definedName name="kk" localSheetId="49" hidden="1">{"Tab1",#N/A,FALSE,"P";"Tab2",#N/A,FALSE,"P"}</definedName>
    <definedName name="kk" localSheetId="50" hidden="1">{"Tab1",#N/A,FALSE,"P";"Tab2",#N/A,FALSE,"P"}</definedName>
    <definedName name="kk" localSheetId="51" hidden="1">{"Tab1",#N/A,FALSE,"P";"Tab2",#N/A,FALSE,"P"}</definedName>
    <definedName name="kk" localSheetId="52" hidden="1">{"Tab1",#N/A,FALSE,"P";"Tab2",#N/A,FALSE,"P"}</definedName>
    <definedName name="kk" localSheetId="54" hidden="1">{"Tab1",#N/A,FALSE,"P";"Tab2",#N/A,FALSE,"P"}</definedName>
    <definedName name="kk" localSheetId="55" hidden="1">{"Tab1",#N/A,FALSE,"P";"Tab2",#N/A,FALSE,"P"}</definedName>
    <definedName name="kk" localSheetId="0" hidden="1">{"Tab1",#N/A,FALSE,"P";"Tab2",#N/A,FALSE,"P"}</definedName>
    <definedName name="kk" localSheetId="2" hidden="1">{"Tab1",#N/A,FALSE,"P";"Tab2",#N/A,FALSE,"P"}</definedName>
    <definedName name="kk" localSheetId="7" hidden="1">{"Tab1",#N/A,FALSE,"P";"Tab2",#N/A,FALSE,"P"}</definedName>
    <definedName name="kk" localSheetId="8" hidden="1">{"Tab1",#N/A,FALSE,"P";"Tab2",#N/A,FALSE,"P"}</definedName>
    <definedName name="kk" localSheetId="11" hidden="1">{"Tab1",#N/A,FALSE,"P";"Tab2",#N/A,FALSE,"P"}</definedName>
    <definedName name="kk" localSheetId="13" hidden="1">{"Tab1",#N/A,FALSE,"P";"Tab2",#N/A,FALSE,"P"}</definedName>
    <definedName name="kk" localSheetId="14" hidden="1">{"Tab1",#N/A,FALSE,"P";"Tab2",#N/A,FALSE,"P"}</definedName>
    <definedName name="kk" localSheetId="15" hidden="1">{"Tab1",#N/A,FALSE,"P";"Tab2",#N/A,FALSE,"P"}</definedName>
    <definedName name="kk" localSheetId="16" hidden="1">{"Tab1",#N/A,FALSE,"P";"Tab2",#N/A,FALSE,"P"}</definedName>
    <definedName name="kk" localSheetId="17" hidden="1">{"Tab1",#N/A,FALSE,"P";"Tab2",#N/A,FALSE,"P"}</definedName>
    <definedName name="kk" localSheetId="18" hidden="1">{"Tab1",#N/A,FALSE,"P";"Tab2",#N/A,FALSE,"P"}</definedName>
    <definedName name="kk" localSheetId="25" hidden="1">{"Tab1",#N/A,FALSE,"P";"Tab2",#N/A,FALSE,"P"}</definedName>
    <definedName name="kk" localSheetId="26" hidden="1">{"Tab1",#N/A,FALSE,"P";"Tab2",#N/A,FALSE,"P"}</definedName>
    <definedName name="kk" localSheetId="27" hidden="1">{"Tab1",#N/A,FALSE,"P";"Tab2",#N/A,FALSE,"P"}</definedName>
    <definedName name="kk" hidden="1">{"Tab1",#N/A,FALSE,"P";"Tab2",#N/A,FALSE,"P"}</definedName>
    <definedName name="kkk" localSheetId="48" hidden="1">{"Tab1",#N/A,FALSE,"P";"Tab2",#N/A,FALSE,"P"}</definedName>
    <definedName name="kkk" localSheetId="49" hidden="1">{"Tab1",#N/A,FALSE,"P";"Tab2",#N/A,FALSE,"P"}</definedName>
    <definedName name="kkk" localSheetId="50" hidden="1">{"Tab1",#N/A,FALSE,"P";"Tab2",#N/A,FALSE,"P"}</definedName>
    <definedName name="kkk" localSheetId="51" hidden="1">{"Tab1",#N/A,FALSE,"P";"Tab2",#N/A,FALSE,"P"}</definedName>
    <definedName name="kkk" localSheetId="52" hidden="1">{"Tab1",#N/A,FALSE,"P";"Tab2",#N/A,FALSE,"P"}</definedName>
    <definedName name="kkk" localSheetId="54" hidden="1">{"Tab1",#N/A,FALSE,"P";"Tab2",#N/A,FALSE,"P"}</definedName>
    <definedName name="kkk" localSheetId="55" hidden="1">{"Tab1",#N/A,FALSE,"P";"Tab2",#N/A,FALSE,"P"}</definedName>
    <definedName name="kkk" localSheetId="0" hidden="1">{"Tab1",#N/A,FALSE,"P";"Tab2",#N/A,FALSE,"P"}</definedName>
    <definedName name="kkk" localSheetId="2" hidden="1">{"Tab1",#N/A,FALSE,"P";"Tab2",#N/A,FALSE,"P"}</definedName>
    <definedName name="kkk" localSheetId="7" hidden="1">{"Tab1",#N/A,FALSE,"P";"Tab2",#N/A,FALSE,"P"}</definedName>
    <definedName name="kkk" localSheetId="8" hidden="1">{"Tab1",#N/A,FALSE,"P";"Tab2",#N/A,FALSE,"P"}</definedName>
    <definedName name="kkk" localSheetId="11" hidden="1">{"Tab1",#N/A,FALSE,"P";"Tab2",#N/A,FALSE,"P"}</definedName>
    <definedName name="kkk" localSheetId="13" hidden="1">{"Tab1",#N/A,FALSE,"P";"Tab2",#N/A,FALSE,"P"}</definedName>
    <definedName name="kkk" localSheetId="14" hidden="1">{"Tab1",#N/A,FALSE,"P";"Tab2",#N/A,FALSE,"P"}</definedName>
    <definedName name="kkk" localSheetId="15" hidden="1">{"Tab1",#N/A,FALSE,"P";"Tab2",#N/A,FALSE,"P"}</definedName>
    <definedName name="kkk" localSheetId="16" hidden="1">{"Tab1",#N/A,FALSE,"P";"Tab2",#N/A,FALSE,"P"}</definedName>
    <definedName name="kkk" localSheetId="17" hidden="1">{"Tab1",#N/A,FALSE,"P";"Tab2",#N/A,FALSE,"P"}</definedName>
    <definedName name="kkk" localSheetId="18" hidden="1">{"Tab1",#N/A,FALSE,"P";"Tab2",#N/A,FALSE,"P"}</definedName>
    <definedName name="kkk" localSheetId="25" hidden="1">{"Tab1",#N/A,FALSE,"P";"Tab2",#N/A,FALSE,"P"}</definedName>
    <definedName name="kkk" localSheetId="26" hidden="1">{"Tab1",#N/A,FALSE,"P";"Tab2",#N/A,FALSE,"P"}</definedName>
    <definedName name="kkk" localSheetId="27" hidden="1">{"Tab1",#N/A,FALSE,"P";"Tab2",#N/A,FALSE,"P"}</definedName>
    <definedName name="kkk" hidden="1">{"Tab1",#N/A,FALSE,"P";"Tab2",#N/A,FALSE,"P"}</definedName>
    <definedName name="kkkk" localSheetId="46" hidden="1">[47]M!#REF!</definedName>
    <definedName name="kkkk" localSheetId="48" hidden="1">[47]M!#REF!</definedName>
    <definedName name="kkkk" localSheetId="49" hidden="1">[47]M!#REF!</definedName>
    <definedName name="kkkk" localSheetId="51" hidden="1">[47]M!#REF!</definedName>
    <definedName name="kkkk" localSheetId="52" hidden="1">[47]M!#REF!</definedName>
    <definedName name="kkkk" localSheetId="54" hidden="1">[47]M!#REF!</definedName>
    <definedName name="kkkk" localSheetId="55" hidden="1">[47]M!#REF!</definedName>
    <definedName name="kkkk" localSheetId="56" hidden="1">[47]M!#REF!</definedName>
    <definedName name="kkkk" localSheetId="58" hidden="1">[47]M!#REF!</definedName>
    <definedName name="kkkk" localSheetId="59" hidden="1">[47]M!#REF!</definedName>
    <definedName name="kkkk" localSheetId="60" hidden="1">[47]M!#REF!</definedName>
    <definedName name="kkkk" localSheetId="61" hidden="1">[47]M!#REF!</definedName>
    <definedName name="kkkk" localSheetId="0" hidden="1">[47]M!#REF!</definedName>
    <definedName name="kkkk" localSheetId="7" hidden="1">[47]M!#REF!</definedName>
    <definedName name="kkkk" localSheetId="8" hidden="1">[47]M!#REF!</definedName>
    <definedName name="kkkk" localSheetId="11" hidden="1">[47]M!#REF!</definedName>
    <definedName name="kkkk" localSheetId="13" hidden="1">[47]M!#REF!</definedName>
    <definedName name="kkkk" localSheetId="14" hidden="1">[47]M!#REF!</definedName>
    <definedName name="kkkk" localSheetId="15" hidden="1">[47]M!#REF!</definedName>
    <definedName name="kkkk" localSheetId="16" hidden="1">[47]M!#REF!</definedName>
    <definedName name="kkkk" localSheetId="17" hidden="1">[47]M!#REF!</definedName>
    <definedName name="kkkk" localSheetId="18" hidden="1">[47]M!#REF!</definedName>
    <definedName name="kkkk" localSheetId="22" hidden="1">[47]M!#REF!</definedName>
    <definedName name="kkkk" localSheetId="25" hidden="1">[47]M!#REF!</definedName>
    <definedName name="kkkk" localSheetId="26" hidden="1">[47]M!#REF!</definedName>
    <definedName name="kkkk" localSheetId="27" hidden="1">[47]M!#REF!</definedName>
    <definedName name="kkkk" localSheetId="33" hidden="1">[47]M!#REF!</definedName>
    <definedName name="kkkk" localSheetId="35" hidden="1">[47]M!#REF!</definedName>
    <definedName name="kkkk" hidden="1">[47]M!#REF!</definedName>
    <definedName name="Konto" localSheetId="46">#REF!</definedName>
    <definedName name="Konto" localSheetId="48">#REF!</definedName>
    <definedName name="Konto" localSheetId="49">#REF!</definedName>
    <definedName name="Konto" localSheetId="51">#REF!</definedName>
    <definedName name="Konto" localSheetId="52">#REF!</definedName>
    <definedName name="Konto" localSheetId="54">#REF!</definedName>
    <definedName name="Konto" localSheetId="55">#REF!</definedName>
    <definedName name="Konto" localSheetId="56">#REF!</definedName>
    <definedName name="Konto" localSheetId="58">#REF!</definedName>
    <definedName name="Konto" localSheetId="59">#REF!</definedName>
    <definedName name="Konto" localSheetId="60">#REF!</definedName>
    <definedName name="Konto" localSheetId="61">#REF!</definedName>
    <definedName name="Konto" localSheetId="0">#REF!</definedName>
    <definedName name="Konto" localSheetId="7">#REF!</definedName>
    <definedName name="Konto" localSheetId="8">#REF!</definedName>
    <definedName name="Konto" localSheetId="11">#REF!</definedName>
    <definedName name="Konto" localSheetId="13">#REF!</definedName>
    <definedName name="Konto" localSheetId="14">#REF!</definedName>
    <definedName name="Konto" localSheetId="15">#REF!</definedName>
    <definedName name="Konto" localSheetId="16">#REF!</definedName>
    <definedName name="Konto" localSheetId="17">#REF!</definedName>
    <definedName name="Konto" localSheetId="18">#REF!</definedName>
    <definedName name="Konto" localSheetId="22">#REF!</definedName>
    <definedName name="Konto" localSheetId="25">#REF!</definedName>
    <definedName name="Konto" localSheetId="26">#REF!</definedName>
    <definedName name="Konto" localSheetId="27">#REF!</definedName>
    <definedName name="Konto" localSheetId="33">#REF!</definedName>
    <definedName name="Konto" localSheetId="35">#REF!</definedName>
    <definedName name="Konto">#REF!</definedName>
    <definedName name="kumul1" localSheetId="46">#REF!</definedName>
    <definedName name="kumul1" localSheetId="48">#REF!</definedName>
    <definedName name="kumul1" localSheetId="49">#REF!</definedName>
    <definedName name="kumul1" localSheetId="51">#REF!</definedName>
    <definedName name="kumul1" localSheetId="52">#REF!</definedName>
    <definedName name="kumul1" localSheetId="54">#REF!</definedName>
    <definedName name="kumul1" localSheetId="55">#REF!</definedName>
    <definedName name="kumul1" localSheetId="56">#REF!</definedName>
    <definedName name="kumul1" localSheetId="58">#REF!</definedName>
    <definedName name="kumul1" localSheetId="59">#REF!</definedName>
    <definedName name="kumul1" localSheetId="60">#REF!</definedName>
    <definedName name="kumul1" localSheetId="61">#REF!</definedName>
    <definedName name="kumul1" localSheetId="0">#REF!</definedName>
    <definedName name="kumul1" localSheetId="7">#REF!</definedName>
    <definedName name="kumul1" localSheetId="8">#REF!</definedName>
    <definedName name="kumul1" localSheetId="11">#REF!</definedName>
    <definedName name="kumul1" localSheetId="13">#REF!</definedName>
    <definedName name="kumul1" localSheetId="14">#REF!</definedName>
    <definedName name="kumul1" localSheetId="15">#REF!</definedName>
    <definedName name="kumul1" localSheetId="16">#REF!</definedName>
    <definedName name="kumul1" localSheetId="17">#REF!</definedName>
    <definedName name="kumul1" localSheetId="18">#REF!</definedName>
    <definedName name="kumul1" localSheetId="22">#REF!</definedName>
    <definedName name="kumul1" localSheetId="25">#REF!</definedName>
    <definedName name="kumul1" localSheetId="26">#REF!</definedName>
    <definedName name="kumul1" localSheetId="27">#REF!</definedName>
    <definedName name="kumul1" localSheetId="33">#REF!</definedName>
    <definedName name="kumul1" localSheetId="35">#REF!</definedName>
    <definedName name="kumul1">#REF!</definedName>
    <definedName name="kumul2" localSheetId="46">#REF!</definedName>
    <definedName name="kumul2" localSheetId="48">#REF!</definedName>
    <definedName name="kumul2" localSheetId="49">#REF!</definedName>
    <definedName name="kumul2" localSheetId="51">#REF!</definedName>
    <definedName name="kumul2" localSheetId="52">#REF!</definedName>
    <definedName name="kumul2" localSheetId="54">#REF!</definedName>
    <definedName name="kumul2" localSheetId="55">#REF!</definedName>
    <definedName name="kumul2" localSheetId="56">#REF!</definedName>
    <definedName name="kumul2" localSheetId="58">#REF!</definedName>
    <definedName name="kumul2" localSheetId="59">#REF!</definedName>
    <definedName name="kumul2" localSheetId="60">#REF!</definedName>
    <definedName name="kumul2" localSheetId="61">#REF!</definedName>
    <definedName name="kumul2" localSheetId="0">#REF!</definedName>
    <definedName name="kumul2" localSheetId="7">#REF!</definedName>
    <definedName name="kumul2" localSheetId="8">#REF!</definedName>
    <definedName name="kumul2" localSheetId="11">#REF!</definedName>
    <definedName name="kumul2" localSheetId="13">#REF!</definedName>
    <definedName name="kumul2" localSheetId="14">#REF!</definedName>
    <definedName name="kumul2" localSheetId="15">#REF!</definedName>
    <definedName name="kumul2" localSheetId="16">#REF!</definedName>
    <definedName name="kumul2" localSheetId="17">#REF!</definedName>
    <definedName name="kumul2" localSheetId="18">#REF!</definedName>
    <definedName name="kumul2" localSheetId="22">#REF!</definedName>
    <definedName name="kumul2" localSheetId="25">#REF!</definedName>
    <definedName name="kumul2" localSheetId="26">#REF!</definedName>
    <definedName name="kumul2" localSheetId="27">#REF!</definedName>
    <definedName name="kumul2" localSheetId="33">#REF!</definedName>
    <definedName name="kumul2" localSheetId="35">#REF!</definedName>
    <definedName name="kumul2">#REF!</definedName>
    <definedName name="kvart1" localSheetId="46">#REF!</definedName>
    <definedName name="kvart1" localSheetId="48">#REF!</definedName>
    <definedName name="kvart1" localSheetId="49">#REF!</definedName>
    <definedName name="kvart1" localSheetId="51">#REF!</definedName>
    <definedName name="kvart1" localSheetId="52">#REF!</definedName>
    <definedName name="kvart1" localSheetId="54">#REF!</definedName>
    <definedName name="kvart1" localSheetId="55">#REF!</definedName>
    <definedName name="kvart1" localSheetId="56">#REF!</definedName>
    <definedName name="kvart1" localSheetId="58">#REF!</definedName>
    <definedName name="kvart1" localSheetId="59">#REF!</definedName>
    <definedName name="kvart1" localSheetId="60">#REF!</definedName>
    <definedName name="kvart1" localSheetId="61">#REF!</definedName>
    <definedName name="kvart1" localSheetId="0">#REF!</definedName>
    <definedName name="kvart1" localSheetId="7">#REF!</definedName>
    <definedName name="kvart1" localSheetId="8">#REF!</definedName>
    <definedName name="kvart1" localSheetId="11">#REF!</definedName>
    <definedName name="kvart1" localSheetId="13">#REF!</definedName>
    <definedName name="kvart1" localSheetId="14">#REF!</definedName>
    <definedName name="kvart1" localSheetId="15">#REF!</definedName>
    <definedName name="kvart1" localSheetId="16">#REF!</definedName>
    <definedName name="kvart1" localSheetId="17">#REF!</definedName>
    <definedName name="kvart1" localSheetId="18">#REF!</definedName>
    <definedName name="kvart1" localSheetId="22">#REF!</definedName>
    <definedName name="kvart1" localSheetId="25">#REF!</definedName>
    <definedName name="kvart1" localSheetId="26">#REF!</definedName>
    <definedName name="kvart1" localSheetId="27">#REF!</definedName>
    <definedName name="kvart1" localSheetId="33">#REF!</definedName>
    <definedName name="kvart1" localSheetId="35">#REF!</definedName>
    <definedName name="kvart1">#REF!</definedName>
    <definedName name="kvart2" localSheetId="46">#REF!</definedName>
    <definedName name="kvart2" localSheetId="48">#REF!</definedName>
    <definedName name="kvart2" localSheetId="49">#REF!</definedName>
    <definedName name="kvart2" localSheetId="51">#REF!</definedName>
    <definedName name="kvart2" localSheetId="52">#REF!</definedName>
    <definedName name="kvart2" localSheetId="54">#REF!</definedName>
    <definedName name="kvart2" localSheetId="55">#REF!</definedName>
    <definedName name="kvart2" localSheetId="56">#REF!</definedName>
    <definedName name="kvart2" localSheetId="58">#REF!</definedName>
    <definedName name="kvart2" localSheetId="59">#REF!</definedName>
    <definedName name="kvart2" localSheetId="60">#REF!</definedName>
    <definedName name="kvart2" localSheetId="61">#REF!</definedName>
    <definedName name="kvart2" localSheetId="0">#REF!</definedName>
    <definedName name="kvart2" localSheetId="7">#REF!</definedName>
    <definedName name="kvart2" localSheetId="8">#REF!</definedName>
    <definedName name="kvart2" localSheetId="11">#REF!</definedName>
    <definedName name="kvart2" localSheetId="13">#REF!</definedName>
    <definedName name="kvart2" localSheetId="14">#REF!</definedName>
    <definedName name="kvart2" localSheetId="15">#REF!</definedName>
    <definedName name="kvart2" localSheetId="16">#REF!</definedName>
    <definedName name="kvart2" localSheetId="17">#REF!</definedName>
    <definedName name="kvart2" localSheetId="18">#REF!</definedName>
    <definedName name="kvart2" localSheetId="22">#REF!</definedName>
    <definedName name="kvart2" localSheetId="25">#REF!</definedName>
    <definedName name="kvart2" localSheetId="26">#REF!</definedName>
    <definedName name="kvart2" localSheetId="27">#REF!</definedName>
    <definedName name="kvart2" localSheetId="33">#REF!</definedName>
    <definedName name="kvart2" localSheetId="35">#REF!</definedName>
    <definedName name="kvart2">#REF!</definedName>
    <definedName name="kvart3" localSheetId="46">#REF!</definedName>
    <definedName name="kvart3" localSheetId="48">#REF!</definedName>
    <definedName name="kvart3" localSheetId="49">#REF!</definedName>
    <definedName name="kvart3" localSheetId="51">#REF!</definedName>
    <definedName name="kvart3" localSheetId="52">#REF!</definedName>
    <definedName name="kvart3" localSheetId="54">#REF!</definedName>
    <definedName name="kvart3" localSheetId="55">#REF!</definedName>
    <definedName name="kvart3" localSheetId="56">#REF!</definedName>
    <definedName name="kvart3" localSheetId="58">#REF!</definedName>
    <definedName name="kvart3" localSheetId="59">#REF!</definedName>
    <definedName name="kvart3" localSheetId="60">#REF!</definedName>
    <definedName name="kvart3" localSheetId="61">#REF!</definedName>
    <definedName name="kvart3" localSheetId="0">#REF!</definedName>
    <definedName name="kvart3" localSheetId="7">#REF!</definedName>
    <definedName name="kvart3" localSheetId="8">#REF!</definedName>
    <definedName name="kvart3" localSheetId="11">#REF!</definedName>
    <definedName name="kvart3" localSheetId="13">#REF!</definedName>
    <definedName name="kvart3" localSheetId="14">#REF!</definedName>
    <definedName name="kvart3" localSheetId="15">#REF!</definedName>
    <definedName name="kvart3" localSheetId="16">#REF!</definedName>
    <definedName name="kvart3" localSheetId="17">#REF!</definedName>
    <definedName name="kvart3" localSheetId="18">#REF!</definedName>
    <definedName name="kvart3" localSheetId="22">#REF!</definedName>
    <definedName name="kvart3" localSheetId="25">#REF!</definedName>
    <definedName name="kvart3" localSheetId="26">#REF!</definedName>
    <definedName name="kvart3" localSheetId="27">#REF!</definedName>
    <definedName name="kvart3" localSheetId="33">#REF!</definedName>
    <definedName name="kvart3" localSheetId="35">#REF!</definedName>
    <definedName name="kvart3">#REF!</definedName>
    <definedName name="kvart4" localSheetId="46">#REF!</definedName>
    <definedName name="kvart4" localSheetId="48">#REF!</definedName>
    <definedName name="kvart4" localSheetId="49">#REF!</definedName>
    <definedName name="kvart4" localSheetId="51">#REF!</definedName>
    <definedName name="kvart4" localSheetId="52">#REF!</definedName>
    <definedName name="kvart4" localSheetId="54">#REF!</definedName>
    <definedName name="kvart4" localSheetId="55">#REF!</definedName>
    <definedName name="kvart4" localSheetId="56">#REF!</definedName>
    <definedName name="kvart4" localSheetId="58">#REF!</definedName>
    <definedName name="kvart4" localSheetId="59">#REF!</definedName>
    <definedName name="kvart4" localSheetId="60">#REF!</definedName>
    <definedName name="kvart4" localSheetId="61">#REF!</definedName>
    <definedName name="kvart4" localSheetId="0">#REF!</definedName>
    <definedName name="kvart4" localSheetId="7">#REF!</definedName>
    <definedName name="kvart4" localSheetId="8">#REF!</definedName>
    <definedName name="kvart4" localSheetId="11">#REF!</definedName>
    <definedName name="kvart4" localSheetId="13">#REF!</definedName>
    <definedName name="kvart4" localSheetId="14">#REF!</definedName>
    <definedName name="kvart4" localSheetId="15">#REF!</definedName>
    <definedName name="kvart4" localSheetId="16">#REF!</definedName>
    <definedName name="kvart4" localSheetId="17">#REF!</definedName>
    <definedName name="kvart4" localSheetId="18">#REF!</definedName>
    <definedName name="kvart4" localSheetId="22">#REF!</definedName>
    <definedName name="kvart4" localSheetId="25">#REF!</definedName>
    <definedName name="kvart4" localSheetId="26">#REF!</definedName>
    <definedName name="kvart4" localSheetId="27">#REF!</definedName>
    <definedName name="kvart4" localSheetId="33">#REF!</definedName>
    <definedName name="kvart4" localSheetId="35">#REF!</definedName>
    <definedName name="kvart4">#REF!</definedName>
    <definedName name="ll" localSheetId="48" hidden="1">{"Tab1",#N/A,FALSE,"P";"Tab2",#N/A,FALSE,"P"}</definedName>
    <definedName name="ll" localSheetId="49" hidden="1">{"Tab1",#N/A,FALSE,"P";"Tab2",#N/A,FALSE,"P"}</definedName>
    <definedName name="ll" localSheetId="50" hidden="1">{"Tab1",#N/A,FALSE,"P";"Tab2",#N/A,FALSE,"P"}</definedName>
    <definedName name="ll" localSheetId="51" hidden="1">{"Tab1",#N/A,FALSE,"P";"Tab2",#N/A,FALSE,"P"}</definedName>
    <definedName name="ll" localSheetId="52" hidden="1">{"Tab1",#N/A,FALSE,"P";"Tab2",#N/A,FALSE,"P"}</definedName>
    <definedName name="ll" localSheetId="54" hidden="1">{"Tab1",#N/A,FALSE,"P";"Tab2",#N/A,FALSE,"P"}</definedName>
    <definedName name="ll" localSheetId="55" hidden="1">{"Tab1",#N/A,FALSE,"P";"Tab2",#N/A,FALSE,"P"}</definedName>
    <definedName name="ll" localSheetId="0" hidden="1">{"Tab1",#N/A,FALSE,"P";"Tab2",#N/A,FALSE,"P"}</definedName>
    <definedName name="ll" localSheetId="2" hidden="1">{"Tab1",#N/A,FALSE,"P";"Tab2",#N/A,FALSE,"P"}</definedName>
    <definedName name="ll" localSheetId="7" hidden="1">{"Tab1",#N/A,FALSE,"P";"Tab2",#N/A,FALSE,"P"}</definedName>
    <definedName name="ll" localSheetId="8" hidden="1">{"Tab1",#N/A,FALSE,"P";"Tab2",#N/A,FALSE,"P"}</definedName>
    <definedName name="ll" localSheetId="11" hidden="1">{"Tab1",#N/A,FALSE,"P";"Tab2",#N/A,FALSE,"P"}</definedName>
    <definedName name="ll" localSheetId="13" hidden="1">{"Tab1",#N/A,FALSE,"P";"Tab2",#N/A,FALSE,"P"}</definedName>
    <definedName name="ll" localSheetId="14" hidden="1">{"Tab1",#N/A,FALSE,"P";"Tab2",#N/A,FALSE,"P"}</definedName>
    <definedName name="ll" localSheetId="15" hidden="1">{"Tab1",#N/A,FALSE,"P";"Tab2",#N/A,FALSE,"P"}</definedName>
    <definedName name="ll" localSheetId="16" hidden="1">{"Tab1",#N/A,FALSE,"P";"Tab2",#N/A,FALSE,"P"}</definedName>
    <definedName name="ll" localSheetId="17" hidden="1">{"Tab1",#N/A,FALSE,"P";"Tab2",#N/A,FALSE,"P"}</definedName>
    <definedName name="ll" localSheetId="18" hidden="1">{"Tab1",#N/A,FALSE,"P";"Tab2",#N/A,FALSE,"P"}</definedName>
    <definedName name="ll" localSheetId="25" hidden="1">{"Tab1",#N/A,FALSE,"P";"Tab2",#N/A,FALSE,"P"}</definedName>
    <definedName name="ll" localSheetId="26" hidden="1">{"Tab1",#N/A,FALSE,"P";"Tab2",#N/A,FALSE,"P"}</definedName>
    <definedName name="ll" localSheetId="27" hidden="1">{"Tab1",#N/A,FALSE,"P";"Tab2",#N/A,FALSE,"P"}</definedName>
    <definedName name="ll" hidden="1">{"Tab1",#N/A,FALSE,"P";"Tab2",#N/A,FALSE,"P"}</definedName>
    <definedName name="lll" localSheetId="48" hidden="1">{"Riqfin97",#N/A,FALSE,"Tran";"Riqfinpro",#N/A,FALSE,"Tran"}</definedName>
    <definedName name="lll" localSheetId="49" hidden="1">{"Riqfin97",#N/A,FALSE,"Tran";"Riqfinpro",#N/A,FALSE,"Tran"}</definedName>
    <definedName name="lll" localSheetId="50" hidden="1">{"Riqfin97",#N/A,FALSE,"Tran";"Riqfinpro",#N/A,FALSE,"Tran"}</definedName>
    <definedName name="lll" localSheetId="51" hidden="1">{"Riqfin97",#N/A,FALSE,"Tran";"Riqfinpro",#N/A,FALSE,"Tran"}</definedName>
    <definedName name="lll" localSheetId="52" hidden="1">{"Riqfin97",#N/A,FALSE,"Tran";"Riqfinpro",#N/A,FALSE,"Tran"}</definedName>
    <definedName name="lll" localSheetId="54" hidden="1">{"Riqfin97",#N/A,FALSE,"Tran";"Riqfinpro",#N/A,FALSE,"Tran"}</definedName>
    <definedName name="lll" localSheetId="55" hidden="1">{"Riqfin97",#N/A,FALSE,"Tran";"Riqfinpro",#N/A,FALSE,"Tran"}</definedName>
    <definedName name="lll" localSheetId="0" hidden="1">{"Riqfin97",#N/A,FALSE,"Tran";"Riqfinpro",#N/A,FALSE,"Tran"}</definedName>
    <definedName name="lll" localSheetId="2" hidden="1">{"Riqfin97",#N/A,FALSE,"Tran";"Riqfinpro",#N/A,FALSE,"Tran"}</definedName>
    <definedName name="lll" localSheetId="7" hidden="1">{"Riqfin97",#N/A,FALSE,"Tran";"Riqfinpro",#N/A,FALSE,"Tran"}</definedName>
    <definedName name="lll" localSheetId="8" hidden="1">{"Riqfin97",#N/A,FALSE,"Tran";"Riqfinpro",#N/A,FALSE,"Tran"}</definedName>
    <definedName name="lll" localSheetId="11" hidden="1">{"Riqfin97",#N/A,FALSE,"Tran";"Riqfinpro",#N/A,FALSE,"Tran"}</definedName>
    <definedName name="lll" localSheetId="13" hidden="1">{"Riqfin97",#N/A,FALSE,"Tran";"Riqfinpro",#N/A,FALSE,"Tran"}</definedName>
    <definedName name="lll" localSheetId="14" hidden="1">{"Riqfin97",#N/A,FALSE,"Tran";"Riqfinpro",#N/A,FALSE,"Tran"}</definedName>
    <definedName name="lll" localSheetId="15" hidden="1">{"Riqfin97",#N/A,FALSE,"Tran";"Riqfinpro",#N/A,FALSE,"Tran"}</definedName>
    <definedName name="lll" localSheetId="16" hidden="1">{"Riqfin97",#N/A,FALSE,"Tran";"Riqfinpro",#N/A,FALSE,"Tran"}</definedName>
    <definedName name="lll" localSheetId="17" hidden="1">{"Riqfin97",#N/A,FALSE,"Tran";"Riqfinpro",#N/A,FALSE,"Tran"}</definedName>
    <definedName name="lll" localSheetId="18" hidden="1">{"Riqfin97",#N/A,FALSE,"Tran";"Riqfinpro",#N/A,FALSE,"Tran"}</definedName>
    <definedName name="lll" localSheetId="25" hidden="1">{"Riqfin97",#N/A,FALSE,"Tran";"Riqfinpro",#N/A,FALSE,"Tran"}</definedName>
    <definedName name="lll" localSheetId="26" hidden="1">{"Riqfin97",#N/A,FALSE,"Tran";"Riqfinpro",#N/A,FALSE,"Tran"}</definedName>
    <definedName name="lll" localSheetId="27" hidden="1">{"Riqfin97",#N/A,FALSE,"Tran";"Riqfinpro",#N/A,FALSE,"Tran"}</definedName>
    <definedName name="lll" hidden="1">{"Riqfin97",#N/A,FALSE,"Tran";"Riqfinpro",#N/A,FALSE,"Tran"}</definedName>
    <definedName name="llll" localSheetId="46" hidden="1">[48]M!#REF!</definedName>
    <definedName name="llll" localSheetId="48" hidden="1">[48]M!#REF!</definedName>
    <definedName name="llll" localSheetId="49" hidden="1">[48]M!#REF!</definedName>
    <definedName name="llll" localSheetId="51" hidden="1">[46]M!#REF!</definedName>
    <definedName name="llll" localSheetId="52" hidden="1">[46]M!#REF!</definedName>
    <definedName name="llll" localSheetId="54" hidden="1">[48]M!#REF!</definedName>
    <definedName name="llll" localSheetId="55" hidden="1">[46]M!#REF!</definedName>
    <definedName name="llll" localSheetId="56" hidden="1">[48]M!#REF!</definedName>
    <definedName name="llll" localSheetId="58" hidden="1">[46]M!#REF!</definedName>
    <definedName name="llll" localSheetId="59" hidden="1">[46]M!#REF!</definedName>
    <definedName name="llll" localSheetId="60" hidden="1">[46]M!#REF!</definedName>
    <definedName name="llll" localSheetId="61" hidden="1">[46]M!#REF!</definedName>
    <definedName name="llll" localSheetId="0" hidden="1">[48]M!#REF!</definedName>
    <definedName name="llll" localSheetId="7" hidden="1">[48]M!#REF!</definedName>
    <definedName name="llll" localSheetId="8" hidden="1">[48]M!#REF!</definedName>
    <definedName name="llll" localSheetId="11" hidden="1">[46]M!#REF!</definedName>
    <definedName name="llll" localSheetId="13" hidden="1">[46]M!#REF!</definedName>
    <definedName name="llll" localSheetId="14" hidden="1">[46]M!#REF!</definedName>
    <definedName name="llll" localSheetId="15" hidden="1">[46]M!#REF!</definedName>
    <definedName name="llll" localSheetId="16" hidden="1">[46]M!#REF!</definedName>
    <definedName name="llll" localSheetId="17" hidden="1">[46]M!#REF!</definedName>
    <definedName name="llll" localSheetId="18" hidden="1">[46]M!#REF!</definedName>
    <definedName name="llll" localSheetId="22" hidden="1">[46]M!#REF!</definedName>
    <definedName name="llll" localSheetId="25" hidden="1">[46]M!#REF!</definedName>
    <definedName name="llll" localSheetId="26" hidden="1">[46]M!#REF!</definedName>
    <definedName name="llll" localSheetId="27" hidden="1">[46]M!#REF!</definedName>
    <definedName name="llll" localSheetId="33" hidden="1">[46]M!#REF!</definedName>
    <definedName name="llll" localSheetId="35" hidden="1">[46]M!#REF!</definedName>
    <definedName name="llll" hidden="1">[46]M!#REF!</definedName>
    <definedName name="ls">[36]LS!$A$1:$E$65536</definedName>
    <definedName name="LUR">#N/A</definedName>
    <definedName name="Malaysia" localSheetId="46">#REF!</definedName>
    <definedName name="Malaysia" localSheetId="48">#REF!</definedName>
    <definedName name="Malaysia" localSheetId="49">#REF!</definedName>
    <definedName name="Malaysia" localSheetId="51">#REF!</definedName>
    <definedName name="Malaysia" localSheetId="52">#REF!</definedName>
    <definedName name="Malaysia" localSheetId="54">#REF!</definedName>
    <definedName name="Malaysia" localSheetId="55">#REF!</definedName>
    <definedName name="Malaysia" localSheetId="56">#REF!</definedName>
    <definedName name="Malaysia" localSheetId="58">#REF!</definedName>
    <definedName name="Malaysia" localSheetId="59">#REF!</definedName>
    <definedName name="Malaysia" localSheetId="60">#REF!</definedName>
    <definedName name="Malaysia" localSheetId="61">#REF!</definedName>
    <definedName name="Malaysia" localSheetId="0">#REF!</definedName>
    <definedName name="Malaysia" localSheetId="7">#REF!</definedName>
    <definedName name="Malaysia" localSheetId="8">#REF!</definedName>
    <definedName name="Malaysia" localSheetId="11">#REF!</definedName>
    <definedName name="Malaysia" localSheetId="13">#REF!</definedName>
    <definedName name="Malaysia" localSheetId="14">#REF!</definedName>
    <definedName name="Malaysia" localSheetId="15">#REF!</definedName>
    <definedName name="Malaysia" localSheetId="16">#REF!</definedName>
    <definedName name="Malaysia" localSheetId="17">#REF!</definedName>
    <definedName name="Malaysia" localSheetId="18">#REF!</definedName>
    <definedName name="Malaysia" localSheetId="22">#REF!</definedName>
    <definedName name="Malaysia" localSheetId="25">#REF!</definedName>
    <definedName name="Malaysia" localSheetId="26">#REF!</definedName>
    <definedName name="Malaysia" localSheetId="27">#REF!</definedName>
    <definedName name="Malaysia" localSheetId="33">#REF!</definedName>
    <definedName name="Malaysia" localSheetId="35">#REF!</definedName>
    <definedName name="Malaysia">#REF!</definedName>
    <definedName name="MCV">#N/A</definedName>
    <definedName name="MCV_B">#N/A</definedName>
    <definedName name="MCV_B1" localSheetId="46">'[21]WEO-BOP'!#REF!</definedName>
    <definedName name="MCV_B1" localSheetId="48">'[21]WEO-BOP'!#REF!</definedName>
    <definedName name="MCV_B1" localSheetId="49">'[21]WEO-BOP'!#REF!</definedName>
    <definedName name="MCV_B1" localSheetId="51">'[21]WEO-BOP'!#REF!</definedName>
    <definedName name="MCV_B1" localSheetId="52">'[21]WEO-BOP'!#REF!</definedName>
    <definedName name="MCV_B1" localSheetId="54">'[21]WEO-BOP'!#REF!</definedName>
    <definedName name="MCV_B1" localSheetId="55">'[21]WEO-BOP'!#REF!</definedName>
    <definedName name="MCV_B1" localSheetId="56">'[21]WEO-BOP'!#REF!</definedName>
    <definedName name="MCV_B1" localSheetId="58">'[21]WEO-BOP'!#REF!</definedName>
    <definedName name="MCV_B1" localSheetId="59">'[21]WEO-BOP'!#REF!</definedName>
    <definedName name="MCV_B1" localSheetId="60">'[21]WEO-BOP'!#REF!</definedName>
    <definedName name="MCV_B1" localSheetId="61">'[21]WEO-BOP'!#REF!</definedName>
    <definedName name="MCV_B1" localSheetId="0">'[21]WEO-BOP'!#REF!</definedName>
    <definedName name="MCV_B1" localSheetId="7">'[21]WEO-BOP'!#REF!</definedName>
    <definedName name="MCV_B1" localSheetId="8">'[21]WEO-BOP'!#REF!</definedName>
    <definedName name="MCV_B1" localSheetId="11">'[21]WEO-BOP'!#REF!</definedName>
    <definedName name="MCV_B1" localSheetId="13">'[21]WEO-BOP'!#REF!</definedName>
    <definedName name="MCV_B1" localSheetId="14">'[21]WEO-BOP'!#REF!</definedName>
    <definedName name="MCV_B1" localSheetId="15">'[21]WEO-BOP'!#REF!</definedName>
    <definedName name="MCV_B1" localSheetId="16">'[21]WEO-BOP'!#REF!</definedName>
    <definedName name="MCV_B1" localSheetId="17">'[21]WEO-BOP'!#REF!</definedName>
    <definedName name="MCV_B1" localSheetId="18">'[21]WEO-BOP'!#REF!</definedName>
    <definedName name="MCV_B1" localSheetId="22">'[21]WEO-BOP'!#REF!</definedName>
    <definedName name="MCV_B1" localSheetId="25">'[21]WEO-BOP'!#REF!</definedName>
    <definedName name="MCV_B1" localSheetId="26">'[21]WEO-BOP'!#REF!</definedName>
    <definedName name="MCV_B1" localSheetId="27">'[21]WEO-BOP'!#REF!</definedName>
    <definedName name="MCV_B1" localSheetId="33">'[21]WEO-BOP'!#REF!</definedName>
    <definedName name="MCV_B1" localSheetId="35">'[21]WEO-BOP'!#REF!</definedName>
    <definedName name="MCV_B1">'[21]WEO-BOP'!#REF!</definedName>
    <definedName name="MCV_D">#N/A</definedName>
    <definedName name="MCV_N">#N/A</definedName>
    <definedName name="MCV_T">#N/A</definedName>
    <definedName name="MENORES" localSheetId="46">#REF!</definedName>
    <definedName name="MENORES" localSheetId="48">#REF!</definedName>
    <definedName name="MENORES" localSheetId="49">#REF!</definedName>
    <definedName name="MENORES" localSheetId="51">#REF!</definedName>
    <definedName name="MENORES" localSheetId="52">#REF!</definedName>
    <definedName name="MENORES" localSheetId="54">#REF!</definedName>
    <definedName name="MENORES" localSheetId="55">#REF!</definedName>
    <definedName name="MENORES" localSheetId="56">#REF!</definedName>
    <definedName name="MENORES" localSheetId="58">#REF!</definedName>
    <definedName name="MENORES" localSheetId="59">#REF!</definedName>
    <definedName name="MENORES" localSheetId="60">#REF!</definedName>
    <definedName name="MENORES" localSheetId="61">#REF!</definedName>
    <definedName name="MENORES" localSheetId="0">#REF!</definedName>
    <definedName name="MENORES" localSheetId="7">#REF!</definedName>
    <definedName name="MENORES" localSheetId="8">#REF!</definedName>
    <definedName name="MENORES" localSheetId="11">#REF!</definedName>
    <definedName name="MENORES" localSheetId="13">#REF!</definedName>
    <definedName name="MENORES" localSheetId="14">#REF!</definedName>
    <definedName name="MENORES" localSheetId="15">#REF!</definedName>
    <definedName name="MENORES" localSheetId="16">#REF!</definedName>
    <definedName name="MENORES" localSheetId="17">#REF!</definedName>
    <definedName name="MENORES" localSheetId="18">#REF!</definedName>
    <definedName name="MENORES" localSheetId="22">#REF!</definedName>
    <definedName name="MENORES" localSheetId="25">#REF!</definedName>
    <definedName name="MENORES" localSheetId="26">#REF!</definedName>
    <definedName name="MENORES" localSheetId="27">#REF!</definedName>
    <definedName name="MENORES" localSheetId="33">#REF!</definedName>
    <definedName name="MENORES" localSheetId="35">#REF!</definedName>
    <definedName name="MENORES">#REF!</definedName>
    <definedName name="mesec1" localSheetId="46">#REF!</definedName>
    <definedName name="mesec1" localSheetId="48">#REF!</definedName>
    <definedName name="mesec1" localSheetId="49">#REF!</definedName>
    <definedName name="mesec1" localSheetId="51">#REF!</definedName>
    <definedName name="mesec1" localSheetId="52">#REF!</definedName>
    <definedName name="mesec1" localSheetId="54">#REF!</definedName>
    <definedName name="mesec1" localSheetId="55">#REF!</definedName>
    <definedName name="mesec1" localSheetId="56">#REF!</definedName>
    <definedName name="mesec1" localSheetId="58">#REF!</definedName>
    <definedName name="mesec1" localSheetId="59">#REF!</definedName>
    <definedName name="mesec1" localSheetId="60">#REF!</definedName>
    <definedName name="mesec1" localSheetId="61">#REF!</definedName>
    <definedName name="mesec1" localSheetId="0">#REF!</definedName>
    <definedName name="mesec1" localSheetId="7">#REF!</definedName>
    <definedName name="mesec1" localSheetId="8">#REF!</definedName>
    <definedName name="mesec1" localSheetId="11">#REF!</definedName>
    <definedName name="mesec1" localSheetId="13">#REF!</definedName>
    <definedName name="mesec1" localSheetId="14">#REF!</definedName>
    <definedName name="mesec1" localSheetId="15">#REF!</definedName>
    <definedName name="mesec1" localSheetId="16">#REF!</definedName>
    <definedName name="mesec1" localSheetId="17">#REF!</definedName>
    <definedName name="mesec1" localSheetId="18">#REF!</definedName>
    <definedName name="mesec1" localSheetId="22">#REF!</definedName>
    <definedName name="mesec1" localSheetId="25">#REF!</definedName>
    <definedName name="mesec1" localSheetId="26">#REF!</definedName>
    <definedName name="mesec1" localSheetId="27">#REF!</definedName>
    <definedName name="mesec1" localSheetId="33">#REF!</definedName>
    <definedName name="mesec1" localSheetId="35">#REF!</definedName>
    <definedName name="mesec1">#REF!</definedName>
    <definedName name="mesec2" localSheetId="46">#REF!</definedName>
    <definedName name="mesec2" localSheetId="48">#REF!</definedName>
    <definedName name="mesec2" localSheetId="49">#REF!</definedName>
    <definedName name="mesec2" localSheetId="51">#REF!</definedName>
    <definedName name="mesec2" localSheetId="52">#REF!</definedName>
    <definedName name="mesec2" localSheetId="54">#REF!</definedName>
    <definedName name="mesec2" localSheetId="55">#REF!</definedName>
    <definedName name="mesec2" localSheetId="56">#REF!</definedName>
    <definedName name="mesec2" localSheetId="58">#REF!</definedName>
    <definedName name="mesec2" localSheetId="59">#REF!</definedName>
    <definedName name="mesec2" localSheetId="60">#REF!</definedName>
    <definedName name="mesec2" localSheetId="61">#REF!</definedName>
    <definedName name="mesec2" localSheetId="0">#REF!</definedName>
    <definedName name="mesec2" localSheetId="7">#REF!</definedName>
    <definedName name="mesec2" localSheetId="8">#REF!</definedName>
    <definedName name="mesec2" localSheetId="11">#REF!</definedName>
    <definedName name="mesec2" localSheetId="13">#REF!</definedName>
    <definedName name="mesec2" localSheetId="14">#REF!</definedName>
    <definedName name="mesec2" localSheetId="15">#REF!</definedName>
    <definedName name="mesec2" localSheetId="16">#REF!</definedName>
    <definedName name="mesec2" localSheetId="17">#REF!</definedName>
    <definedName name="mesec2" localSheetId="18">#REF!</definedName>
    <definedName name="mesec2" localSheetId="22">#REF!</definedName>
    <definedName name="mesec2" localSheetId="25">#REF!</definedName>
    <definedName name="mesec2" localSheetId="26">#REF!</definedName>
    <definedName name="mesec2" localSheetId="27">#REF!</definedName>
    <definedName name="mesec2" localSheetId="33">#REF!</definedName>
    <definedName name="mesec2" localSheetId="35">#REF!</definedName>
    <definedName name="mesec2">#REF!</definedName>
    <definedName name="mf" localSheetId="48" hidden="1">{"Tab1",#N/A,FALSE,"P";"Tab2",#N/A,FALSE,"P"}</definedName>
    <definedName name="mf" localSheetId="49" hidden="1">{"Tab1",#N/A,FALSE,"P";"Tab2",#N/A,FALSE,"P"}</definedName>
    <definedName name="mf" localSheetId="50" hidden="1">{"Tab1",#N/A,FALSE,"P";"Tab2",#N/A,FALSE,"P"}</definedName>
    <definedName name="mf" localSheetId="51" hidden="1">{"Tab1",#N/A,FALSE,"P";"Tab2",#N/A,FALSE,"P"}</definedName>
    <definedName name="mf" localSheetId="52" hidden="1">{"Tab1",#N/A,FALSE,"P";"Tab2",#N/A,FALSE,"P"}</definedName>
    <definedName name="mf" localSheetId="54" hidden="1">{"Tab1",#N/A,FALSE,"P";"Tab2",#N/A,FALSE,"P"}</definedName>
    <definedName name="mf" localSheetId="55" hidden="1">{"Tab1",#N/A,FALSE,"P";"Tab2",#N/A,FALSE,"P"}</definedName>
    <definedName name="mf" localSheetId="0" hidden="1">{"Tab1",#N/A,FALSE,"P";"Tab2",#N/A,FALSE,"P"}</definedName>
    <definedName name="mf" localSheetId="2" hidden="1">{"Tab1",#N/A,FALSE,"P";"Tab2",#N/A,FALSE,"P"}</definedName>
    <definedName name="mf" localSheetId="7" hidden="1">{"Tab1",#N/A,FALSE,"P";"Tab2",#N/A,FALSE,"P"}</definedName>
    <definedName name="mf" localSheetId="8" hidden="1">{"Tab1",#N/A,FALSE,"P";"Tab2",#N/A,FALSE,"P"}</definedName>
    <definedName name="mf" localSheetId="11" hidden="1">{"Tab1",#N/A,FALSE,"P";"Tab2",#N/A,FALSE,"P"}</definedName>
    <definedName name="mf" localSheetId="13" hidden="1">{"Tab1",#N/A,FALSE,"P";"Tab2",#N/A,FALSE,"P"}</definedName>
    <definedName name="mf" localSheetId="14" hidden="1">{"Tab1",#N/A,FALSE,"P";"Tab2",#N/A,FALSE,"P"}</definedName>
    <definedName name="mf" localSheetId="15" hidden="1">{"Tab1",#N/A,FALSE,"P";"Tab2",#N/A,FALSE,"P"}</definedName>
    <definedName name="mf" localSheetId="16" hidden="1">{"Tab1",#N/A,FALSE,"P";"Tab2",#N/A,FALSE,"P"}</definedName>
    <definedName name="mf" localSheetId="17" hidden="1">{"Tab1",#N/A,FALSE,"P";"Tab2",#N/A,FALSE,"P"}</definedName>
    <definedName name="mf" localSheetId="18" hidden="1">{"Tab1",#N/A,FALSE,"P";"Tab2",#N/A,FALSE,"P"}</definedName>
    <definedName name="mf" localSheetId="25" hidden="1">{"Tab1",#N/A,FALSE,"P";"Tab2",#N/A,FALSE,"P"}</definedName>
    <definedName name="mf" localSheetId="26" hidden="1">{"Tab1",#N/A,FALSE,"P";"Tab2",#N/A,FALSE,"P"}</definedName>
    <definedName name="mf" localSheetId="27" hidden="1">{"Tab1",#N/A,FALSE,"P";"Tab2",#N/A,FALSE,"P"}</definedName>
    <definedName name="mf" hidden="1">{"Tab1",#N/A,FALSE,"P";"Tab2",#N/A,FALSE,"P"}</definedName>
    <definedName name="MFISCAL" localSheetId="46">'[9]Annual Raw Data'!#REF!</definedName>
    <definedName name="MFISCAL" localSheetId="48">'[9]Annual Raw Data'!#REF!</definedName>
    <definedName name="MFISCAL" localSheetId="49">'[9]Annual Raw Data'!#REF!</definedName>
    <definedName name="MFISCAL" localSheetId="51">'[9]Annual Raw Data'!#REF!</definedName>
    <definedName name="MFISCAL" localSheetId="52">'[9]Annual Raw Data'!#REF!</definedName>
    <definedName name="MFISCAL" localSheetId="54">'[9]Annual Raw Data'!#REF!</definedName>
    <definedName name="MFISCAL" localSheetId="55">'[9]Annual Raw Data'!#REF!</definedName>
    <definedName name="MFISCAL" localSheetId="56">'[9]Annual Raw Data'!#REF!</definedName>
    <definedName name="MFISCAL" localSheetId="58">'[9]Annual Raw Data'!#REF!</definedName>
    <definedName name="MFISCAL" localSheetId="59">'[9]Annual Raw Data'!#REF!</definedName>
    <definedName name="MFISCAL" localSheetId="60">'[9]Annual Raw Data'!#REF!</definedName>
    <definedName name="MFISCAL" localSheetId="61">'[9]Annual Raw Data'!#REF!</definedName>
    <definedName name="MFISCAL" localSheetId="0">'[9]Annual Raw Data'!#REF!</definedName>
    <definedName name="MFISCAL" localSheetId="7">'[9]Annual Raw Data'!#REF!</definedName>
    <definedName name="MFISCAL" localSheetId="8">'[9]Annual Raw Data'!#REF!</definedName>
    <definedName name="MFISCAL" localSheetId="11">'[9]Annual Raw Data'!#REF!</definedName>
    <definedName name="MFISCAL" localSheetId="13">'[9]Annual Raw Data'!#REF!</definedName>
    <definedName name="MFISCAL" localSheetId="14">'[9]Annual Raw Data'!#REF!</definedName>
    <definedName name="MFISCAL" localSheetId="15">'[9]Annual Raw Data'!#REF!</definedName>
    <definedName name="MFISCAL" localSheetId="16">'[9]Annual Raw Data'!#REF!</definedName>
    <definedName name="MFISCAL" localSheetId="17">'[9]Annual Raw Data'!#REF!</definedName>
    <definedName name="MFISCAL" localSheetId="18">'[9]Annual Raw Data'!#REF!</definedName>
    <definedName name="MFISCAL" localSheetId="22">'[9]Annual Raw Data'!#REF!</definedName>
    <definedName name="MFISCAL" localSheetId="25">'[9]Annual Raw Data'!#REF!</definedName>
    <definedName name="MFISCAL" localSheetId="26">'[9]Annual Raw Data'!#REF!</definedName>
    <definedName name="MFISCAL" localSheetId="27">'[9]Annual Raw Data'!#REF!</definedName>
    <definedName name="MFISCAL" localSheetId="33">'[9]Annual Raw Data'!#REF!</definedName>
    <definedName name="MFISCAL" localSheetId="35">'[9]Annual Raw Data'!#REF!</definedName>
    <definedName name="MFISCAL">'[9]Annual Raw Data'!#REF!</definedName>
    <definedName name="mflowsa" localSheetId="46">[15]!mflowsa</definedName>
    <definedName name="mflowsa" localSheetId="55">[15]!mflowsa</definedName>
    <definedName name="mflowsa" localSheetId="56">[15]!mflowsa</definedName>
    <definedName name="mflowsa" localSheetId="58">[15]!mflowsa</definedName>
    <definedName name="mflowsa" localSheetId="59">[15]!mflowsa</definedName>
    <definedName name="mflowsa" localSheetId="60">[15]!mflowsa</definedName>
    <definedName name="mflowsa" localSheetId="61">[15]!mflowsa</definedName>
    <definedName name="mflowsa" localSheetId="13">[15]!mflowsa</definedName>
    <definedName name="mflowsa" localSheetId="22">[15]!mflowsa</definedName>
    <definedName name="mflowsa" localSheetId="27">[15]!mflowsa</definedName>
    <definedName name="mflowsa" localSheetId="33">[15]!mflowsa</definedName>
    <definedName name="mflowsa" localSheetId="35">[15]!mflowsa</definedName>
    <definedName name="mflowsa">[15]!mflowsa</definedName>
    <definedName name="mflowsq" localSheetId="46">[15]!mflowsq</definedName>
    <definedName name="mflowsq" localSheetId="55">[15]!mflowsq</definedName>
    <definedName name="mflowsq" localSheetId="56">[15]!mflowsq</definedName>
    <definedName name="mflowsq" localSheetId="58">[15]!mflowsq</definedName>
    <definedName name="mflowsq" localSheetId="59">[15]!mflowsq</definedName>
    <definedName name="mflowsq" localSheetId="60">[15]!mflowsq</definedName>
    <definedName name="mflowsq" localSheetId="61">[15]!mflowsq</definedName>
    <definedName name="mflowsq" localSheetId="13">[15]!mflowsq</definedName>
    <definedName name="mflowsq" localSheetId="22">[15]!mflowsq</definedName>
    <definedName name="mflowsq" localSheetId="27">[15]!mflowsq</definedName>
    <definedName name="mflowsq" localSheetId="33">[15]!mflowsq</definedName>
    <definedName name="mflowsq" localSheetId="35">[15]!mflowsq</definedName>
    <definedName name="mflowsq">[15]!mflowsq</definedName>
    <definedName name="MICRO" localSheetId="46">#REF!</definedName>
    <definedName name="MICRO" localSheetId="48">#REF!</definedName>
    <definedName name="MICRO" localSheetId="49">#REF!</definedName>
    <definedName name="MICRO" localSheetId="51">#REF!</definedName>
    <definedName name="MICRO" localSheetId="52">#REF!</definedName>
    <definedName name="MICRO" localSheetId="54">#REF!</definedName>
    <definedName name="MICRO" localSheetId="55">#REF!</definedName>
    <definedName name="MICRO" localSheetId="56">#REF!</definedName>
    <definedName name="MICRO" localSheetId="58">#REF!</definedName>
    <definedName name="MICRO" localSheetId="59">#REF!</definedName>
    <definedName name="MICRO" localSheetId="60">#REF!</definedName>
    <definedName name="MICRO" localSheetId="61">#REF!</definedName>
    <definedName name="MICRO" localSheetId="0">#REF!</definedName>
    <definedName name="MICRO" localSheetId="7">#REF!</definedName>
    <definedName name="MICRO" localSheetId="8">#REF!</definedName>
    <definedName name="MICRO" localSheetId="11">#REF!</definedName>
    <definedName name="MICRO" localSheetId="13">#REF!</definedName>
    <definedName name="MICRO" localSheetId="14">#REF!</definedName>
    <definedName name="MICRO" localSheetId="15">#REF!</definedName>
    <definedName name="MICRO" localSheetId="16">#REF!</definedName>
    <definedName name="MICRO" localSheetId="17">#REF!</definedName>
    <definedName name="MICRO" localSheetId="18">#REF!</definedName>
    <definedName name="MICRO" localSheetId="22">#REF!</definedName>
    <definedName name="MICRO" localSheetId="25">#REF!</definedName>
    <definedName name="MICRO" localSheetId="26">#REF!</definedName>
    <definedName name="MICRO" localSheetId="27">#REF!</definedName>
    <definedName name="MICRO" localSheetId="33">#REF!</definedName>
    <definedName name="MICRO" localSheetId="35">#REF!</definedName>
    <definedName name="MICRO">#REF!</definedName>
    <definedName name="min_VZ" localSheetId="46">[23]Graf14_Graf15!#REF!</definedName>
    <definedName name="min_VZ" localSheetId="48">[23]Graf14_Graf15!#REF!</definedName>
    <definedName name="min_VZ" localSheetId="49">[23]Graf14_Graf15!#REF!</definedName>
    <definedName name="min_VZ" localSheetId="51">#REF!</definedName>
    <definedName name="min_VZ" localSheetId="52">#REF!</definedName>
    <definedName name="min_VZ" localSheetId="54">[23]Graf14_Graf15!#REF!</definedName>
    <definedName name="min_VZ" localSheetId="55">#REF!</definedName>
    <definedName name="min_VZ" localSheetId="56">[23]Graf14_Graf15!#REF!</definedName>
    <definedName name="min_VZ" localSheetId="58">#REF!</definedName>
    <definedName name="min_VZ" localSheetId="59">#REF!</definedName>
    <definedName name="min_VZ" localSheetId="60">#REF!</definedName>
    <definedName name="min_VZ" localSheetId="61">#REF!</definedName>
    <definedName name="min_VZ" localSheetId="0">[23]Graf14_Graf15!#REF!</definedName>
    <definedName name="min_VZ" localSheetId="7">[23]Graf14_Graf15!#REF!</definedName>
    <definedName name="min_VZ" localSheetId="8">[23]Graf14_Graf15!#REF!</definedName>
    <definedName name="min_VZ" localSheetId="11">#REF!</definedName>
    <definedName name="min_VZ" localSheetId="13">#REF!</definedName>
    <definedName name="min_VZ" localSheetId="14">#REF!</definedName>
    <definedName name="min_VZ" localSheetId="15">#REF!</definedName>
    <definedName name="min_VZ" localSheetId="16">#REF!</definedName>
    <definedName name="min_VZ" localSheetId="17">#REF!</definedName>
    <definedName name="min_VZ" localSheetId="18">#REF!</definedName>
    <definedName name="min_VZ" localSheetId="22">#REF!</definedName>
    <definedName name="min_VZ" localSheetId="25">#REF!</definedName>
    <definedName name="min_VZ" localSheetId="26">#REF!</definedName>
    <definedName name="min_VZ" localSheetId="27">#REF!</definedName>
    <definedName name="min_VZ" localSheetId="33">#REF!</definedName>
    <definedName name="min_VZ" localSheetId="35">#REF!</definedName>
    <definedName name="min_VZ">#REF!</definedName>
    <definedName name="MISC3" localSheetId="46">#REF!</definedName>
    <definedName name="MISC3" localSheetId="48">#REF!</definedName>
    <definedName name="MISC3" localSheetId="49">#REF!</definedName>
    <definedName name="MISC3" localSheetId="51">#REF!</definedName>
    <definedName name="MISC3" localSheetId="52">#REF!</definedName>
    <definedName name="MISC3" localSheetId="54">#REF!</definedName>
    <definedName name="MISC3" localSheetId="55">#REF!</definedName>
    <definedName name="MISC3" localSheetId="56">#REF!</definedName>
    <definedName name="MISC3" localSheetId="58">#REF!</definedName>
    <definedName name="MISC3" localSheetId="59">#REF!</definedName>
    <definedName name="MISC3" localSheetId="60">#REF!</definedName>
    <definedName name="MISC3" localSheetId="61">#REF!</definedName>
    <definedName name="MISC3" localSheetId="0">#REF!</definedName>
    <definedName name="MISC3" localSheetId="7">#REF!</definedName>
    <definedName name="MISC3" localSheetId="8">#REF!</definedName>
    <definedName name="MISC3" localSheetId="11">#REF!</definedName>
    <definedName name="MISC3" localSheetId="13">#REF!</definedName>
    <definedName name="MISC3" localSheetId="14">#REF!</definedName>
    <definedName name="MISC3" localSheetId="15">#REF!</definedName>
    <definedName name="MISC3" localSheetId="16">#REF!</definedName>
    <definedName name="MISC3" localSheetId="17">#REF!</definedName>
    <definedName name="MISC3" localSheetId="18">#REF!</definedName>
    <definedName name="MISC3" localSheetId="22">#REF!</definedName>
    <definedName name="MISC3" localSheetId="25">#REF!</definedName>
    <definedName name="MISC3" localSheetId="26">#REF!</definedName>
    <definedName name="MISC3" localSheetId="27">#REF!</definedName>
    <definedName name="MISC3" localSheetId="33">#REF!</definedName>
    <definedName name="MISC3" localSheetId="35">#REF!</definedName>
    <definedName name="MISC3">#REF!</definedName>
    <definedName name="MISC4" localSheetId="46">[7]OUTPUT!#REF!</definedName>
    <definedName name="MISC4" localSheetId="48">[7]OUTPUT!#REF!</definedName>
    <definedName name="MISC4" localSheetId="49">[7]OUTPUT!#REF!</definedName>
    <definedName name="MISC4" localSheetId="51">[7]OUTPUT!#REF!</definedName>
    <definedName name="MISC4" localSheetId="52">[7]OUTPUT!#REF!</definedName>
    <definedName name="MISC4" localSheetId="54">[7]OUTPUT!#REF!</definedName>
    <definedName name="MISC4" localSheetId="55">[7]OUTPUT!#REF!</definedName>
    <definedName name="MISC4" localSheetId="56">[7]OUTPUT!#REF!</definedName>
    <definedName name="MISC4" localSheetId="58">[7]OUTPUT!#REF!</definedName>
    <definedName name="MISC4" localSheetId="59">[7]OUTPUT!#REF!</definedName>
    <definedName name="MISC4" localSheetId="60">[7]OUTPUT!#REF!</definedName>
    <definedName name="MISC4" localSheetId="61">[7]OUTPUT!#REF!</definedName>
    <definedName name="MISC4" localSheetId="0">[7]OUTPUT!#REF!</definedName>
    <definedName name="MISC4" localSheetId="7">[7]OUTPUT!#REF!</definedName>
    <definedName name="MISC4" localSheetId="8">[7]OUTPUT!#REF!</definedName>
    <definedName name="MISC4" localSheetId="11">[7]OUTPUT!#REF!</definedName>
    <definedName name="MISC4" localSheetId="13">[7]OUTPUT!#REF!</definedName>
    <definedName name="MISC4" localSheetId="14">[7]OUTPUT!#REF!</definedName>
    <definedName name="MISC4" localSheetId="15">[7]OUTPUT!#REF!</definedName>
    <definedName name="MISC4" localSheetId="16">[7]OUTPUT!#REF!</definedName>
    <definedName name="MISC4" localSheetId="17">[7]OUTPUT!#REF!</definedName>
    <definedName name="MISC4" localSheetId="18">[7]OUTPUT!#REF!</definedName>
    <definedName name="MISC4" localSheetId="22">[7]OUTPUT!#REF!</definedName>
    <definedName name="MISC4" localSheetId="25">[7]OUTPUT!#REF!</definedName>
    <definedName name="MISC4" localSheetId="26">[7]OUTPUT!#REF!</definedName>
    <definedName name="MISC4" localSheetId="27">[7]OUTPUT!#REF!</definedName>
    <definedName name="MISC4" localSheetId="33">[7]OUTPUT!#REF!</definedName>
    <definedName name="MISC4" localSheetId="35">[7]OUTPUT!#REF!</definedName>
    <definedName name="MISC4">[7]OUTPUT!#REF!</definedName>
    <definedName name="mmm" localSheetId="48" hidden="1">{"Riqfin97",#N/A,FALSE,"Tran";"Riqfinpro",#N/A,FALSE,"Tran"}</definedName>
    <definedName name="mmm" localSheetId="49" hidden="1">{"Riqfin97",#N/A,FALSE,"Tran";"Riqfinpro",#N/A,FALSE,"Tran"}</definedName>
    <definedName name="mmm" localSheetId="50" hidden="1">{"Riqfin97",#N/A,FALSE,"Tran";"Riqfinpro",#N/A,FALSE,"Tran"}</definedName>
    <definedName name="mmm" localSheetId="51" hidden="1">{"Riqfin97",#N/A,FALSE,"Tran";"Riqfinpro",#N/A,FALSE,"Tran"}</definedName>
    <definedName name="mmm" localSheetId="52" hidden="1">{"Riqfin97",#N/A,FALSE,"Tran";"Riqfinpro",#N/A,FALSE,"Tran"}</definedName>
    <definedName name="mmm" localSheetId="54" hidden="1">{"Riqfin97",#N/A,FALSE,"Tran";"Riqfinpro",#N/A,FALSE,"Tran"}</definedName>
    <definedName name="mmm" localSheetId="55" hidden="1">{"Riqfin97",#N/A,FALSE,"Tran";"Riqfinpro",#N/A,FALSE,"Tran"}</definedName>
    <definedName name="mmm" localSheetId="0" hidden="1">{"Riqfin97",#N/A,FALSE,"Tran";"Riqfinpro",#N/A,FALSE,"Tran"}</definedName>
    <definedName name="mmm" localSheetId="2" hidden="1">{"Riqfin97",#N/A,FALSE,"Tran";"Riqfinpro",#N/A,FALSE,"Tran"}</definedName>
    <definedName name="mmm" localSheetId="7" hidden="1">{"Riqfin97",#N/A,FALSE,"Tran";"Riqfinpro",#N/A,FALSE,"Tran"}</definedName>
    <definedName name="mmm" localSheetId="8" hidden="1">{"Riqfin97",#N/A,FALSE,"Tran";"Riqfinpro",#N/A,FALSE,"Tran"}</definedName>
    <definedName name="mmm" localSheetId="11" hidden="1">{"Riqfin97",#N/A,FALSE,"Tran";"Riqfinpro",#N/A,FALSE,"Tran"}</definedName>
    <definedName name="mmm" localSheetId="13" hidden="1">{"Riqfin97",#N/A,FALSE,"Tran";"Riqfinpro",#N/A,FALSE,"Tran"}</definedName>
    <definedName name="mmm" localSheetId="14" hidden="1">{"Riqfin97",#N/A,FALSE,"Tran";"Riqfinpro",#N/A,FALSE,"Tran"}</definedName>
    <definedName name="mmm" localSheetId="15" hidden="1">{"Riqfin97",#N/A,FALSE,"Tran";"Riqfinpro",#N/A,FALSE,"Tran"}</definedName>
    <definedName name="mmm" localSheetId="16" hidden="1">{"Riqfin97",#N/A,FALSE,"Tran";"Riqfinpro",#N/A,FALSE,"Tran"}</definedName>
    <definedName name="mmm" localSheetId="17" hidden="1">{"Riqfin97",#N/A,FALSE,"Tran";"Riqfinpro",#N/A,FALSE,"Tran"}</definedName>
    <definedName name="mmm" localSheetId="18" hidden="1">{"Riqfin97",#N/A,FALSE,"Tran";"Riqfinpro",#N/A,FALSE,"Tran"}</definedName>
    <definedName name="mmm" localSheetId="25" hidden="1">{"Riqfin97",#N/A,FALSE,"Tran";"Riqfinpro",#N/A,FALSE,"Tran"}</definedName>
    <definedName name="mmm" localSheetId="26" hidden="1">{"Riqfin97",#N/A,FALSE,"Tran";"Riqfinpro",#N/A,FALSE,"Tran"}</definedName>
    <definedName name="mmm" localSheetId="27" hidden="1">{"Riqfin97",#N/A,FALSE,"Tran";"Riqfinpro",#N/A,FALSE,"Tran"}</definedName>
    <definedName name="mmm" hidden="1">{"Riqfin97",#N/A,FALSE,"Tran";"Riqfinpro",#N/A,FALSE,"Tran"}</definedName>
    <definedName name="mmmm" localSheetId="48" hidden="1">{"Tab1",#N/A,FALSE,"P";"Tab2",#N/A,FALSE,"P"}</definedName>
    <definedName name="mmmm" localSheetId="49" hidden="1">{"Tab1",#N/A,FALSE,"P";"Tab2",#N/A,FALSE,"P"}</definedName>
    <definedName name="mmmm" localSheetId="50" hidden="1">{"Tab1",#N/A,FALSE,"P";"Tab2",#N/A,FALSE,"P"}</definedName>
    <definedName name="mmmm" localSheetId="51" hidden="1">{"Tab1",#N/A,FALSE,"P";"Tab2",#N/A,FALSE,"P"}</definedName>
    <definedName name="mmmm" localSheetId="52" hidden="1">{"Tab1",#N/A,FALSE,"P";"Tab2",#N/A,FALSE,"P"}</definedName>
    <definedName name="mmmm" localSheetId="54" hidden="1">{"Tab1",#N/A,FALSE,"P";"Tab2",#N/A,FALSE,"P"}</definedName>
    <definedName name="mmmm" localSheetId="55" hidden="1">{"Tab1",#N/A,FALSE,"P";"Tab2",#N/A,FALSE,"P"}</definedName>
    <definedName name="mmmm" localSheetId="0" hidden="1">{"Tab1",#N/A,FALSE,"P";"Tab2",#N/A,FALSE,"P"}</definedName>
    <definedName name="mmmm" localSheetId="2" hidden="1">{"Tab1",#N/A,FALSE,"P";"Tab2",#N/A,FALSE,"P"}</definedName>
    <definedName name="mmmm" localSheetId="7" hidden="1">{"Tab1",#N/A,FALSE,"P";"Tab2",#N/A,FALSE,"P"}</definedName>
    <definedName name="mmmm" localSheetId="8" hidden="1">{"Tab1",#N/A,FALSE,"P";"Tab2",#N/A,FALSE,"P"}</definedName>
    <definedName name="mmmm" localSheetId="11" hidden="1">{"Tab1",#N/A,FALSE,"P";"Tab2",#N/A,FALSE,"P"}</definedName>
    <definedName name="mmmm" localSheetId="13" hidden="1">{"Tab1",#N/A,FALSE,"P";"Tab2",#N/A,FALSE,"P"}</definedName>
    <definedName name="mmmm" localSheetId="14" hidden="1">{"Tab1",#N/A,FALSE,"P";"Tab2",#N/A,FALSE,"P"}</definedName>
    <definedName name="mmmm" localSheetId="15" hidden="1">{"Tab1",#N/A,FALSE,"P";"Tab2",#N/A,FALSE,"P"}</definedName>
    <definedName name="mmmm" localSheetId="16" hidden="1">{"Tab1",#N/A,FALSE,"P";"Tab2",#N/A,FALSE,"P"}</definedName>
    <definedName name="mmmm" localSheetId="17" hidden="1">{"Tab1",#N/A,FALSE,"P";"Tab2",#N/A,FALSE,"P"}</definedName>
    <definedName name="mmmm" localSheetId="18" hidden="1">{"Tab1",#N/A,FALSE,"P";"Tab2",#N/A,FALSE,"P"}</definedName>
    <definedName name="mmmm" localSheetId="25" hidden="1">{"Tab1",#N/A,FALSE,"P";"Tab2",#N/A,FALSE,"P"}</definedName>
    <definedName name="mmmm" localSheetId="26" hidden="1">{"Tab1",#N/A,FALSE,"P";"Tab2",#N/A,FALSE,"P"}</definedName>
    <definedName name="mmmm" localSheetId="27" hidden="1">{"Tab1",#N/A,FALSE,"P";"Tab2",#N/A,FALSE,"P"}</definedName>
    <definedName name="mmmm" hidden="1">{"Tab1",#N/A,FALSE,"P";"Tab2",#N/A,FALSE,"P"}</definedName>
    <definedName name="MON_SM" localSheetId="46">#REF!</definedName>
    <definedName name="MON_SM" localSheetId="48">#REF!</definedName>
    <definedName name="MON_SM" localSheetId="49">#REF!</definedName>
    <definedName name="MON_SM" localSheetId="51">#REF!</definedName>
    <definedName name="MON_SM" localSheetId="52">#REF!</definedName>
    <definedName name="MON_SM" localSheetId="54">#REF!</definedName>
    <definedName name="MON_SM" localSheetId="55">#REF!</definedName>
    <definedName name="MON_SM" localSheetId="56">#REF!</definedName>
    <definedName name="MON_SM" localSheetId="58">#REF!</definedName>
    <definedName name="MON_SM" localSheetId="59">#REF!</definedName>
    <definedName name="MON_SM" localSheetId="60">#REF!</definedName>
    <definedName name="MON_SM" localSheetId="61">#REF!</definedName>
    <definedName name="MON_SM" localSheetId="0">#REF!</definedName>
    <definedName name="MON_SM" localSheetId="7">#REF!</definedName>
    <definedName name="MON_SM" localSheetId="8">#REF!</definedName>
    <definedName name="MON_SM" localSheetId="11">#REF!</definedName>
    <definedName name="MON_SM" localSheetId="13">#REF!</definedName>
    <definedName name="MON_SM" localSheetId="14">#REF!</definedName>
    <definedName name="MON_SM" localSheetId="15">#REF!</definedName>
    <definedName name="MON_SM" localSheetId="16">#REF!</definedName>
    <definedName name="MON_SM" localSheetId="17">#REF!</definedName>
    <definedName name="MON_SM" localSheetId="18">#REF!</definedName>
    <definedName name="MON_SM" localSheetId="22">#REF!</definedName>
    <definedName name="MON_SM" localSheetId="25">#REF!</definedName>
    <definedName name="MON_SM" localSheetId="26">#REF!</definedName>
    <definedName name="MON_SM" localSheetId="27">#REF!</definedName>
    <definedName name="MON_SM" localSheetId="33">#REF!</definedName>
    <definedName name="MON_SM" localSheetId="35">#REF!</definedName>
    <definedName name="MON_SM">#REF!</definedName>
    <definedName name="MONF_SM" localSheetId="46">#REF!</definedName>
    <definedName name="MONF_SM" localSheetId="48">#REF!</definedName>
    <definedName name="MONF_SM" localSheetId="49">#REF!</definedName>
    <definedName name="MONF_SM" localSheetId="51">#REF!</definedName>
    <definedName name="MONF_SM" localSheetId="52">#REF!</definedName>
    <definedName name="MONF_SM" localSheetId="54">#REF!</definedName>
    <definedName name="MONF_SM" localSheetId="55">#REF!</definedName>
    <definedName name="MONF_SM" localSheetId="56">#REF!</definedName>
    <definedName name="MONF_SM" localSheetId="58">#REF!</definedName>
    <definedName name="MONF_SM" localSheetId="59">#REF!</definedName>
    <definedName name="MONF_SM" localSheetId="60">#REF!</definedName>
    <definedName name="MONF_SM" localSheetId="61">#REF!</definedName>
    <definedName name="MONF_SM" localSheetId="0">#REF!</definedName>
    <definedName name="MONF_SM" localSheetId="7">#REF!</definedName>
    <definedName name="MONF_SM" localSheetId="8">#REF!</definedName>
    <definedName name="MONF_SM" localSheetId="11">#REF!</definedName>
    <definedName name="MONF_SM" localSheetId="13">#REF!</definedName>
    <definedName name="MONF_SM" localSheetId="14">#REF!</definedName>
    <definedName name="MONF_SM" localSheetId="15">#REF!</definedName>
    <definedName name="MONF_SM" localSheetId="16">#REF!</definedName>
    <definedName name="MONF_SM" localSheetId="17">#REF!</definedName>
    <definedName name="MONF_SM" localSheetId="18">#REF!</definedName>
    <definedName name="MONF_SM" localSheetId="22">#REF!</definedName>
    <definedName name="MONF_SM" localSheetId="25">#REF!</definedName>
    <definedName name="MONF_SM" localSheetId="26">#REF!</definedName>
    <definedName name="MONF_SM" localSheetId="27">#REF!</definedName>
    <definedName name="MONF_SM" localSheetId="33">#REF!</definedName>
    <definedName name="MONF_SM" localSheetId="35">#REF!</definedName>
    <definedName name="MONF_SM">#REF!</definedName>
    <definedName name="MONTH" localSheetId="48">[1]REER!$D$140:$E$199</definedName>
    <definedName name="MONTH" localSheetId="49">[1]REER!$D$140:$E$199</definedName>
    <definedName name="MONTH" localSheetId="0">[1]REER!$D$140:$E$199</definedName>
    <definedName name="MONTH" localSheetId="7">[1]REER!$D$140:$E$199</definedName>
    <definedName name="MONTH" localSheetId="8">[1]REER!$D$140:$E$199</definedName>
    <definedName name="MONTH">[2]REER!$D$140:$E$199</definedName>
    <definedName name="mstocksa" localSheetId="46">[15]!mstocksa</definedName>
    <definedName name="mstocksa" localSheetId="55">[15]!mstocksa</definedName>
    <definedName name="mstocksa" localSheetId="56">[15]!mstocksa</definedName>
    <definedName name="mstocksa" localSheetId="58">[15]!mstocksa</definedName>
    <definedName name="mstocksa" localSheetId="59">[15]!mstocksa</definedName>
    <definedName name="mstocksa" localSheetId="60">[15]!mstocksa</definedName>
    <definedName name="mstocksa" localSheetId="61">[15]!mstocksa</definedName>
    <definedName name="mstocksa" localSheetId="13">[15]!mstocksa</definedName>
    <definedName name="mstocksa" localSheetId="22">[15]!mstocksa</definedName>
    <definedName name="mstocksa" localSheetId="27">[15]!mstocksa</definedName>
    <definedName name="mstocksa" localSheetId="33">[15]!mstocksa</definedName>
    <definedName name="mstocksa" localSheetId="35">[15]!mstocksa</definedName>
    <definedName name="mstocksa">[15]!mstocksa</definedName>
    <definedName name="mstocksq" localSheetId="46">[15]!mstocksq</definedName>
    <definedName name="mstocksq" localSheetId="55">[15]!mstocksq</definedName>
    <definedName name="mstocksq" localSheetId="56">[15]!mstocksq</definedName>
    <definedName name="mstocksq" localSheetId="58">[15]!mstocksq</definedName>
    <definedName name="mstocksq" localSheetId="59">[15]!mstocksq</definedName>
    <definedName name="mstocksq" localSheetId="60">[15]!mstocksq</definedName>
    <definedName name="mstocksq" localSheetId="61">[15]!mstocksq</definedName>
    <definedName name="mstocksq" localSheetId="13">[15]!mstocksq</definedName>
    <definedName name="mstocksq" localSheetId="22">[15]!mstocksq</definedName>
    <definedName name="mstocksq" localSheetId="27">[15]!mstocksq</definedName>
    <definedName name="mstocksq" localSheetId="33">[15]!mstocksq</definedName>
    <definedName name="mstocksq" localSheetId="35">[15]!mstocksq</definedName>
    <definedName name="mstocksq">[15]!mstocksq</definedName>
    <definedName name="Municipios" localSheetId="46">#REF!</definedName>
    <definedName name="Municipios" localSheetId="48">#REF!</definedName>
    <definedName name="Municipios" localSheetId="49">#REF!</definedName>
    <definedName name="Municipios" localSheetId="51">#REF!</definedName>
    <definedName name="Municipios" localSheetId="52">#REF!</definedName>
    <definedName name="Municipios" localSheetId="54">#REF!</definedName>
    <definedName name="Municipios" localSheetId="55">#REF!</definedName>
    <definedName name="Municipios" localSheetId="56">#REF!</definedName>
    <definedName name="Municipios" localSheetId="58">#REF!</definedName>
    <definedName name="Municipios" localSheetId="59">#REF!</definedName>
    <definedName name="Municipios" localSheetId="60">#REF!</definedName>
    <definedName name="Municipios" localSheetId="61">#REF!</definedName>
    <definedName name="Municipios" localSheetId="0">#REF!</definedName>
    <definedName name="Municipios" localSheetId="7">#REF!</definedName>
    <definedName name="Municipios" localSheetId="8">#REF!</definedName>
    <definedName name="Municipios" localSheetId="11">#REF!</definedName>
    <definedName name="Municipios" localSheetId="13">#REF!</definedName>
    <definedName name="Municipios" localSheetId="14">#REF!</definedName>
    <definedName name="Municipios" localSheetId="15">#REF!</definedName>
    <definedName name="Municipios" localSheetId="16">#REF!</definedName>
    <definedName name="Municipios" localSheetId="17">#REF!</definedName>
    <definedName name="Municipios" localSheetId="18">#REF!</definedName>
    <definedName name="Municipios" localSheetId="22">#REF!</definedName>
    <definedName name="Municipios" localSheetId="25">#REF!</definedName>
    <definedName name="Municipios" localSheetId="26">#REF!</definedName>
    <definedName name="Municipios" localSheetId="27">#REF!</definedName>
    <definedName name="Municipios" localSheetId="33">#REF!</definedName>
    <definedName name="Municipios" localSheetId="35">#REF!</definedName>
    <definedName name="Municipios">#REF!</definedName>
    <definedName name="MVZ_1.5x" localSheetId="46">[23]Graf14_Graf15!#REF!</definedName>
    <definedName name="MVZ_1.5x" localSheetId="48">[23]Graf14_Graf15!#REF!</definedName>
    <definedName name="MVZ_1.5x" localSheetId="49">[23]Graf14_Graf15!#REF!</definedName>
    <definedName name="MVZ_1.5x" localSheetId="51">#REF!</definedName>
    <definedName name="MVZ_1.5x" localSheetId="52">#REF!</definedName>
    <definedName name="MVZ_1.5x" localSheetId="54">[23]Graf14_Graf15!#REF!</definedName>
    <definedName name="MVZ_1.5x" localSheetId="55">#REF!</definedName>
    <definedName name="MVZ_1.5x" localSheetId="56">[23]Graf14_Graf15!#REF!</definedName>
    <definedName name="MVZ_1.5x" localSheetId="58">#REF!</definedName>
    <definedName name="MVZ_1.5x" localSheetId="59">#REF!</definedName>
    <definedName name="MVZ_1.5x" localSheetId="60">#REF!</definedName>
    <definedName name="MVZ_1.5x" localSheetId="61">#REF!</definedName>
    <definedName name="MVZ_1.5x" localSheetId="0">[23]Graf14_Graf15!#REF!</definedName>
    <definedName name="MVZ_1.5x" localSheetId="7">[23]Graf14_Graf15!#REF!</definedName>
    <definedName name="MVZ_1.5x" localSheetId="8">[23]Graf14_Graf15!#REF!</definedName>
    <definedName name="MVZ_1.5x" localSheetId="11">#REF!</definedName>
    <definedName name="MVZ_1.5x" localSheetId="13">#REF!</definedName>
    <definedName name="MVZ_1.5x" localSheetId="14">#REF!</definedName>
    <definedName name="MVZ_1.5x" localSheetId="15">#REF!</definedName>
    <definedName name="MVZ_1.5x" localSheetId="16">#REF!</definedName>
    <definedName name="MVZ_1.5x" localSheetId="17">#REF!</definedName>
    <definedName name="MVZ_1.5x" localSheetId="18">#REF!</definedName>
    <definedName name="MVZ_1.5x" localSheetId="22">#REF!</definedName>
    <definedName name="MVZ_1.5x" localSheetId="25">#REF!</definedName>
    <definedName name="MVZ_1.5x" localSheetId="26">#REF!</definedName>
    <definedName name="MVZ_1.5x" localSheetId="27">#REF!</definedName>
    <definedName name="MVZ_1.5x" localSheetId="33">#REF!</definedName>
    <definedName name="MVZ_1.5x" localSheetId="35">#REF!</definedName>
    <definedName name="MVZ_1.5x">#REF!</definedName>
    <definedName name="MVZ_4x" localSheetId="46">[23]Graf14_Graf15!#REF!</definedName>
    <definedName name="MVZ_4x" localSheetId="48">[23]Graf14_Graf15!#REF!</definedName>
    <definedName name="MVZ_4x" localSheetId="49">[23]Graf14_Graf15!#REF!</definedName>
    <definedName name="MVZ_4x" localSheetId="51">#REF!</definedName>
    <definedName name="MVZ_4x" localSheetId="52">#REF!</definedName>
    <definedName name="MVZ_4x" localSheetId="54">[23]Graf14_Graf15!#REF!</definedName>
    <definedName name="MVZ_4x" localSheetId="55">#REF!</definedName>
    <definedName name="MVZ_4x" localSheetId="56">[23]Graf14_Graf15!#REF!</definedName>
    <definedName name="MVZ_4x" localSheetId="58">#REF!</definedName>
    <definedName name="MVZ_4x" localSheetId="59">#REF!</definedName>
    <definedName name="MVZ_4x" localSheetId="60">#REF!</definedName>
    <definedName name="MVZ_4x" localSheetId="61">#REF!</definedName>
    <definedName name="MVZ_4x" localSheetId="0">[23]Graf14_Graf15!#REF!</definedName>
    <definedName name="MVZ_4x" localSheetId="7">[23]Graf14_Graf15!#REF!</definedName>
    <definedName name="MVZ_4x" localSheetId="8">[23]Graf14_Graf15!#REF!</definedName>
    <definedName name="MVZ_4x" localSheetId="11">#REF!</definedName>
    <definedName name="MVZ_4x" localSheetId="13">#REF!</definedName>
    <definedName name="MVZ_4x" localSheetId="14">#REF!</definedName>
    <definedName name="MVZ_4x" localSheetId="15">#REF!</definedName>
    <definedName name="MVZ_4x" localSheetId="16">#REF!</definedName>
    <definedName name="MVZ_4x" localSheetId="17">#REF!</definedName>
    <definedName name="MVZ_4x" localSheetId="18">#REF!</definedName>
    <definedName name="MVZ_4x" localSheetId="22">#REF!</definedName>
    <definedName name="MVZ_4x" localSheetId="25">#REF!</definedName>
    <definedName name="MVZ_4x" localSheetId="26">#REF!</definedName>
    <definedName name="MVZ_4x" localSheetId="27">#REF!</definedName>
    <definedName name="MVZ_4x" localSheetId="33">#REF!</definedName>
    <definedName name="MVZ_4x" localSheetId="35">#REF!</definedName>
    <definedName name="MVZ_4x">#REF!</definedName>
    <definedName name="MVZ_5x" localSheetId="46">[23]Graf14_Graf15!#REF!</definedName>
    <definedName name="MVZ_5x" localSheetId="48">[23]Graf14_Graf15!#REF!</definedName>
    <definedName name="MVZ_5x" localSheetId="49">[23]Graf14_Graf15!#REF!</definedName>
    <definedName name="MVZ_5x" localSheetId="51">#REF!</definedName>
    <definedName name="MVZ_5x" localSheetId="52">#REF!</definedName>
    <definedName name="MVZ_5x" localSheetId="54">[23]Graf14_Graf15!#REF!</definedName>
    <definedName name="MVZ_5x" localSheetId="55">#REF!</definedName>
    <definedName name="MVZ_5x" localSheetId="56">[23]Graf14_Graf15!#REF!</definedName>
    <definedName name="MVZ_5x" localSheetId="58">#REF!</definedName>
    <definedName name="MVZ_5x" localSheetId="59">#REF!</definedName>
    <definedName name="MVZ_5x" localSheetId="60">#REF!</definedName>
    <definedName name="MVZ_5x" localSheetId="61">#REF!</definedName>
    <definedName name="MVZ_5x" localSheetId="0">[23]Graf14_Graf15!#REF!</definedName>
    <definedName name="MVZ_5x" localSheetId="7">[23]Graf14_Graf15!#REF!</definedName>
    <definedName name="MVZ_5x" localSheetId="8">[23]Graf14_Graf15!#REF!</definedName>
    <definedName name="MVZ_5x" localSheetId="11">#REF!</definedName>
    <definedName name="MVZ_5x" localSheetId="13">#REF!</definedName>
    <definedName name="MVZ_5x" localSheetId="14">#REF!</definedName>
    <definedName name="MVZ_5x" localSheetId="15">#REF!</definedName>
    <definedName name="MVZ_5x" localSheetId="16">#REF!</definedName>
    <definedName name="MVZ_5x" localSheetId="17">#REF!</definedName>
    <definedName name="MVZ_5x" localSheetId="18">#REF!</definedName>
    <definedName name="MVZ_5x" localSheetId="22">#REF!</definedName>
    <definedName name="MVZ_5x" localSheetId="25">#REF!</definedName>
    <definedName name="MVZ_5x" localSheetId="26">#REF!</definedName>
    <definedName name="MVZ_5x" localSheetId="27">#REF!</definedName>
    <definedName name="MVZ_5x" localSheetId="33">#REF!</definedName>
    <definedName name="MVZ_5x" localSheetId="35">#REF!</definedName>
    <definedName name="MVZ_5x">#REF!</definedName>
    <definedName name="MW" localSheetId="46">[23]Graf14_Graf15!#REF!</definedName>
    <definedName name="MW" localSheetId="48">[23]Graf14_Graf15!#REF!</definedName>
    <definedName name="MW" localSheetId="49">[23]Graf14_Graf15!#REF!</definedName>
    <definedName name="MW" localSheetId="51">#REF!</definedName>
    <definedName name="MW" localSheetId="52">#REF!</definedName>
    <definedName name="MW" localSheetId="54">[23]Graf14_Graf15!#REF!</definedName>
    <definedName name="MW" localSheetId="55">#REF!</definedName>
    <definedName name="MW" localSheetId="56">[23]Graf14_Graf15!#REF!</definedName>
    <definedName name="MW" localSheetId="58">#REF!</definedName>
    <definedName name="MW" localSheetId="59">#REF!</definedName>
    <definedName name="MW" localSheetId="60">#REF!</definedName>
    <definedName name="MW" localSheetId="61">#REF!</definedName>
    <definedName name="MW" localSheetId="0">[23]Graf14_Graf15!#REF!</definedName>
    <definedName name="MW" localSheetId="7">[23]Graf14_Graf15!#REF!</definedName>
    <definedName name="MW" localSheetId="8">[23]Graf14_Graf15!#REF!</definedName>
    <definedName name="MW" localSheetId="11">#REF!</definedName>
    <definedName name="MW" localSheetId="13">#REF!</definedName>
    <definedName name="MW" localSheetId="14">#REF!</definedName>
    <definedName name="MW" localSheetId="15">#REF!</definedName>
    <definedName name="MW" localSheetId="16">#REF!</definedName>
    <definedName name="MW" localSheetId="17">#REF!</definedName>
    <definedName name="MW" localSheetId="18">#REF!</definedName>
    <definedName name="MW" localSheetId="22">#REF!</definedName>
    <definedName name="MW" localSheetId="25">#REF!</definedName>
    <definedName name="MW" localSheetId="26">#REF!</definedName>
    <definedName name="MW" localSheetId="27">#REF!</definedName>
    <definedName name="MW" localSheetId="33">#REF!</definedName>
    <definedName name="MW" localSheetId="35">#REF!</definedName>
    <definedName name="MW">#REF!</definedName>
    <definedName name="MW_2" localSheetId="46">[23]Graf14_Graf15!#REF!</definedName>
    <definedName name="MW_2" localSheetId="48">[23]Graf14_Graf15!#REF!</definedName>
    <definedName name="MW_2" localSheetId="49">[23]Graf14_Graf15!#REF!</definedName>
    <definedName name="MW_2" localSheetId="51">#REF!</definedName>
    <definedName name="MW_2" localSheetId="52">#REF!</definedName>
    <definedName name="MW_2" localSheetId="54">[23]Graf14_Graf15!#REF!</definedName>
    <definedName name="MW_2" localSheetId="55">#REF!</definedName>
    <definedName name="MW_2" localSheetId="56">[23]Graf14_Graf15!#REF!</definedName>
    <definedName name="MW_2" localSheetId="58">#REF!</definedName>
    <definedName name="MW_2" localSheetId="59">#REF!</definedName>
    <definedName name="MW_2" localSheetId="60">#REF!</definedName>
    <definedName name="MW_2" localSheetId="61">#REF!</definedName>
    <definedName name="MW_2" localSheetId="0">[23]Graf14_Graf15!#REF!</definedName>
    <definedName name="MW_2" localSheetId="7">[23]Graf14_Graf15!#REF!</definedName>
    <definedName name="MW_2" localSheetId="8">[23]Graf14_Graf15!#REF!</definedName>
    <definedName name="MW_2" localSheetId="11">#REF!</definedName>
    <definedName name="MW_2" localSheetId="13">#REF!</definedName>
    <definedName name="MW_2" localSheetId="14">#REF!</definedName>
    <definedName name="MW_2" localSheetId="15">#REF!</definedName>
    <definedName name="MW_2" localSheetId="16">#REF!</definedName>
    <definedName name="MW_2" localSheetId="17">#REF!</definedName>
    <definedName name="MW_2" localSheetId="18">#REF!</definedName>
    <definedName name="MW_2" localSheetId="22">#REF!</definedName>
    <definedName name="MW_2" localSheetId="25">#REF!</definedName>
    <definedName name="MW_2" localSheetId="26">#REF!</definedName>
    <definedName name="MW_2" localSheetId="27">#REF!</definedName>
    <definedName name="MW_2" localSheetId="33">#REF!</definedName>
    <definedName name="MW_2" localSheetId="35">#REF!</definedName>
    <definedName name="MW_2">#REF!</definedName>
    <definedName name="NACTCURRENT" localSheetId="46">#REF!</definedName>
    <definedName name="NACTCURRENT" localSheetId="48">#REF!</definedName>
    <definedName name="NACTCURRENT" localSheetId="49">#REF!</definedName>
    <definedName name="NACTCURRENT" localSheetId="51">#REF!</definedName>
    <definedName name="NACTCURRENT" localSheetId="52">#REF!</definedName>
    <definedName name="NACTCURRENT" localSheetId="54">#REF!</definedName>
    <definedName name="NACTCURRENT" localSheetId="55">#REF!</definedName>
    <definedName name="NACTCURRENT" localSheetId="56">#REF!</definedName>
    <definedName name="NACTCURRENT" localSheetId="58">#REF!</definedName>
    <definedName name="NACTCURRENT" localSheetId="59">#REF!</definedName>
    <definedName name="NACTCURRENT" localSheetId="60">#REF!</definedName>
    <definedName name="NACTCURRENT" localSheetId="61">#REF!</definedName>
    <definedName name="NACTCURRENT" localSheetId="0">#REF!</definedName>
    <definedName name="NACTCURRENT" localSheetId="7">#REF!</definedName>
    <definedName name="NACTCURRENT" localSheetId="8">#REF!</definedName>
    <definedName name="NACTCURRENT" localSheetId="11">#REF!</definedName>
    <definedName name="NACTCURRENT" localSheetId="13">#REF!</definedName>
    <definedName name="NACTCURRENT" localSheetId="14">#REF!</definedName>
    <definedName name="NACTCURRENT" localSheetId="15">#REF!</definedName>
    <definedName name="NACTCURRENT" localSheetId="16">#REF!</definedName>
    <definedName name="NACTCURRENT" localSheetId="17">#REF!</definedName>
    <definedName name="NACTCURRENT" localSheetId="18">#REF!</definedName>
    <definedName name="NACTCURRENT" localSheetId="22">#REF!</definedName>
    <definedName name="NACTCURRENT" localSheetId="25">#REF!</definedName>
    <definedName name="NACTCURRENT" localSheetId="26">#REF!</definedName>
    <definedName name="NACTCURRENT" localSheetId="27">#REF!</definedName>
    <definedName name="NACTCURRENT" localSheetId="33">#REF!</definedName>
    <definedName name="NACTCURRENT" localSheetId="35">#REF!</definedName>
    <definedName name="NACTCURRENT">#REF!</definedName>
    <definedName name="nam1out" localSheetId="46">#REF!</definedName>
    <definedName name="nam1out" localSheetId="48">#REF!</definedName>
    <definedName name="nam1out" localSheetId="49">#REF!</definedName>
    <definedName name="nam1out" localSheetId="51">#REF!</definedName>
    <definedName name="nam1out" localSheetId="52">#REF!</definedName>
    <definedName name="nam1out" localSheetId="54">#REF!</definedName>
    <definedName name="nam1out" localSheetId="55">#REF!</definedName>
    <definedName name="nam1out" localSheetId="56">#REF!</definedName>
    <definedName name="nam1out" localSheetId="58">#REF!</definedName>
    <definedName name="nam1out" localSheetId="59">#REF!</definedName>
    <definedName name="nam1out" localSheetId="60">#REF!</definedName>
    <definedName name="nam1out" localSheetId="61">#REF!</definedName>
    <definedName name="nam1out" localSheetId="0">#REF!</definedName>
    <definedName name="nam1out" localSheetId="7">#REF!</definedName>
    <definedName name="nam1out" localSheetId="8">#REF!</definedName>
    <definedName name="nam1out" localSheetId="11">#REF!</definedName>
    <definedName name="nam1out" localSheetId="13">#REF!</definedName>
    <definedName name="nam1out" localSheetId="14">#REF!</definedName>
    <definedName name="nam1out" localSheetId="15">#REF!</definedName>
    <definedName name="nam1out" localSheetId="16">#REF!</definedName>
    <definedName name="nam1out" localSheetId="17">#REF!</definedName>
    <definedName name="nam1out" localSheetId="18">#REF!</definedName>
    <definedName name="nam1out" localSheetId="22">#REF!</definedName>
    <definedName name="nam1out" localSheetId="25">#REF!</definedName>
    <definedName name="nam1out" localSheetId="26">#REF!</definedName>
    <definedName name="nam1out" localSheetId="27">#REF!</definedName>
    <definedName name="nam1out" localSheetId="33">#REF!</definedName>
    <definedName name="nam1out" localSheetId="35">#REF!</definedName>
    <definedName name="nam1out">#REF!</definedName>
    <definedName name="nam2in" localSheetId="46">#REF!</definedName>
    <definedName name="nam2in" localSheetId="48">#REF!</definedName>
    <definedName name="nam2in" localSheetId="49">#REF!</definedName>
    <definedName name="nam2in" localSheetId="51">#REF!</definedName>
    <definedName name="nam2in" localSheetId="52">#REF!</definedName>
    <definedName name="nam2in" localSheetId="54">#REF!</definedName>
    <definedName name="nam2in" localSheetId="55">#REF!</definedName>
    <definedName name="nam2in" localSheetId="56">#REF!</definedName>
    <definedName name="nam2in" localSheetId="58">#REF!</definedName>
    <definedName name="nam2in" localSheetId="59">#REF!</definedName>
    <definedName name="nam2in" localSheetId="60">#REF!</definedName>
    <definedName name="nam2in" localSheetId="61">#REF!</definedName>
    <definedName name="nam2in" localSheetId="0">#REF!</definedName>
    <definedName name="nam2in" localSheetId="7">#REF!</definedName>
    <definedName name="nam2in" localSheetId="8">#REF!</definedName>
    <definedName name="nam2in" localSheetId="11">#REF!</definedName>
    <definedName name="nam2in" localSheetId="13">#REF!</definedName>
    <definedName name="nam2in" localSheetId="14">#REF!</definedName>
    <definedName name="nam2in" localSheetId="15">#REF!</definedName>
    <definedName name="nam2in" localSheetId="16">#REF!</definedName>
    <definedName name="nam2in" localSheetId="17">#REF!</definedName>
    <definedName name="nam2in" localSheetId="18">#REF!</definedName>
    <definedName name="nam2in" localSheetId="22">#REF!</definedName>
    <definedName name="nam2in" localSheetId="25">#REF!</definedName>
    <definedName name="nam2in" localSheetId="26">#REF!</definedName>
    <definedName name="nam2in" localSheetId="27">#REF!</definedName>
    <definedName name="nam2in" localSheetId="33">#REF!</definedName>
    <definedName name="nam2in" localSheetId="35">#REF!</definedName>
    <definedName name="nam2in">#REF!</definedName>
    <definedName name="nam2out" localSheetId="46">#REF!</definedName>
    <definedName name="nam2out" localSheetId="48">#REF!</definedName>
    <definedName name="nam2out" localSheetId="49">#REF!</definedName>
    <definedName name="nam2out" localSheetId="51">#REF!</definedName>
    <definedName name="nam2out" localSheetId="52">#REF!</definedName>
    <definedName name="nam2out" localSheetId="54">#REF!</definedName>
    <definedName name="nam2out" localSheetId="55">#REF!</definedName>
    <definedName name="nam2out" localSheetId="56">#REF!</definedName>
    <definedName name="nam2out" localSheetId="58">#REF!</definedName>
    <definedName name="nam2out" localSheetId="59">#REF!</definedName>
    <definedName name="nam2out" localSheetId="60">#REF!</definedName>
    <definedName name="nam2out" localSheetId="61">#REF!</definedName>
    <definedName name="nam2out" localSheetId="0">#REF!</definedName>
    <definedName name="nam2out" localSheetId="7">#REF!</definedName>
    <definedName name="nam2out" localSheetId="8">#REF!</definedName>
    <definedName name="nam2out" localSheetId="11">#REF!</definedName>
    <definedName name="nam2out" localSheetId="13">#REF!</definedName>
    <definedName name="nam2out" localSheetId="14">#REF!</definedName>
    <definedName name="nam2out" localSheetId="15">#REF!</definedName>
    <definedName name="nam2out" localSheetId="16">#REF!</definedName>
    <definedName name="nam2out" localSheetId="17">#REF!</definedName>
    <definedName name="nam2out" localSheetId="18">#REF!</definedName>
    <definedName name="nam2out" localSheetId="22">#REF!</definedName>
    <definedName name="nam2out" localSheetId="25">#REF!</definedName>
    <definedName name="nam2out" localSheetId="26">#REF!</definedName>
    <definedName name="nam2out" localSheetId="27">#REF!</definedName>
    <definedName name="nam2out" localSheetId="33">#REF!</definedName>
    <definedName name="nam2out" localSheetId="35">#REF!</definedName>
    <definedName name="nam2out">#REF!</definedName>
    <definedName name="NAMB" localSheetId="48">[1]REER!$AY$143:$BB$143</definedName>
    <definedName name="NAMB" localSheetId="49">[1]REER!$AY$143:$BB$143</definedName>
    <definedName name="NAMB" localSheetId="0">[1]REER!$AY$143:$BB$143</definedName>
    <definedName name="NAMB" localSheetId="7">[1]REER!$AY$143:$BB$143</definedName>
    <definedName name="NAMB" localSheetId="8">[1]REER!$AY$143:$BB$143</definedName>
    <definedName name="NAMB">[2]REER!$AY$143:$BB$143</definedName>
    <definedName name="namcr" localSheetId="46">'[8]Tab ann curr'!#REF!</definedName>
    <definedName name="namcr" localSheetId="48">'[8]Tab ann curr'!#REF!</definedName>
    <definedName name="namcr" localSheetId="49">'[8]Tab ann curr'!#REF!</definedName>
    <definedName name="namcr" localSheetId="51">'[8]Tab ann curr'!#REF!</definedName>
    <definedName name="namcr" localSheetId="52">'[8]Tab ann curr'!#REF!</definedName>
    <definedName name="namcr" localSheetId="54">'[8]Tab ann curr'!#REF!</definedName>
    <definedName name="namcr" localSheetId="55">'[8]Tab ann curr'!#REF!</definedName>
    <definedName name="namcr" localSheetId="56">'[8]Tab ann curr'!#REF!</definedName>
    <definedName name="namcr" localSheetId="58">'[8]Tab ann curr'!#REF!</definedName>
    <definedName name="namcr" localSheetId="59">'[8]Tab ann curr'!#REF!</definedName>
    <definedName name="namcr" localSheetId="60">'[8]Tab ann curr'!#REF!</definedName>
    <definedName name="namcr" localSheetId="61">'[8]Tab ann curr'!#REF!</definedName>
    <definedName name="namcr" localSheetId="0">'[8]Tab ann curr'!#REF!</definedName>
    <definedName name="namcr" localSheetId="7">'[8]Tab ann curr'!#REF!</definedName>
    <definedName name="namcr" localSheetId="8">'[8]Tab ann curr'!#REF!</definedName>
    <definedName name="namcr" localSheetId="11">'[8]Tab ann curr'!#REF!</definedName>
    <definedName name="namcr" localSheetId="13">'[8]Tab ann curr'!#REF!</definedName>
    <definedName name="namcr" localSheetId="14">'[8]Tab ann curr'!#REF!</definedName>
    <definedName name="namcr" localSheetId="15">'[8]Tab ann curr'!#REF!</definedName>
    <definedName name="namcr" localSheetId="16">'[8]Tab ann curr'!#REF!</definedName>
    <definedName name="namcr" localSheetId="17">'[8]Tab ann curr'!#REF!</definedName>
    <definedName name="namcr" localSheetId="18">'[8]Tab ann curr'!#REF!</definedName>
    <definedName name="namcr" localSheetId="22">'[8]Tab ann curr'!#REF!</definedName>
    <definedName name="namcr" localSheetId="25">'[8]Tab ann curr'!#REF!</definedName>
    <definedName name="namcr" localSheetId="26">'[8]Tab ann curr'!#REF!</definedName>
    <definedName name="namcr" localSheetId="27">'[8]Tab ann curr'!#REF!</definedName>
    <definedName name="namcr" localSheetId="33">'[8]Tab ann curr'!#REF!</definedName>
    <definedName name="namcr" localSheetId="35">'[8]Tab ann curr'!#REF!</definedName>
    <definedName name="namcr">'[8]Tab ann curr'!#REF!</definedName>
    <definedName name="namcs" localSheetId="46">'[8]Tab ann cst'!#REF!</definedName>
    <definedName name="namcs" localSheetId="48">'[8]Tab ann cst'!#REF!</definedName>
    <definedName name="namcs" localSheetId="49">'[8]Tab ann cst'!#REF!</definedName>
    <definedName name="namcs" localSheetId="51">'[8]Tab ann cst'!#REF!</definedName>
    <definedName name="namcs" localSheetId="52">'[8]Tab ann cst'!#REF!</definedName>
    <definedName name="namcs" localSheetId="54">'[8]Tab ann cst'!#REF!</definedName>
    <definedName name="namcs" localSheetId="55">'[8]Tab ann cst'!#REF!</definedName>
    <definedName name="namcs" localSheetId="56">'[8]Tab ann cst'!#REF!</definedName>
    <definedName name="namcs" localSheetId="58">'[8]Tab ann cst'!#REF!</definedName>
    <definedName name="namcs" localSheetId="59">'[8]Tab ann cst'!#REF!</definedName>
    <definedName name="namcs" localSheetId="60">'[8]Tab ann cst'!#REF!</definedName>
    <definedName name="namcs" localSheetId="61">'[8]Tab ann cst'!#REF!</definedName>
    <definedName name="namcs" localSheetId="0">'[8]Tab ann cst'!#REF!</definedName>
    <definedName name="namcs" localSheetId="7">'[8]Tab ann cst'!#REF!</definedName>
    <definedName name="namcs" localSheetId="8">'[8]Tab ann cst'!#REF!</definedName>
    <definedName name="namcs" localSheetId="11">'[8]Tab ann cst'!#REF!</definedName>
    <definedName name="namcs" localSheetId="13">'[8]Tab ann cst'!#REF!</definedName>
    <definedName name="namcs" localSheetId="14">'[8]Tab ann cst'!#REF!</definedName>
    <definedName name="namcs" localSheetId="15">'[8]Tab ann cst'!#REF!</definedName>
    <definedName name="namcs" localSheetId="16">'[8]Tab ann cst'!#REF!</definedName>
    <definedName name="namcs" localSheetId="17">'[8]Tab ann cst'!#REF!</definedName>
    <definedName name="namcs" localSheetId="18">'[8]Tab ann cst'!#REF!</definedName>
    <definedName name="namcs" localSheetId="22">'[8]Tab ann cst'!#REF!</definedName>
    <definedName name="namcs" localSheetId="25">'[8]Tab ann cst'!#REF!</definedName>
    <definedName name="namcs" localSheetId="26">'[8]Tab ann cst'!#REF!</definedName>
    <definedName name="namcs" localSheetId="27">'[8]Tab ann cst'!#REF!</definedName>
    <definedName name="namcs" localSheetId="33">'[8]Tab ann cst'!#REF!</definedName>
    <definedName name="namcs" localSheetId="35">'[8]Tab ann cst'!#REF!</definedName>
    <definedName name="namcs">'[8]Tab ann cst'!#REF!</definedName>
    <definedName name="name_AD">[29]Sheet1!$A$20</definedName>
    <definedName name="name_EXP">[29]Sheet1!$N$54:$N$71</definedName>
    <definedName name="name_FISC" localSheetId="46">#REF!</definedName>
    <definedName name="name_FISC" localSheetId="48">#REF!</definedName>
    <definedName name="name_FISC" localSheetId="49">#REF!</definedName>
    <definedName name="name_FISC" localSheetId="51">#REF!</definedName>
    <definedName name="name_FISC" localSheetId="52">#REF!</definedName>
    <definedName name="name_FISC" localSheetId="54">#REF!</definedName>
    <definedName name="name_FISC" localSheetId="55">#REF!</definedName>
    <definedName name="name_FISC" localSheetId="56">#REF!</definedName>
    <definedName name="name_FISC" localSheetId="58">#REF!</definedName>
    <definedName name="name_FISC" localSheetId="59">#REF!</definedName>
    <definedName name="name_FISC" localSheetId="60">#REF!</definedName>
    <definedName name="name_FISC" localSheetId="61">#REF!</definedName>
    <definedName name="name_FISC" localSheetId="0">#REF!</definedName>
    <definedName name="name_FISC" localSheetId="7">#REF!</definedName>
    <definedName name="name_FISC" localSheetId="8">#REF!</definedName>
    <definedName name="name_FISC" localSheetId="11">#REF!</definedName>
    <definedName name="name_FISC" localSheetId="13">#REF!</definedName>
    <definedName name="name_FISC" localSheetId="14">#REF!</definedName>
    <definedName name="name_FISC" localSheetId="15">#REF!</definedName>
    <definedName name="name_FISC" localSheetId="16">#REF!</definedName>
    <definedName name="name_FISC" localSheetId="17">#REF!</definedName>
    <definedName name="name_FISC" localSheetId="18">#REF!</definedName>
    <definedName name="name_FISC" localSheetId="22">#REF!</definedName>
    <definedName name="name_FISC" localSheetId="25">#REF!</definedName>
    <definedName name="name_FISC" localSheetId="26">#REF!</definedName>
    <definedName name="name_FISC" localSheetId="27">#REF!</definedName>
    <definedName name="name_FISC" localSheetId="33">#REF!</definedName>
    <definedName name="name_FISC" localSheetId="35">#REF!</definedName>
    <definedName name="name_FISC">#REF!</definedName>
    <definedName name="nameIntLiq" localSheetId="46">#REF!</definedName>
    <definedName name="nameIntLiq" localSheetId="48">#REF!</definedName>
    <definedName name="nameIntLiq" localSheetId="49">#REF!</definedName>
    <definedName name="nameIntLiq" localSheetId="51">#REF!</definedName>
    <definedName name="nameIntLiq" localSheetId="52">#REF!</definedName>
    <definedName name="nameIntLiq" localSheetId="54">#REF!</definedName>
    <definedName name="nameIntLiq" localSheetId="55">#REF!</definedName>
    <definedName name="nameIntLiq" localSheetId="56">#REF!</definedName>
    <definedName name="nameIntLiq" localSheetId="58">#REF!</definedName>
    <definedName name="nameIntLiq" localSheetId="59">#REF!</definedName>
    <definedName name="nameIntLiq" localSheetId="60">#REF!</definedName>
    <definedName name="nameIntLiq" localSheetId="61">#REF!</definedName>
    <definedName name="nameIntLiq" localSheetId="0">#REF!</definedName>
    <definedName name="nameIntLiq" localSheetId="7">#REF!</definedName>
    <definedName name="nameIntLiq" localSheetId="8">#REF!</definedName>
    <definedName name="nameIntLiq" localSheetId="11">#REF!</definedName>
    <definedName name="nameIntLiq" localSheetId="13">#REF!</definedName>
    <definedName name="nameIntLiq" localSheetId="14">#REF!</definedName>
    <definedName name="nameIntLiq" localSheetId="15">#REF!</definedName>
    <definedName name="nameIntLiq" localSheetId="16">#REF!</definedName>
    <definedName name="nameIntLiq" localSheetId="17">#REF!</definedName>
    <definedName name="nameIntLiq" localSheetId="18">#REF!</definedName>
    <definedName name="nameIntLiq" localSheetId="22">#REF!</definedName>
    <definedName name="nameIntLiq" localSheetId="25">#REF!</definedName>
    <definedName name="nameIntLiq" localSheetId="26">#REF!</definedName>
    <definedName name="nameIntLiq" localSheetId="27">#REF!</definedName>
    <definedName name="nameIntLiq" localSheetId="33">#REF!</definedName>
    <definedName name="nameIntLiq" localSheetId="35">#REF!</definedName>
    <definedName name="nameIntLiq">#REF!</definedName>
    <definedName name="nameMoney" localSheetId="46">#REF!</definedName>
    <definedName name="nameMoney" localSheetId="48">#REF!</definedName>
    <definedName name="nameMoney" localSheetId="49">#REF!</definedName>
    <definedName name="nameMoney" localSheetId="51">#REF!</definedName>
    <definedName name="nameMoney" localSheetId="52">#REF!</definedName>
    <definedName name="nameMoney" localSheetId="54">#REF!</definedName>
    <definedName name="nameMoney" localSheetId="55">#REF!</definedName>
    <definedName name="nameMoney" localSheetId="56">#REF!</definedName>
    <definedName name="nameMoney" localSheetId="58">#REF!</definedName>
    <definedName name="nameMoney" localSheetId="59">#REF!</definedName>
    <definedName name="nameMoney" localSheetId="60">#REF!</definedName>
    <definedName name="nameMoney" localSheetId="61">#REF!</definedName>
    <definedName name="nameMoney" localSheetId="0">#REF!</definedName>
    <definedName name="nameMoney" localSheetId="7">#REF!</definedName>
    <definedName name="nameMoney" localSheetId="8">#REF!</definedName>
    <definedName name="nameMoney" localSheetId="11">#REF!</definedName>
    <definedName name="nameMoney" localSheetId="13">#REF!</definedName>
    <definedName name="nameMoney" localSheetId="14">#REF!</definedName>
    <definedName name="nameMoney" localSheetId="15">#REF!</definedName>
    <definedName name="nameMoney" localSheetId="16">#REF!</definedName>
    <definedName name="nameMoney" localSheetId="17">#REF!</definedName>
    <definedName name="nameMoney" localSheetId="18">#REF!</definedName>
    <definedName name="nameMoney" localSheetId="22">#REF!</definedName>
    <definedName name="nameMoney" localSheetId="25">#REF!</definedName>
    <definedName name="nameMoney" localSheetId="26">#REF!</definedName>
    <definedName name="nameMoney" localSheetId="27">#REF!</definedName>
    <definedName name="nameMoney" localSheetId="33">#REF!</definedName>
    <definedName name="nameMoney" localSheetId="35">#REF!</definedName>
    <definedName name="nameMoney">#REF!</definedName>
    <definedName name="nameRATES" localSheetId="46">#REF!</definedName>
    <definedName name="nameRATES" localSheetId="48">#REF!</definedName>
    <definedName name="nameRATES" localSheetId="49">#REF!</definedName>
    <definedName name="nameRATES" localSheetId="51">#REF!</definedName>
    <definedName name="nameRATES" localSheetId="52">#REF!</definedName>
    <definedName name="nameRATES" localSheetId="54">#REF!</definedName>
    <definedName name="nameRATES" localSheetId="55">#REF!</definedName>
    <definedName name="nameRATES" localSheetId="56">#REF!</definedName>
    <definedName name="nameRATES" localSheetId="58">#REF!</definedName>
    <definedName name="nameRATES" localSheetId="59">#REF!</definedName>
    <definedName name="nameRATES" localSheetId="60">#REF!</definedName>
    <definedName name="nameRATES" localSheetId="61">#REF!</definedName>
    <definedName name="nameRATES" localSheetId="0">#REF!</definedName>
    <definedName name="nameRATES" localSheetId="7">#REF!</definedName>
    <definedName name="nameRATES" localSheetId="8">#REF!</definedName>
    <definedName name="nameRATES" localSheetId="11">#REF!</definedName>
    <definedName name="nameRATES" localSheetId="13">#REF!</definedName>
    <definedName name="nameRATES" localSheetId="14">#REF!</definedName>
    <definedName name="nameRATES" localSheetId="15">#REF!</definedName>
    <definedName name="nameRATES" localSheetId="16">#REF!</definedName>
    <definedName name="nameRATES" localSheetId="17">#REF!</definedName>
    <definedName name="nameRATES" localSheetId="18">#REF!</definedName>
    <definedName name="nameRATES" localSheetId="22">#REF!</definedName>
    <definedName name="nameRATES" localSheetId="25">#REF!</definedName>
    <definedName name="nameRATES" localSheetId="26">#REF!</definedName>
    <definedName name="nameRATES" localSheetId="27">#REF!</definedName>
    <definedName name="nameRATES" localSheetId="33">#REF!</definedName>
    <definedName name="nameRATES" localSheetId="35">#REF!</definedName>
    <definedName name="nameRATES">#REF!</definedName>
    <definedName name="nameRAWQ" localSheetId="46">'[30]Raw Data'!#REF!</definedName>
    <definedName name="nameRAWQ" localSheetId="48">'[30]Raw Data'!#REF!</definedName>
    <definedName name="nameRAWQ" localSheetId="49">'[30]Raw Data'!#REF!</definedName>
    <definedName name="nameRAWQ" localSheetId="51">'[30]Raw Data'!#REF!</definedName>
    <definedName name="nameRAWQ" localSheetId="52">'[30]Raw Data'!#REF!</definedName>
    <definedName name="nameRAWQ" localSheetId="54">'[30]Raw Data'!#REF!</definedName>
    <definedName name="nameRAWQ" localSheetId="55">'[30]Raw Data'!#REF!</definedName>
    <definedName name="nameRAWQ" localSheetId="56">'[30]Raw Data'!#REF!</definedName>
    <definedName name="nameRAWQ" localSheetId="58">'[30]Raw Data'!#REF!</definedName>
    <definedName name="nameRAWQ" localSheetId="59">'[30]Raw Data'!#REF!</definedName>
    <definedName name="nameRAWQ" localSheetId="60">'[30]Raw Data'!#REF!</definedName>
    <definedName name="nameRAWQ" localSheetId="61">'[30]Raw Data'!#REF!</definedName>
    <definedName name="nameRAWQ" localSheetId="0">'[30]Raw Data'!#REF!</definedName>
    <definedName name="nameRAWQ" localSheetId="7">'[30]Raw Data'!#REF!</definedName>
    <definedName name="nameRAWQ" localSheetId="8">'[30]Raw Data'!#REF!</definedName>
    <definedName name="nameRAWQ" localSheetId="11">'[30]Raw Data'!#REF!</definedName>
    <definedName name="nameRAWQ" localSheetId="13">'[30]Raw Data'!#REF!</definedName>
    <definedName name="nameRAWQ" localSheetId="14">'[30]Raw Data'!#REF!</definedName>
    <definedName name="nameRAWQ" localSheetId="15">'[30]Raw Data'!#REF!</definedName>
    <definedName name="nameRAWQ" localSheetId="16">'[30]Raw Data'!#REF!</definedName>
    <definedName name="nameRAWQ" localSheetId="17">'[30]Raw Data'!#REF!</definedName>
    <definedName name="nameRAWQ" localSheetId="18">'[30]Raw Data'!#REF!</definedName>
    <definedName name="nameRAWQ" localSheetId="22">'[30]Raw Data'!#REF!</definedName>
    <definedName name="nameRAWQ" localSheetId="25">'[30]Raw Data'!#REF!</definedName>
    <definedName name="nameRAWQ" localSheetId="26">'[30]Raw Data'!#REF!</definedName>
    <definedName name="nameRAWQ" localSheetId="27">'[30]Raw Data'!#REF!</definedName>
    <definedName name="nameRAWQ" localSheetId="33">'[30]Raw Data'!#REF!</definedName>
    <definedName name="nameRAWQ" localSheetId="35">'[30]Raw Data'!#REF!</definedName>
    <definedName name="nameRAWQ">'[30]Raw Data'!#REF!</definedName>
    <definedName name="nameReal" localSheetId="46">#REF!</definedName>
    <definedName name="nameReal" localSheetId="48">#REF!</definedName>
    <definedName name="nameReal" localSheetId="49">#REF!</definedName>
    <definedName name="nameReal" localSheetId="51">#REF!</definedName>
    <definedName name="nameReal" localSheetId="52">#REF!</definedName>
    <definedName name="nameReal" localSheetId="54">#REF!</definedName>
    <definedName name="nameReal" localSheetId="55">#REF!</definedName>
    <definedName name="nameReal" localSheetId="56">#REF!</definedName>
    <definedName name="nameReal" localSheetId="58">#REF!</definedName>
    <definedName name="nameReal" localSheetId="59">#REF!</definedName>
    <definedName name="nameReal" localSheetId="60">#REF!</definedName>
    <definedName name="nameReal" localSheetId="61">#REF!</definedName>
    <definedName name="nameReal" localSheetId="0">#REF!</definedName>
    <definedName name="nameReal" localSheetId="7">#REF!</definedName>
    <definedName name="nameReal" localSheetId="8">#REF!</definedName>
    <definedName name="nameReal" localSheetId="11">#REF!</definedName>
    <definedName name="nameReal" localSheetId="13">#REF!</definedName>
    <definedName name="nameReal" localSheetId="14">#REF!</definedName>
    <definedName name="nameReal" localSheetId="15">#REF!</definedName>
    <definedName name="nameReal" localSheetId="16">#REF!</definedName>
    <definedName name="nameReal" localSheetId="17">#REF!</definedName>
    <definedName name="nameReal" localSheetId="18">#REF!</definedName>
    <definedName name="nameReal" localSheetId="22">#REF!</definedName>
    <definedName name="nameReal" localSheetId="25">#REF!</definedName>
    <definedName name="nameReal" localSheetId="26">#REF!</definedName>
    <definedName name="nameReal" localSheetId="27">#REF!</definedName>
    <definedName name="nameReal" localSheetId="33">#REF!</definedName>
    <definedName name="nameReal" localSheetId="35">#REF!</definedName>
    <definedName name="nameReal">#REF!</definedName>
    <definedName name="names" localSheetId="46">#REF!</definedName>
    <definedName name="names" localSheetId="48">#REF!</definedName>
    <definedName name="names" localSheetId="49">#REF!</definedName>
    <definedName name="names" localSheetId="51">#REF!</definedName>
    <definedName name="names" localSheetId="52">#REF!</definedName>
    <definedName name="names" localSheetId="54">#REF!</definedName>
    <definedName name="names" localSheetId="55">#REF!</definedName>
    <definedName name="names" localSheetId="56">#REF!</definedName>
    <definedName name="names" localSheetId="58">#REF!</definedName>
    <definedName name="names" localSheetId="59">#REF!</definedName>
    <definedName name="names" localSheetId="60">#REF!</definedName>
    <definedName name="names" localSheetId="61">#REF!</definedName>
    <definedName name="names" localSheetId="0">#REF!</definedName>
    <definedName name="names" localSheetId="7">#REF!</definedName>
    <definedName name="names" localSheetId="8">#REF!</definedName>
    <definedName name="names" localSheetId="11">#REF!</definedName>
    <definedName name="names" localSheetId="13">#REF!</definedName>
    <definedName name="names" localSheetId="14">#REF!</definedName>
    <definedName name="names" localSheetId="15">#REF!</definedName>
    <definedName name="names" localSheetId="16">#REF!</definedName>
    <definedName name="names" localSheetId="17">#REF!</definedName>
    <definedName name="names" localSheetId="18">#REF!</definedName>
    <definedName name="names" localSheetId="22">#REF!</definedName>
    <definedName name="names" localSheetId="25">#REF!</definedName>
    <definedName name="names" localSheetId="26">#REF!</definedName>
    <definedName name="names" localSheetId="27">#REF!</definedName>
    <definedName name="names" localSheetId="33">#REF!</definedName>
    <definedName name="names" localSheetId="35">#REF!</definedName>
    <definedName name="names">#REF!</definedName>
    <definedName name="NAMES_fidr_r" localSheetId="46">[27]monthly!#REF!</definedName>
    <definedName name="NAMES_fidr_r" localSheetId="48">[27]monthly!#REF!</definedName>
    <definedName name="NAMES_fidr_r" localSheetId="49">[27]monthly!#REF!</definedName>
    <definedName name="NAMES_fidr_r" localSheetId="51">[28]monthly!#REF!</definedName>
    <definedName name="NAMES_fidr_r" localSheetId="52">[28]monthly!#REF!</definedName>
    <definedName name="NAMES_fidr_r" localSheetId="54">[27]monthly!#REF!</definedName>
    <definedName name="NAMES_fidr_r" localSheetId="55">[28]monthly!#REF!</definedName>
    <definedName name="NAMES_fidr_r" localSheetId="56">[27]monthly!#REF!</definedName>
    <definedName name="NAMES_fidr_r" localSheetId="58">[28]monthly!#REF!</definedName>
    <definedName name="NAMES_fidr_r" localSheetId="59">[28]monthly!#REF!</definedName>
    <definedName name="NAMES_fidr_r" localSheetId="60">[28]monthly!#REF!</definedName>
    <definedName name="NAMES_fidr_r" localSheetId="61">[28]monthly!#REF!</definedName>
    <definedName name="NAMES_fidr_r" localSheetId="0">[27]monthly!#REF!</definedName>
    <definedName name="NAMES_fidr_r" localSheetId="7">[27]monthly!#REF!</definedName>
    <definedName name="NAMES_fidr_r" localSheetId="8">[27]monthly!#REF!</definedName>
    <definedName name="NAMES_fidr_r" localSheetId="11">[28]monthly!#REF!</definedName>
    <definedName name="NAMES_fidr_r" localSheetId="13">[28]monthly!#REF!</definedName>
    <definedName name="NAMES_fidr_r" localSheetId="14">[28]monthly!#REF!</definedName>
    <definedName name="NAMES_fidr_r" localSheetId="15">[28]monthly!#REF!</definedName>
    <definedName name="NAMES_fidr_r" localSheetId="16">[28]monthly!#REF!</definedName>
    <definedName name="NAMES_fidr_r" localSheetId="17">[28]monthly!#REF!</definedName>
    <definedName name="NAMES_fidr_r" localSheetId="18">[28]monthly!#REF!</definedName>
    <definedName name="NAMES_fidr_r" localSheetId="22">[28]monthly!#REF!</definedName>
    <definedName name="NAMES_fidr_r" localSheetId="25">[28]monthly!#REF!</definedName>
    <definedName name="NAMES_fidr_r" localSheetId="26">[28]monthly!#REF!</definedName>
    <definedName name="NAMES_fidr_r" localSheetId="27">[28]monthly!#REF!</definedName>
    <definedName name="NAMES_fidr_r" localSheetId="33">[28]monthly!#REF!</definedName>
    <definedName name="NAMES_fidr_r" localSheetId="35">[28]monthly!#REF!</definedName>
    <definedName name="NAMES_fidr_r">[28]monthly!#REF!</definedName>
    <definedName name="names_figb_r" localSheetId="46">[27]monthly!#REF!</definedName>
    <definedName name="names_figb_r" localSheetId="48">[27]monthly!#REF!</definedName>
    <definedName name="names_figb_r" localSheetId="49">[27]monthly!#REF!</definedName>
    <definedName name="names_figb_r" localSheetId="51">[28]monthly!#REF!</definedName>
    <definedName name="names_figb_r" localSheetId="52">[28]monthly!#REF!</definedName>
    <definedName name="names_figb_r" localSheetId="54">[27]monthly!#REF!</definedName>
    <definedName name="names_figb_r" localSheetId="55">[28]monthly!#REF!</definedName>
    <definedName name="names_figb_r" localSheetId="56">[27]monthly!#REF!</definedName>
    <definedName name="names_figb_r" localSheetId="58">[28]monthly!#REF!</definedName>
    <definedName name="names_figb_r" localSheetId="59">[28]monthly!#REF!</definedName>
    <definedName name="names_figb_r" localSheetId="60">[28]monthly!#REF!</definedName>
    <definedName name="names_figb_r" localSheetId="61">[28]monthly!#REF!</definedName>
    <definedName name="names_figb_r" localSheetId="0">[27]monthly!#REF!</definedName>
    <definedName name="names_figb_r" localSheetId="7">[27]monthly!#REF!</definedName>
    <definedName name="names_figb_r" localSheetId="8">[27]monthly!#REF!</definedName>
    <definedName name="names_figb_r" localSheetId="11">[28]monthly!#REF!</definedName>
    <definedName name="names_figb_r" localSheetId="13">[28]monthly!#REF!</definedName>
    <definedName name="names_figb_r" localSheetId="14">[28]monthly!#REF!</definedName>
    <definedName name="names_figb_r" localSheetId="15">[28]monthly!#REF!</definedName>
    <definedName name="names_figb_r" localSheetId="16">[28]monthly!#REF!</definedName>
    <definedName name="names_figb_r" localSheetId="17">[28]monthly!#REF!</definedName>
    <definedName name="names_figb_r" localSheetId="18">[28]monthly!#REF!</definedName>
    <definedName name="names_figb_r" localSheetId="22">[28]monthly!#REF!</definedName>
    <definedName name="names_figb_r" localSheetId="25">[28]monthly!#REF!</definedName>
    <definedName name="names_figb_r" localSheetId="26">[28]monthly!#REF!</definedName>
    <definedName name="names_figb_r" localSheetId="27">[28]monthly!#REF!</definedName>
    <definedName name="names_figb_r" localSheetId="33">[28]monthly!#REF!</definedName>
    <definedName name="names_figb_r" localSheetId="35">[28]monthly!#REF!</definedName>
    <definedName name="names_figb_r">[28]monthly!#REF!</definedName>
    <definedName name="names_w" localSheetId="46">#REF!</definedName>
    <definedName name="names_w" localSheetId="48">#REF!</definedName>
    <definedName name="names_w" localSheetId="49">#REF!</definedName>
    <definedName name="names_w" localSheetId="51">#REF!</definedName>
    <definedName name="names_w" localSheetId="52">#REF!</definedName>
    <definedName name="names_w" localSheetId="54">#REF!</definedName>
    <definedName name="names_w" localSheetId="55">#REF!</definedName>
    <definedName name="names_w" localSheetId="56">#REF!</definedName>
    <definedName name="names_w" localSheetId="58">#REF!</definedName>
    <definedName name="names_w" localSheetId="59">#REF!</definedName>
    <definedName name="names_w" localSheetId="60">#REF!</definedName>
    <definedName name="names_w" localSheetId="61">#REF!</definedName>
    <definedName name="names_w" localSheetId="0">#REF!</definedName>
    <definedName name="names_w" localSheetId="7">#REF!</definedName>
    <definedName name="names_w" localSheetId="8">#REF!</definedName>
    <definedName name="names_w" localSheetId="11">#REF!</definedName>
    <definedName name="names_w" localSheetId="13">#REF!</definedName>
    <definedName name="names_w" localSheetId="14">#REF!</definedName>
    <definedName name="names_w" localSheetId="15">#REF!</definedName>
    <definedName name="names_w" localSheetId="16">#REF!</definedName>
    <definedName name="names_w" localSheetId="17">#REF!</definedName>
    <definedName name="names_w" localSheetId="18">#REF!</definedName>
    <definedName name="names_w" localSheetId="22">#REF!</definedName>
    <definedName name="names_w" localSheetId="25">#REF!</definedName>
    <definedName name="names_w" localSheetId="26">#REF!</definedName>
    <definedName name="names_w" localSheetId="27">#REF!</definedName>
    <definedName name="names_w" localSheetId="33">#REF!</definedName>
    <definedName name="names_w" localSheetId="35">#REF!</definedName>
    <definedName name="names_w">#REF!</definedName>
    <definedName name="names1in" localSheetId="46">#REF!</definedName>
    <definedName name="names1in" localSheetId="48">#REF!</definedName>
    <definedName name="names1in" localSheetId="49">#REF!</definedName>
    <definedName name="names1in" localSheetId="51">#REF!</definedName>
    <definedName name="names1in" localSheetId="52">#REF!</definedName>
    <definedName name="names1in" localSheetId="54">#REF!</definedName>
    <definedName name="names1in" localSheetId="55">#REF!</definedName>
    <definedName name="names1in" localSheetId="56">#REF!</definedName>
    <definedName name="names1in" localSheetId="58">#REF!</definedName>
    <definedName name="names1in" localSheetId="59">#REF!</definedName>
    <definedName name="names1in" localSheetId="60">#REF!</definedName>
    <definedName name="names1in" localSheetId="61">#REF!</definedName>
    <definedName name="names1in" localSheetId="0">#REF!</definedName>
    <definedName name="names1in" localSheetId="7">#REF!</definedName>
    <definedName name="names1in" localSheetId="8">#REF!</definedName>
    <definedName name="names1in" localSheetId="11">#REF!</definedName>
    <definedName name="names1in" localSheetId="13">#REF!</definedName>
    <definedName name="names1in" localSheetId="14">#REF!</definedName>
    <definedName name="names1in" localSheetId="15">#REF!</definedName>
    <definedName name="names1in" localSheetId="16">#REF!</definedName>
    <definedName name="names1in" localSheetId="17">#REF!</definedName>
    <definedName name="names1in" localSheetId="18">#REF!</definedName>
    <definedName name="names1in" localSheetId="22">#REF!</definedName>
    <definedName name="names1in" localSheetId="25">#REF!</definedName>
    <definedName name="names1in" localSheetId="26">#REF!</definedName>
    <definedName name="names1in" localSheetId="27">#REF!</definedName>
    <definedName name="names1in" localSheetId="33">#REF!</definedName>
    <definedName name="names1in" localSheetId="35">#REF!</definedName>
    <definedName name="names1in">#REF!</definedName>
    <definedName name="NAMESB" localSheetId="46">#REF!</definedName>
    <definedName name="NAMESB" localSheetId="48">#REF!</definedName>
    <definedName name="NAMESB" localSheetId="49">#REF!</definedName>
    <definedName name="NAMESB" localSheetId="51">#REF!</definedName>
    <definedName name="NAMESB" localSheetId="52">#REF!</definedName>
    <definedName name="NAMESB" localSheetId="54">#REF!</definedName>
    <definedName name="NAMESB" localSheetId="55">#REF!</definedName>
    <definedName name="NAMESB" localSheetId="56">#REF!</definedName>
    <definedName name="NAMESB" localSheetId="58">#REF!</definedName>
    <definedName name="NAMESB" localSheetId="59">#REF!</definedName>
    <definedName name="NAMESB" localSheetId="60">#REF!</definedName>
    <definedName name="NAMESB" localSheetId="61">#REF!</definedName>
    <definedName name="NAMESB" localSheetId="0">#REF!</definedName>
    <definedName name="NAMESB" localSheetId="7">#REF!</definedName>
    <definedName name="NAMESB" localSheetId="8">#REF!</definedName>
    <definedName name="NAMESB" localSheetId="11">#REF!</definedName>
    <definedName name="NAMESB" localSheetId="13">#REF!</definedName>
    <definedName name="NAMESB" localSheetId="14">#REF!</definedName>
    <definedName name="NAMESB" localSheetId="15">#REF!</definedName>
    <definedName name="NAMESB" localSheetId="16">#REF!</definedName>
    <definedName name="NAMESB" localSheetId="17">#REF!</definedName>
    <definedName name="NAMESB" localSheetId="18">#REF!</definedName>
    <definedName name="NAMESB" localSheetId="22">#REF!</definedName>
    <definedName name="NAMESB" localSheetId="25">#REF!</definedName>
    <definedName name="NAMESB" localSheetId="26">#REF!</definedName>
    <definedName name="NAMESB" localSheetId="27">#REF!</definedName>
    <definedName name="NAMESB" localSheetId="33">#REF!</definedName>
    <definedName name="NAMESB" localSheetId="35">#REF!</definedName>
    <definedName name="NAMESB">#REF!</definedName>
    <definedName name="namesc" localSheetId="46">#REF!</definedName>
    <definedName name="namesc" localSheetId="48">#REF!</definedName>
    <definedName name="namesc" localSheetId="49">#REF!</definedName>
    <definedName name="namesc" localSheetId="51">#REF!</definedName>
    <definedName name="namesc" localSheetId="52">#REF!</definedName>
    <definedName name="namesc" localSheetId="54">#REF!</definedName>
    <definedName name="namesc" localSheetId="55">#REF!</definedName>
    <definedName name="namesc" localSheetId="56">#REF!</definedName>
    <definedName name="namesc" localSheetId="58">#REF!</definedName>
    <definedName name="namesc" localSheetId="59">#REF!</definedName>
    <definedName name="namesc" localSheetId="60">#REF!</definedName>
    <definedName name="namesc" localSheetId="61">#REF!</definedName>
    <definedName name="namesc" localSheetId="0">#REF!</definedName>
    <definedName name="namesc" localSheetId="7">#REF!</definedName>
    <definedName name="namesc" localSheetId="8">#REF!</definedName>
    <definedName name="namesc" localSheetId="11">#REF!</definedName>
    <definedName name="namesc" localSheetId="13">#REF!</definedName>
    <definedName name="namesc" localSheetId="14">#REF!</definedName>
    <definedName name="namesc" localSheetId="15">#REF!</definedName>
    <definedName name="namesc" localSheetId="16">#REF!</definedName>
    <definedName name="namesc" localSheetId="17">#REF!</definedName>
    <definedName name="namesc" localSheetId="18">#REF!</definedName>
    <definedName name="namesc" localSheetId="22">#REF!</definedName>
    <definedName name="namesc" localSheetId="25">#REF!</definedName>
    <definedName name="namesc" localSheetId="26">#REF!</definedName>
    <definedName name="namesc" localSheetId="27">#REF!</definedName>
    <definedName name="namesc" localSheetId="33">#REF!</definedName>
    <definedName name="namesc" localSheetId="35">#REF!</definedName>
    <definedName name="namesc">#REF!</definedName>
    <definedName name="NAMESG" localSheetId="46">#REF!</definedName>
    <definedName name="NAMESG" localSheetId="48">#REF!</definedName>
    <definedName name="NAMESG" localSheetId="49">#REF!</definedName>
    <definedName name="NAMESG" localSheetId="51">#REF!</definedName>
    <definedName name="NAMESG" localSheetId="52">#REF!</definedName>
    <definedName name="NAMESG" localSheetId="54">#REF!</definedName>
    <definedName name="NAMESG" localSheetId="55">#REF!</definedName>
    <definedName name="NAMESG" localSheetId="56">#REF!</definedName>
    <definedName name="NAMESG" localSheetId="58">#REF!</definedName>
    <definedName name="NAMESG" localSheetId="59">#REF!</definedName>
    <definedName name="NAMESG" localSheetId="60">#REF!</definedName>
    <definedName name="NAMESG" localSheetId="61">#REF!</definedName>
    <definedName name="NAMESG" localSheetId="0">#REF!</definedName>
    <definedName name="NAMESG" localSheetId="7">#REF!</definedName>
    <definedName name="NAMESG" localSheetId="8">#REF!</definedName>
    <definedName name="NAMESG" localSheetId="11">#REF!</definedName>
    <definedName name="NAMESG" localSheetId="13">#REF!</definedName>
    <definedName name="NAMESG" localSheetId="14">#REF!</definedName>
    <definedName name="NAMESG" localSheetId="15">#REF!</definedName>
    <definedName name="NAMESG" localSheetId="16">#REF!</definedName>
    <definedName name="NAMESG" localSheetId="17">#REF!</definedName>
    <definedName name="NAMESG" localSheetId="18">#REF!</definedName>
    <definedName name="NAMESG" localSheetId="22">#REF!</definedName>
    <definedName name="NAMESG" localSheetId="25">#REF!</definedName>
    <definedName name="NAMESG" localSheetId="26">#REF!</definedName>
    <definedName name="NAMESG" localSheetId="27">#REF!</definedName>
    <definedName name="NAMESG" localSheetId="33">#REF!</definedName>
    <definedName name="NAMESG" localSheetId="35">#REF!</definedName>
    <definedName name="NAMESG">#REF!</definedName>
    <definedName name="namesm" localSheetId="46">#REF!</definedName>
    <definedName name="namesm" localSheetId="48">#REF!</definedName>
    <definedName name="namesm" localSheetId="49">#REF!</definedName>
    <definedName name="namesm" localSheetId="51">#REF!</definedName>
    <definedName name="namesm" localSheetId="52">#REF!</definedName>
    <definedName name="namesm" localSheetId="54">#REF!</definedName>
    <definedName name="namesm" localSheetId="55">#REF!</definedName>
    <definedName name="namesm" localSheetId="56">#REF!</definedName>
    <definedName name="namesm" localSheetId="58">#REF!</definedName>
    <definedName name="namesm" localSheetId="59">#REF!</definedName>
    <definedName name="namesm" localSheetId="60">#REF!</definedName>
    <definedName name="namesm" localSheetId="61">#REF!</definedName>
    <definedName name="namesm" localSheetId="0">#REF!</definedName>
    <definedName name="namesm" localSheetId="7">#REF!</definedName>
    <definedName name="namesm" localSheetId="8">#REF!</definedName>
    <definedName name="namesm" localSheetId="11">#REF!</definedName>
    <definedName name="namesm" localSheetId="13">#REF!</definedName>
    <definedName name="namesm" localSheetId="14">#REF!</definedName>
    <definedName name="namesm" localSheetId="15">#REF!</definedName>
    <definedName name="namesm" localSheetId="16">#REF!</definedName>
    <definedName name="namesm" localSheetId="17">#REF!</definedName>
    <definedName name="namesm" localSheetId="18">#REF!</definedName>
    <definedName name="namesm" localSheetId="22">#REF!</definedName>
    <definedName name="namesm" localSheetId="25">#REF!</definedName>
    <definedName name="namesm" localSheetId="26">#REF!</definedName>
    <definedName name="namesm" localSheetId="27">#REF!</definedName>
    <definedName name="namesm" localSheetId="33">#REF!</definedName>
    <definedName name="namesm" localSheetId="35">#REF!</definedName>
    <definedName name="namesm">#REF!</definedName>
    <definedName name="NAMESQ" localSheetId="46">#REF!</definedName>
    <definedName name="NAMESQ" localSheetId="48">#REF!</definedName>
    <definedName name="NAMESQ" localSheetId="49">#REF!</definedName>
    <definedName name="NAMESQ" localSheetId="51">#REF!</definedName>
    <definedName name="NAMESQ" localSheetId="52">#REF!</definedName>
    <definedName name="NAMESQ" localSheetId="54">#REF!</definedName>
    <definedName name="NAMESQ" localSheetId="55">#REF!</definedName>
    <definedName name="NAMESQ" localSheetId="56">#REF!</definedName>
    <definedName name="NAMESQ" localSheetId="58">#REF!</definedName>
    <definedName name="NAMESQ" localSheetId="59">#REF!</definedName>
    <definedName name="NAMESQ" localSheetId="60">#REF!</definedName>
    <definedName name="NAMESQ" localSheetId="61">#REF!</definedName>
    <definedName name="NAMESQ" localSheetId="0">#REF!</definedName>
    <definedName name="NAMESQ" localSheetId="7">#REF!</definedName>
    <definedName name="NAMESQ" localSheetId="8">#REF!</definedName>
    <definedName name="NAMESQ" localSheetId="11">#REF!</definedName>
    <definedName name="NAMESQ" localSheetId="13">#REF!</definedName>
    <definedName name="NAMESQ" localSheetId="14">#REF!</definedName>
    <definedName name="NAMESQ" localSheetId="15">#REF!</definedName>
    <definedName name="NAMESQ" localSheetId="16">#REF!</definedName>
    <definedName name="NAMESQ" localSheetId="17">#REF!</definedName>
    <definedName name="NAMESQ" localSheetId="18">#REF!</definedName>
    <definedName name="NAMESQ" localSheetId="22">#REF!</definedName>
    <definedName name="NAMESQ" localSheetId="25">#REF!</definedName>
    <definedName name="NAMESQ" localSheetId="26">#REF!</definedName>
    <definedName name="NAMESQ" localSheetId="27">#REF!</definedName>
    <definedName name="NAMESQ" localSheetId="33">#REF!</definedName>
    <definedName name="NAMESQ" localSheetId="35">#REF!</definedName>
    <definedName name="NAMESQ">#REF!</definedName>
    <definedName name="namesr" localSheetId="46">#REF!</definedName>
    <definedName name="namesr" localSheetId="48">#REF!</definedName>
    <definedName name="namesr" localSheetId="49">#REF!</definedName>
    <definedName name="namesr" localSheetId="51">#REF!</definedName>
    <definedName name="namesr" localSheetId="52">#REF!</definedName>
    <definedName name="namesr" localSheetId="54">#REF!</definedName>
    <definedName name="namesr" localSheetId="55">#REF!</definedName>
    <definedName name="namesr" localSheetId="56">#REF!</definedName>
    <definedName name="namesr" localSheetId="58">#REF!</definedName>
    <definedName name="namesr" localSheetId="59">#REF!</definedName>
    <definedName name="namesr" localSheetId="60">#REF!</definedName>
    <definedName name="namesr" localSheetId="61">#REF!</definedName>
    <definedName name="namesr" localSheetId="0">#REF!</definedName>
    <definedName name="namesr" localSheetId="7">#REF!</definedName>
    <definedName name="namesr" localSheetId="8">#REF!</definedName>
    <definedName name="namesr" localSheetId="11">#REF!</definedName>
    <definedName name="namesr" localSheetId="13">#REF!</definedName>
    <definedName name="namesr" localSheetId="14">#REF!</definedName>
    <definedName name="namesr" localSheetId="15">#REF!</definedName>
    <definedName name="namesr" localSheetId="16">#REF!</definedName>
    <definedName name="namesr" localSheetId="17">#REF!</definedName>
    <definedName name="namesr" localSheetId="18">#REF!</definedName>
    <definedName name="namesr" localSheetId="22">#REF!</definedName>
    <definedName name="namesr" localSheetId="25">#REF!</definedName>
    <definedName name="namesr" localSheetId="26">#REF!</definedName>
    <definedName name="namesr" localSheetId="27">#REF!</definedName>
    <definedName name="namesr" localSheetId="33">#REF!</definedName>
    <definedName name="namesr" localSheetId="35">#REF!</definedName>
    <definedName name="namesr">#REF!</definedName>
    <definedName name="namestran" localSheetId="48">[24]transfer!$C$1:$O$1</definedName>
    <definedName name="namestran" localSheetId="49">[24]transfer!$C$1:$O$1</definedName>
    <definedName name="namestran" localSheetId="0">[24]transfer!$C$1:$O$1</definedName>
    <definedName name="namestran" localSheetId="7">[24]transfer!$C$1:$O$1</definedName>
    <definedName name="namestran" localSheetId="8">[24]transfer!$C$1:$O$1</definedName>
    <definedName name="namestran">[25]transfer!$C$1:$O$1</definedName>
    <definedName name="namgdp" localSheetId="46">#REF!</definedName>
    <definedName name="namgdp" localSheetId="48">#REF!</definedName>
    <definedName name="namgdp" localSheetId="49">#REF!</definedName>
    <definedName name="namgdp" localSheetId="51">#REF!</definedName>
    <definedName name="namgdp" localSheetId="52">#REF!</definedName>
    <definedName name="namgdp" localSheetId="54">#REF!</definedName>
    <definedName name="namgdp" localSheetId="55">#REF!</definedName>
    <definedName name="namgdp" localSheetId="56">#REF!</definedName>
    <definedName name="namgdp" localSheetId="58">#REF!</definedName>
    <definedName name="namgdp" localSheetId="59">#REF!</definedName>
    <definedName name="namgdp" localSheetId="60">#REF!</definedName>
    <definedName name="namgdp" localSheetId="61">#REF!</definedName>
    <definedName name="namgdp" localSheetId="0">#REF!</definedName>
    <definedName name="namgdp" localSheetId="7">#REF!</definedName>
    <definedName name="namgdp" localSheetId="8">#REF!</definedName>
    <definedName name="namgdp" localSheetId="11">#REF!</definedName>
    <definedName name="namgdp" localSheetId="13">#REF!</definedName>
    <definedName name="namgdp" localSheetId="14">#REF!</definedName>
    <definedName name="namgdp" localSheetId="15">#REF!</definedName>
    <definedName name="namgdp" localSheetId="16">#REF!</definedName>
    <definedName name="namgdp" localSheetId="17">#REF!</definedName>
    <definedName name="namgdp" localSheetId="18">#REF!</definedName>
    <definedName name="namgdp" localSheetId="22">#REF!</definedName>
    <definedName name="namgdp" localSheetId="25">#REF!</definedName>
    <definedName name="namgdp" localSheetId="26">#REF!</definedName>
    <definedName name="namgdp" localSheetId="27">#REF!</definedName>
    <definedName name="namgdp" localSheetId="33">#REF!</definedName>
    <definedName name="namgdp" localSheetId="35">#REF!</definedName>
    <definedName name="namgdp">#REF!</definedName>
    <definedName name="NAMIN" localSheetId="46">#REF!</definedName>
    <definedName name="NAMIN" localSheetId="48">#REF!</definedName>
    <definedName name="NAMIN" localSheetId="49">#REF!</definedName>
    <definedName name="NAMIN" localSheetId="51">#REF!</definedName>
    <definedName name="NAMIN" localSheetId="52">#REF!</definedName>
    <definedName name="NAMIN" localSheetId="54">#REF!</definedName>
    <definedName name="NAMIN" localSheetId="55">#REF!</definedName>
    <definedName name="NAMIN" localSheetId="56">#REF!</definedName>
    <definedName name="NAMIN" localSheetId="58">#REF!</definedName>
    <definedName name="NAMIN" localSheetId="59">#REF!</definedName>
    <definedName name="NAMIN" localSheetId="60">#REF!</definedName>
    <definedName name="NAMIN" localSheetId="61">#REF!</definedName>
    <definedName name="NAMIN" localSheetId="0">#REF!</definedName>
    <definedName name="NAMIN" localSheetId="7">#REF!</definedName>
    <definedName name="NAMIN" localSheetId="8">#REF!</definedName>
    <definedName name="NAMIN" localSheetId="11">#REF!</definedName>
    <definedName name="NAMIN" localSheetId="13">#REF!</definedName>
    <definedName name="NAMIN" localSheetId="14">#REF!</definedName>
    <definedName name="NAMIN" localSheetId="15">#REF!</definedName>
    <definedName name="NAMIN" localSheetId="16">#REF!</definedName>
    <definedName name="NAMIN" localSheetId="17">#REF!</definedName>
    <definedName name="NAMIN" localSheetId="18">#REF!</definedName>
    <definedName name="NAMIN" localSheetId="22">#REF!</definedName>
    <definedName name="NAMIN" localSheetId="25">#REF!</definedName>
    <definedName name="NAMIN" localSheetId="26">#REF!</definedName>
    <definedName name="NAMIN" localSheetId="27">#REF!</definedName>
    <definedName name="NAMIN" localSheetId="33">#REF!</definedName>
    <definedName name="NAMIN" localSheetId="35">#REF!</definedName>
    <definedName name="NAMIN">#REF!</definedName>
    <definedName name="namin1" localSheetId="48">[1]REER!$F$1:$BP$1</definedName>
    <definedName name="namin1" localSheetId="49">[1]REER!$F$1:$BP$1</definedName>
    <definedName name="namin1" localSheetId="0">[1]REER!$F$1:$BP$1</definedName>
    <definedName name="namin1" localSheetId="7">[1]REER!$F$1:$BP$1</definedName>
    <definedName name="namin1" localSheetId="8">[1]REER!$F$1:$BP$1</definedName>
    <definedName name="namin1">[2]REER!$F$1:$BP$1</definedName>
    <definedName name="namin2" localSheetId="48">[1]REER!$F$138:$AA$138</definedName>
    <definedName name="namin2" localSheetId="49">[1]REER!$F$138:$AA$138</definedName>
    <definedName name="namin2" localSheetId="0">[1]REER!$F$138:$AA$138</definedName>
    <definedName name="namin2" localSheetId="7">[1]REER!$F$138:$AA$138</definedName>
    <definedName name="namin2" localSheetId="8">[1]REER!$F$138:$AA$138</definedName>
    <definedName name="namin2">[2]REER!$F$138:$AA$138</definedName>
    <definedName name="namind" localSheetId="46">'[8]work Q real'!#REF!</definedName>
    <definedName name="namind" localSheetId="48">'[8]work Q real'!#REF!</definedName>
    <definedName name="namind" localSheetId="49">'[8]work Q real'!#REF!</definedName>
    <definedName name="namind" localSheetId="51">'[8]work Q real'!#REF!</definedName>
    <definedName name="namind" localSheetId="52">'[8]work Q real'!#REF!</definedName>
    <definedName name="namind" localSheetId="54">'[8]work Q real'!#REF!</definedName>
    <definedName name="namind" localSheetId="55">'[8]work Q real'!#REF!</definedName>
    <definedName name="namind" localSheetId="56">'[8]work Q real'!#REF!</definedName>
    <definedName name="namind" localSheetId="58">'[8]work Q real'!#REF!</definedName>
    <definedName name="namind" localSheetId="59">'[8]work Q real'!#REF!</definedName>
    <definedName name="namind" localSheetId="60">'[8]work Q real'!#REF!</definedName>
    <definedName name="namind" localSheetId="61">'[8]work Q real'!#REF!</definedName>
    <definedName name="namind" localSheetId="0">'[8]work Q real'!#REF!</definedName>
    <definedName name="namind" localSheetId="7">'[8]work Q real'!#REF!</definedName>
    <definedName name="namind" localSheetId="8">'[8]work Q real'!#REF!</definedName>
    <definedName name="namind" localSheetId="11">'[8]work Q real'!#REF!</definedName>
    <definedName name="namind" localSheetId="13">'[8]work Q real'!#REF!</definedName>
    <definedName name="namind" localSheetId="14">'[8]work Q real'!#REF!</definedName>
    <definedName name="namind" localSheetId="15">'[8]work Q real'!#REF!</definedName>
    <definedName name="namind" localSheetId="16">'[8]work Q real'!#REF!</definedName>
    <definedName name="namind" localSheetId="17">'[8]work Q real'!#REF!</definedName>
    <definedName name="namind" localSheetId="18">'[8]work Q real'!#REF!</definedName>
    <definedName name="namind" localSheetId="22">'[8]work Q real'!#REF!</definedName>
    <definedName name="namind" localSheetId="25">'[8]work Q real'!#REF!</definedName>
    <definedName name="namind" localSheetId="26">'[8]work Q real'!#REF!</definedName>
    <definedName name="namind" localSheetId="27">'[8]work Q real'!#REF!</definedName>
    <definedName name="namind" localSheetId="33">'[8]work Q real'!#REF!</definedName>
    <definedName name="namind" localSheetId="35">'[8]work Q real'!#REF!</definedName>
    <definedName name="namind">'[8]work Q real'!#REF!</definedName>
    <definedName name="naminm" localSheetId="46">#REF!</definedName>
    <definedName name="naminm" localSheetId="48">#REF!</definedName>
    <definedName name="naminm" localSheetId="49">#REF!</definedName>
    <definedName name="naminm" localSheetId="51">#REF!</definedName>
    <definedName name="naminm" localSheetId="52">#REF!</definedName>
    <definedName name="naminm" localSheetId="54">#REF!</definedName>
    <definedName name="naminm" localSheetId="55">#REF!</definedName>
    <definedName name="naminm" localSheetId="56">#REF!</definedName>
    <definedName name="naminm" localSheetId="58">#REF!</definedName>
    <definedName name="naminm" localSheetId="59">#REF!</definedName>
    <definedName name="naminm" localSheetId="60">#REF!</definedName>
    <definedName name="naminm" localSheetId="61">#REF!</definedName>
    <definedName name="naminm" localSheetId="0">#REF!</definedName>
    <definedName name="naminm" localSheetId="7">#REF!</definedName>
    <definedName name="naminm" localSheetId="8">#REF!</definedName>
    <definedName name="naminm" localSheetId="11">#REF!</definedName>
    <definedName name="naminm" localSheetId="13">#REF!</definedName>
    <definedName name="naminm" localSheetId="14">#REF!</definedName>
    <definedName name="naminm" localSheetId="15">#REF!</definedName>
    <definedName name="naminm" localSheetId="16">#REF!</definedName>
    <definedName name="naminm" localSheetId="17">#REF!</definedName>
    <definedName name="naminm" localSheetId="18">#REF!</definedName>
    <definedName name="naminm" localSheetId="22">#REF!</definedName>
    <definedName name="naminm" localSheetId="25">#REF!</definedName>
    <definedName name="naminm" localSheetId="26">#REF!</definedName>
    <definedName name="naminm" localSheetId="27">#REF!</definedName>
    <definedName name="naminm" localSheetId="33">#REF!</definedName>
    <definedName name="naminm" localSheetId="35">#REF!</definedName>
    <definedName name="naminm">#REF!</definedName>
    <definedName name="naminq" localSheetId="46">#REF!</definedName>
    <definedName name="naminq" localSheetId="48">#REF!</definedName>
    <definedName name="naminq" localSheetId="49">#REF!</definedName>
    <definedName name="naminq" localSheetId="51">#REF!</definedName>
    <definedName name="naminq" localSheetId="52">#REF!</definedName>
    <definedName name="naminq" localSheetId="54">#REF!</definedName>
    <definedName name="naminq" localSheetId="55">#REF!</definedName>
    <definedName name="naminq" localSheetId="56">#REF!</definedName>
    <definedName name="naminq" localSheetId="58">#REF!</definedName>
    <definedName name="naminq" localSheetId="59">#REF!</definedName>
    <definedName name="naminq" localSheetId="60">#REF!</definedName>
    <definedName name="naminq" localSheetId="61">#REF!</definedName>
    <definedName name="naminq" localSheetId="0">#REF!</definedName>
    <definedName name="naminq" localSheetId="7">#REF!</definedName>
    <definedName name="naminq" localSheetId="8">#REF!</definedName>
    <definedName name="naminq" localSheetId="11">#REF!</definedName>
    <definedName name="naminq" localSheetId="13">#REF!</definedName>
    <definedName name="naminq" localSheetId="14">#REF!</definedName>
    <definedName name="naminq" localSheetId="15">#REF!</definedName>
    <definedName name="naminq" localSheetId="16">#REF!</definedName>
    <definedName name="naminq" localSheetId="17">#REF!</definedName>
    <definedName name="naminq" localSheetId="18">#REF!</definedName>
    <definedName name="naminq" localSheetId="22">#REF!</definedName>
    <definedName name="naminq" localSheetId="25">#REF!</definedName>
    <definedName name="naminq" localSheetId="26">#REF!</definedName>
    <definedName name="naminq" localSheetId="27">#REF!</definedName>
    <definedName name="naminq" localSheetId="33">#REF!</definedName>
    <definedName name="naminq" localSheetId="35">#REF!</definedName>
    <definedName name="naminq">#REF!</definedName>
    <definedName name="namm" localSheetId="46">#REF!</definedName>
    <definedName name="namm" localSheetId="48">#REF!</definedName>
    <definedName name="namm" localSheetId="49">#REF!</definedName>
    <definedName name="namm" localSheetId="51">#REF!</definedName>
    <definedName name="namm" localSheetId="52">#REF!</definedName>
    <definedName name="namm" localSheetId="54">#REF!</definedName>
    <definedName name="namm" localSheetId="55">#REF!</definedName>
    <definedName name="namm" localSheetId="56">#REF!</definedName>
    <definedName name="namm" localSheetId="58">#REF!</definedName>
    <definedName name="namm" localSheetId="59">#REF!</definedName>
    <definedName name="namm" localSheetId="60">#REF!</definedName>
    <definedName name="namm" localSheetId="61">#REF!</definedName>
    <definedName name="namm" localSheetId="0">#REF!</definedName>
    <definedName name="namm" localSheetId="7">#REF!</definedName>
    <definedName name="namm" localSheetId="8">#REF!</definedName>
    <definedName name="namm" localSheetId="11">#REF!</definedName>
    <definedName name="namm" localSheetId="13">#REF!</definedName>
    <definedName name="namm" localSheetId="14">#REF!</definedName>
    <definedName name="namm" localSheetId="15">#REF!</definedName>
    <definedName name="namm" localSheetId="16">#REF!</definedName>
    <definedName name="namm" localSheetId="17">#REF!</definedName>
    <definedName name="namm" localSheetId="18">#REF!</definedName>
    <definedName name="namm" localSheetId="22">#REF!</definedName>
    <definedName name="namm" localSheetId="25">#REF!</definedName>
    <definedName name="namm" localSheetId="26">#REF!</definedName>
    <definedName name="namm" localSheetId="27">#REF!</definedName>
    <definedName name="namm" localSheetId="33">#REF!</definedName>
    <definedName name="namm" localSheetId="35">#REF!</definedName>
    <definedName name="namm">#REF!</definedName>
    <definedName name="NAMOUT" localSheetId="46">#REF!</definedName>
    <definedName name="NAMOUT" localSheetId="48">#REF!</definedName>
    <definedName name="NAMOUT" localSheetId="49">#REF!</definedName>
    <definedName name="NAMOUT" localSheetId="51">#REF!</definedName>
    <definedName name="NAMOUT" localSheetId="52">#REF!</definedName>
    <definedName name="NAMOUT" localSheetId="54">#REF!</definedName>
    <definedName name="NAMOUT" localSheetId="55">#REF!</definedName>
    <definedName name="NAMOUT" localSheetId="56">#REF!</definedName>
    <definedName name="NAMOUT" localSheetId="58">#REF!</definedName>
    <definedName name="NAMOUT" localSheetId="59">#REF!</definedName>
    <definedName name="NAMOUT" localSheetId="60">#REF!</definedName>
    <definedName name="NAMOUT" localSheetId="61">#REF!</definedName>
    <definedName name="NAMOUT" localSheetId="0">#REF!</definedName>
    <definedName name="NAMOUT" localSheetId="7">#REF!</definedName>
    <definedName name="NAMOUT" localSheetId="8">#REF!</definedName>
    <definedName name="NAMOUT" localSheetId="11">#REF!</definedName>
    <definedName name="NAMOUT" localSheetId="13">#REF!</definedName>
    <definedName name="NAMOUT" localSheetId="14">#REF!</definedName>
    <definedName name="NAMOUT" localSheetId="15">#REF!</definedName>
    <definedName name="NAMOUT" localSheetId="16">#REF!</definedName>
    <definedName name="NAMOUT" localSheetId="17">#REF!</definedName>
    <definedName name="NAMOUT" localSheetId="18">#REF!</definedName>
    <definedName name="NAMOUT" localSheetId="22">#REF!</definedName>
    <definedName name="NAMOUT" localSheetId="25">#REF!</definedName>
    <definedName name="NAMOUT" localSheetId="26">#REF!</definedName>
    <definedName name="NAMOUT" localSheetId="27">#REF!</definedName>
    <definedName name="NAMOUT" localSheetId="33">#REF!</definedName>
    <definedName name="NAMOUT" localSheetId="35">#REF!</definedName>
    <definedName name="NAMOUT">#REF!</definedName>
    <definedName name="namout1" localSheetId="48">[1]REER!$F$2:$AA$2</definedName>
    <definedName name="namout1" localSheetId="49">[1]REER!$F$2:$AA$2</definedName>
    <definedName name="namout1" localSheetId="0">[1]REER!$F$2:$AA$2</definedName>
    <definedName name="namout1" localSheetId="7">[1]REER!$F$2:$AA$2</definedName>
    <definedName name="namout1" localSheetId="8">[1]REER!$F$2:$AA$2</definedName>
    <definedName name="namout1">[2]REER!$F$2:$AA$2</definedName>
    <definedName name="namoutm" localSheetId="46">#REF!</definedName>
    <definedName name="namoutm" localSheetId="48">#REF!</definedName>
    <definedName name="namoutm" localSheetId="49">#REF!</definedName>
    <definedName name="namoutm" localSheetId="51">#REF!</definedName>
    <definedName name="namoutm" localSheetId="52">#REF!</definedName>
    <definedName name="namoutm" localSheetId="54">#REF!</definedName>
    <definedName name="namoutm" localSheetId="55">#REF!</definedName>
    <definedName name="namoutm" localSheetId="56">#REF!</definedName>
    <definedName name="namoutm" localSheetId="58">#REF!</definedName>
    <definedName name="namoutm" localSheetId="59">#REF!</definedName>
    <definedName name="namoutm" localSheetId="60">#REF!</definedName>
    <definedName name="namoutm" localSheetId="61">#REF!</definedName>
    <definedName name="namoutm" localSheetId="0">#REF!</definedName>
    <definedName name="namoutm" localSheetId="7">#REF!</definedName>
    <definedName name="namoutm" localSheetId="8">#REF!</definedName>
    <definedName name="namoutm" localSheetId="11">#REF!</definedName>
    <definedName name="namoutm" localSheetId="13">#REF!</definedName>
    <definedName name="namoutm" localSheetId="14">#REF!</definedName>
    <definedName name="namoutm" localSheetId="15">#REF!</definedName>
    <definedName name="namoutm" localSheetId="16">#REF!</definedName>
    <definedName name="namoutm" localSheetId="17">#REF!</definedName>
    <definedName name="namoutm" localSheetId="18">#REF!</definedName>
    <definedName name="namoutm" localSheetId="22">#REF!</definedName>
    <definedName name="namoutm" localSheetId="25">#REF!</definedName>
    <definedName name="namoutm" localSheetId="26">#REF!</definedName>
    <definedName name="namoutm" localSheetId="27">#REF!</definedName>
    <definedName name="namoutm" localSheetId="33">#REF!</definedName>
    <definedName name="namoutm" localSheetId="35">#REF!</definedName>
    <definedName name="namoutm">#REF!</definedName>
    <definedName name="namoutq" localSheetId="46">#REF!</definedName>
    <definedName name="namoutq" localSheetId="48">#REF!</definedName>
    <definedName name="namoutq" localSheetId="49">#REF!</definedName>
    <definedName name="namoutq" localSheetId="51">#REF!</definedName>
    <definedName name="namoutq" localSheetId="52">#REF!</definedName>
    <definedName name="namoutq" localSheetId="54">#REF!</definedName>
    <definedName name="namoutq" localSheetId="55">#REF!</definedName>
    <definedName name="namoutq" localSheetId="56">#REF!</definedName>
    <definedName name="namoutq" localSheetId="58">#REF!</definedName>
    <definedName name="namoutq" localSheetId="59">#REF!</definedName>
    <definedName name="namoutq" localSheetId="60">#REF!</definedName>
    <definedName name="namoutq" localSheetId="61">#REF!</definedName>
    <definedName name="namoutq" localSheetId="0">#REF!</definedName>
    <definedName name="namoutq" localSheetId="7">#REF!</definedName>
    <definedName name="namoutq" localSheetId="8">#REF!</definedName>
    <definedName name="namoutq" localSheetId="11">#REF!</definedName>
    <definedName name="namoutq" localSheetId="13">#REF!</definedName>
    <definedName name="namoutq" localSheetId="14">#REF!</definedName>
    <definedName name="namoutq" localSheetId="15">#REF!</definedName>
    <definedName name="namoutq" localSheetId="16">#REF!</definedName>
    <definedName name="namoutq" localSheetId="17">#REF!</definedName>
    <definedName name="namoutq" localSheetId="18">#REF!</definedName>
    <definedName name="namoutq" localSheetId="22">#REF!</definedName>
    <definedName name="namoutq" localSheetId="25">#REF!</definedName>
    <definedName name="namoutq" localSheetId="26">#REF!</definedName>
    <definedName name="namoutq" localSheetId="27">#REF!</definedName>
    <definedName name="namoutq" localSheetId="33">#REF!</definedName>
    <definedName name="namoutq" localSheetId="35">#REF!</definedName>
    <definedName name="namoutq">#REF!</definedName>
    <definedName name="namprofit" localSheetId="48">[1]C!$O$1:$Z$1</definedName>
    <definedName name="namprofit" localSheetId="49">[1]C!$O$1:$Z$1</definedName>
    <definedName name="namprofit" localSheetId="0">[1]C!$O$1:$Z$1</definedName>
    <definedName name="namprofit" localSheetId="7">[1]C!$O$1:$Z$1</definedName>
    <definedName name="namprofit" localSheetId="8">[1]C!$O$1:$Z$1</definedName>
    <definedName name="namprofit">[2]C!$O$1:$Z$1</definedName>
    <definedName name="namq" localSheetId="46">#REF!</definedName>
    <definedName name="namq" localSheetId="48">#REF!</definedName>
    <definedName name="namq" localSheetId="49">#REF!</definedName>
    <definedName name="namq" localSheetId="51">#REF!</definedName>
    <definedName name="namq" localSheetId="52">#REF!</definedName>
    <definedName name="namq" localSheetId="54">#REF!</definedName>
    <definedName name="namq" localSheetId="55">#REF!</definedName>
    <definedName name="namq" localSheetId="56">#REF!</definedName>
    <definedName name="namq" localSheetId="58">#REF!</definedName>
    <definedName name="namq" localSheetId="59">#REF!</definedName>
    <definedName name="namq" localSheetId="60">#REF!</definedName>
    <definedName name="namq" localSheetId="61">#REF!</definedName>
    <definedName name="namq" localSheetId="0">#REF!</definedName>
    <definedName name="namq" localSheetId="7">#REF!</definedName>
    <definedName name="namq" localSheetId="8">#REF!</definedName>
    <definedName name="namq" localSheetId="11">#REF!</definedName>
    <definedName name="namq" localSheetId="13">#REF!</definedName>
    <definedName name="namq" localSheetId="14">#REF!</definedName>
    <definedName name="namq" localSheetId="15">#REF!</definedName>
    <definedName name="namq" localSheetId="16">#REF!</definedName>
    <definedName name="namq" localSheetId="17">#REF!</definedName>
    <definedName name="namq" localSheetId="18">#REF!</definedName>
    <definedName name="namq" localSheetId="22">#REF!</definedName>
    <definedName name="namq" localSheetId="25">#REF!</definedName>
    <definedName name="namq" localSheetId="26">#REF!</definedName>
    <definedName name="namq" localSheetId="27">#REF!</definedName>
    <definedName name="namq" localSheetId="33">#REF!</definedName>
    <definedName name="namq" localSheetId="35">#REF!</definedName>
    <definedName name="namq">#REF!</definedName>
    <definedName name="namq1" localSheetId="46">#REF!</definedName>
    <definedName name="namq1" localSheetId="48">#REF!</definedName>
    <definedName name="namq1" localSheetId="49">#REF!</definedName>
    <definedName name="namq1" localSheetId="51">#REF!</definedName>
    <definedName name="namq1" localSheetId="52">#REF!</definedName>
    <definedName name="namq1" localSheetId="54">#REF!</definedName>
    <definedName name="namq1" localSheetId="55">#REF!</definedName>
    <definedName name="namq1" localSheetId="56">#REF!</definedName>
    <definedName name="namq1" localSheetId="58">#REF!</definedName>
    <definedName name="namq1" localSheetId="59">#REF!</definedName>
    <definedName name="namq1" localSheetId="60">#REF!</definedName>
    <definedName name="namq1" localSheetId="61">#REF!</definedName>
    <definedName name="namq1" localSheetId="0">#REF!</definedName>
    <definedName name="namq1" localSheetId="7">#REF!</definedName>
    <definedName name="namq1" localSheetId="8">#REF!</definedName>
    <definedName name="namq1" localSheetId="11">#REF!</definedName>
    <definedName name="namq1" localSheetId="13">#REF!</definedName>
    <definedName name="namq1" localSheetId="14">#REF!</definedName>
    <definedName name="namq1" localSheetId="15">#REF!</definedName>
    <definedName name="namq1" localSheetId="16">#REF!</definedName>
    <definedName name="namq1" localSheetId="17">#REF!</definedName>
    <definedName name="namq1" localSheetId="18">#REF!</definedName>
    <definedName name="namq1" localSheetId="22">#REF!</definedName>
    <definedName name="namq1" localSheetId="25">#REF!</definedName>
    <definedName name="namq1" localSheetId="26">#REF!</definedName>
    <definedName name="namq1" localSheetId="27">#REF!</definedName>
    <definedName name="namq1" localSheetId="33">#REF!</definedName>
    <definedName name="namq1" localSheetId="35">#REF!</definedName>
    <definedName name="namq1">#REF!</definedName>
    <definedName name="namq2" localSheetId="46">#REF!</definedName>
    <definedName name="namq2" localSheetId="48">#REF!</definedName>
    <definedName name="namq2" localSheetId="49">#REF!</definedName>
    <definedName name="namq2" localSheetId="51">#REF!</definedName>
    <definedName name="namq2" localSheetId="52">#REF!</definedName>
    <definedName name="namq2" localSheetId="54">#REF!</definedName>
    <definedName name="namq2" localSheetId="55">#REF!</definedName>
    <definedName name="namq2" localSheetId="56">#REF!</definedName>
    <definedName name="namq2" localSheetId="58">#REF!</definedName>
    <definedName name="namq2" localSheetId="59">#REF!</definedName>
    <definedName name="namq2" localSheetId="60">#REF!</definedName>
    <definedName name="namq2" localSheetId="61">#REF!</definedName>
    <definedName name="namq2" localSheetId="0">#REF!</definedName>
    <definedName name="namq2" localSheetId="7">#REF!</definedName>
    <definedName name="namq2" localSheetId="8">#REF!</definedName>
    <definedName name="namq2" localSheetId="11">#REF!</definedName>
    <definedName name="namq2" localSheetId="13">#REF!</definedName>
    <definedName name="namq2" localSheetId="14">#REF!</definedName>
    <definedName name="namq2" localSheetId="15">#REF!</definedName>
    <definedName name="namq2" localSheetId="16">#REF!</definedName>
    <definedName name="namq2" localSheetId="17">#REF!</definedName>
    <definedName name="namq2" localSheetId="18">#REF!</definedName>
    <definedName name="namq2" localSheetId="22">#REF!</definedName>
    <definedName name="namq2" localSheetId="25">#REF!</definedName>
    <definedName name="namq2" localSheetId="26">#REF!</definedName>
    <definedName name="namq2" localSheetId="27">#REF!</definedName>
    <definedName name="namq2" localSheetId="33">#REF!</definedName>
    <definedName name="namq2" localSheetId="35">#REF!</definedName>
    <definedName name="namq2">#REF!</definedName>
    <definedName name="namreer" localSheetId="48">[1]REER!$AY$143:$BF$143</definedName>
    <definedName name="namreer" localSheetId="49">[1]REER!$AY$143:$BF$143</definedName>
    <definedName name="namreer" localSheetId="0">[1]REER!$AY$143:$BF$143</definedName>
    <definedName name="namreer" localSheetId="7">[1]REER!$AY$143:$BF$143</definedName>
    <definedName name="namreer" localSheetId="8">[1]REER!$AY$143:$BF$143</definedName>
    <definedName name="namreer">[2]REER!$AY$143:$BF$143</definedName>
    <definedName name="namsgdp" localSheetId="46">#REF!</definedName>
    <definedName name="namsgdp" localSheetId="48">#REF!</definedName>
    <definedName name="namsgdp" localSheetId="49">#REF!</definedName>
    <definedName name="namsgdp" localSheetId="51">#REF!</definedName>
    <definedName name="namsgdp" localSheetId="52">#REF!</definedName>
    <definedName name="namsgdp" localSheetId="54">#REF!</definedName>
    <definedName name="namsgdp" localSheetId="55">#REF!</definedName>
    <definedName name="namsgdp" localSheetId="56">#REF!</definedName>
    <definedName name="namsgdp" localSheetId="58">#REF!</definedName>
    <definedName name="namsgdp" localSheetId="59">#REF!</definedName>
    <definedName name="namsgdp" localSheetId="60">#REF!</definedName>
    <definedName name="namsgdp" localSheetId="61">#REF!</definedName>
    <definedName name="namsgdp" localSheetId="0">#REF!</definedName>
    <definedName name="namsgdp" localSheetId="7">#REF!</definedName>
    <definedName name="namsgdp" localSheetId="8">#REF!</definedName>
    <definedName name="namsgdp" localSheetId="11">#REF!</definedName>
    <definedName name="namsgdp" localSheetId="13">#REF!</definedName>
    <definedName name="namsgdp" localSheetId="14">#REF!</definedName>
    <definedName name="namsgdp" localSheetId="15">#REF!</definedName>
    <definedName name="namsgdp" localSheetId="16">#REF!</definedName>
    <definedName name="namsgdp" localSheetId="17">#REF!</definedName>
    <definedName name="namsgdp" localSheetId="18">#REF!</definedName>
    <definedName name="namsgdp" localSheetId="22">#REF!</definedName>
    <definedName name="namsgdp" localSheetId="25">#REF!</definedName>
    <definedName name="namsgdp" localSheetId="26">#REF!</definedName>
    <definedName name="namsgdp" localSheetId="27">#REF!</definedName>
    <definedName name="namsgdp" localSheetId="33">#REF!</definedName>
    <definedName name="namsgdp" localSheetId="35">#REF!</definedName>
    <definedName name="namsgdp">#REF!</definedName>
    <definedName name="namtin" localSheetId="46">#REF!</definedName>
    <definedName name="namtin" localSheetId="48">#REF!</definedName>
    <definedName name="namtin" localSheetId="49">#REF!</definedName>
    <definedName name="namtin" localSheetId="51">#REF!</definedName>
    <definedName name="namtin" localSheetId="52">#REF!</definedName>
    <definedName name="namtin" localSheetId="54">#REF!</definedName>
    <definedName name="namtin" localSheetId="55">#REF!</definedName>
    <definedName name="namtin" localSheetId="56">#REF!</definedName>
    <definedName name="namtin" localSheetId="58">#REF!</definedName>
    <definedName name="namtin" localSheetId="59">#REF!</definedName>
    <definedName name="namtin" localSheetId="60">#REF!</definedName>
    <definedName name="namtin" localSheetId="61">#REF!</definedName>
    <definedName name="namtin" localSheetId="0">#REF!</definedName>
    <definedName name="namtin" localSheetId="7">#REF!</definedName>
    <definedName name="namtin" localSheetId="8">#REF!</definedName>
    <definedName name="namtin" localSheetId="11">#REF!</definedName>
    <definedName name="namtin" localSheetId="13">#REF!</definedName>
    <definedName name="namtin" localSheetId="14">#REF!</definedName>
    <definedName name="namtin" localSheetId="15">#REF!</definedName>
    <definedName name="namtin" localSheetId="16">#REF!</definedName>
    <definedName name="namtin" localSheetId="17">#REF!</definedName>
    <definedName name="namtin" localSheetId="18">#REF!</definedName>
    <definedName name="namtin" localSheetId="22">#REF!</definedName>
    <definedName name="namtin" localSheetId="25">#REF!</definedName>
    <definedName name="namtin" localSheetId="26">#REF!</definedName>
    <definedName name="namtin" localSheetId="27">#REF!</definedName>
    <definedName name="namtin" localSheetId="33">#REF!</definedName>
    <definedName name="namtin" localSheetId="35">#REF!</definedName>
    <definedName name="namtin">#REF!</definedName>
    <definedName name="namtout" localSheetId="46">#REF!</definedName>
    <definedName name="namtout" localSheetId="48">#REF!</definedName>
    <definedName name="namtout" localSheetId="49">#REF!</definedName>
    <definedName name="namtout" localSheetId="51">#REF!</definedName>
    <definedName name="namtout" localSheetId="52">#REF!</definedName>
    <definedName name="namtout" localSheetId="54">#REF!</definedName>
    <definedName name="namtout" localSheetId="55">#REF!</definedName>
    <definedName name="namtout" localSheetId="56">#REF!</definedName>
    <definedName name="namtout" localSheetId="58">#REF!</definedName>
    <definedName name="namtout" localSheetId="59">#REF!</definedName>
    <definedName name="namtout" localSheetId="60">#REF!</definedName>
    <definedName name="namtout" localSheetId="61">#REF!</definedName>
    <definedName name="namtout" localSheetId="0">#REF!</definedName>
    <definedName name="namtout" localSheetId="7">#REF!</definedName>
    <definedName name="namtout" localSheetId="8">#REF!</definedName>
    <definedName name="namtout" localSheetId="11">#REF!</definedName>
    <definedName name="namtout" localSheetId="13">#REF!</definedName>
    <definedName name="namtout" localSheetId="14">#REF!</definedName>
    <definedName name="namtout" localSheetId="15">#REF!</definedName>
    <definedName name="namtout" localSheetId="16">#REF!</definedName>
    <definedName name="namtout" localSheetId="17">#REF!</definedName>
    <definedName name="namtout" localSheetId="18">#REF!</definedName>
    <definedName name="namtout" localSheetId="22">#REF!</definedName>
    <definedName name="namtout" localSheetId="25">#REF!</definedName>
    <definedName name="namtout" localSheetId="26">#REF!</definedName>
    <definedName name="namtout" localSheetId="27">#REF!</definedName>
    <definedName name="namtout" localSheetId="33">#REF!</definedName>
    <definedName name="namtout" localSheetId="35">#REF!</definedName>
    <definedName name="namtout">#REF!</definedName>
    <definedName name="namulc" localSheetId="48">[1]REER!$BI$1:$BP$1</definedName>
    <definedName name="namulc" localSheetId="49">[1]REER!$BI$1:$BP$1</definedName>
    <definedName name="namulc" localSheetId="0">[1]REER!$BI$1:$BP$1</definedName>
    <definedName name="namulc" localSheetId="7">[1]REER!$BI$1:$BP$1</definedName>
    <definedName name="namulc" localSheetId="8">[1]REER!$BI$1:$BP$1</definedName>
    <definedName name="namulc">[2]REER!$BI$1:$BP$1</definedName>
    <definedName name="_xlnm.Print_Titles" localSheetId="46">#REF!,#REF!</definedName>
    <definedName name="_xlnm.Print_Titles" localSheetId="48">#REF!,#REF!</definedName>
    <definedName name="_xlnm.Print_Titles" localSheetId="49">#REF!,#REF!</definedName>
    <definedName name="_xlnm.Print_Titles" localSheetId="51">#REF!,#REF!</definedName>
    <definedName name="_xlnm.Print_Titles" localSheetId="52">#REF!,#REF!</definedName>
    <definedName name="_xlnm.Print_Titles" localSheetId="54">#REF!,#REF!</definedName>
    <definedName name="_xlnm.Print_Titles" localSheetId="55">#REF!,#REF!</definedName>
    <definedName name="_xlnm.Print_Titles" localSheetId="56">#REF!,#REF!</definedName>
    <definedName name="_xlnm.Print_Titles" localSheetId="58">#REF!,#REF!</definedName>
    <definedName name="_xlnm.Print_Titles" localSheetId="7">#REF!,#REF!</definedName>
    <definedName name="_xlnm.Print_Titles" localSheetId="11">#REF!,#REF!</definedName>
    <definedName name="_xlnm.Print_Titles" localSheetId="13">#REF!,#REF!</definedName>
    <definedName name="_xlnm.Print_Titles" localSheetId="14">#REF!,#REF!</definedName>
    <definedName name="_xlnm.Print_Titles" localSheetId="15">#REF!,#REF!</definedName>
    <definedName name="_xlnm.Print_Titles" localSheetId="16">#REF!,#REF!</definedName>
    <definedName name="_xlnm.Print_Titles" localSheetId="17">#REF!,#REF!</definedName>
    <definedName name="_xlnm.Print_Titles" localSheetId="18">#REF!,#REF!</definedName>
    <definedName name="_xlnm.Print_Titles" localSheetId="22">#REF!,#REF!</definedName>
    <definedName name="_xlnm.Print_Titles" localSheetId="25">#REF!,#REF!</definedName>
    <definedName name="_xlnm.Print_Titles" localSheetId="26">#REF!,#REF!</definedName>
    <definedName name="_xlnm.Print_Titles" localSheetId="27">#REF!,#REF!</definedName>
    <definedName name="_xlnm.Print_Titles" localSheetId="33">#REF!,#REF!</definedName>
    <definedName name="_xlnm.Print_Titles" localSheetId="35">#REF!,#REF!</definedName>
    <definedName name="_xlnm.Print_Titles">#REF!,#REF!</definedName>
    <definedName name="NCG">#N/A</definedName>
    <definedName name="NCG_R">#N/A</definedName>
    <definedName name="NCP">#N/A</definedName>
    <definedName name="NCP_R">#N/A</definedName>
    <definedName name="NCZD" localSheetId="46">[23]Graf14_Graf15!#REF!</definedName>
    <definedName name="NCZD" localSheetId="48">[23]Graf14_Graf15!#REF!</definedName>
    <definedName name="NCZD" localSheetId="49">[23]Graf14_Graf15!#REF!</definedName>
    <definedName name="NCZD" localSheetId="51">#REF!</definedName>
    <definedName name="NCZD" localSheetId="52">#REF!</definedName>
    <definedName name="NCZD" localSheetId="54">[23]Graf14_Graf15!#REF!</definedName>
    <definedName name="NCZD" localSheetId="55">#REF!</definedName>
    <definedName name="NCZD" localSheetId="56">[23]Graf14_Graf15!#REF!</definedName>
    <definedName name="NCZD" localSheetId="58">#REF!</definedName>
    <definedName name="NCZD" localSheetId="59">#REF!</definedName>
    <definedName name="NCZD" localSheetId="60">#REF!</definedName>
    <definedName name="NCZD" localSheetId="61">#REF!</definedName>
    <definedName name="NCZD" localSheetId="0">[23]Graf14_Graf15!#REF!</definedName>
    <definedName name="NCZD" localSheetId="7">[23]Graf14_Graf15!#REF!</definedName>
    <definedName name="NCZD" localSheetId="8">[23]Graf14_Graf15!#REF!</definedName>
    <definedName name="NCZD" localSheetId="11">#REF!</definedName>
    <definedName name="NCZD" localSheetId="13">#REF!</definedName>
    <definedName name="NCZD" localSheetId="14">#REF!</definedName>
    <definedName name="NCZD" localSheetId="15">#REF!</definedName>
    <definedName name="NCZD" localSheetId="16">#REF!</definedName>
    <definedName name="NCZD" localSheetId="17">#REF!</definedName>
    <definedName name="NCZD" localSheetId="18">#REF!</definedName>
    <definedName name="NCZD" localSheetId="22">#REF!</definedName>
    <definedName name="NCZD" localSheetId="25">#REF!</definedName>
    <definedName name="NCZD" localSheetId="26">#REF!</definedName>
    <definedName name="NCZD" localSheetId="27">#REF!</definedName>
    <definedName name="NCZD" localSheetId="33">#REF!</definedName>
    <definedName name="NCZD" localSheetId="35">#REF!</definedName>
    <definedName name="NCZD">#REF!</definedName>
    <definedName name="NCZD_2" localSheetId="46">[23]Graf14_Graf15!#REF!</definedName>
    <definedName name="NCZD_2" localSheetId="48">[23]Graf14_Graf15!#REF!</definedName>
    <definedName name="NCZD_2" localSheetId="49">[23]Graf14_Graf15!#REF!</definedName>
    <definedName name="NCZD_2" localSheetId="51">#REF!</definedName>
    <definedName name="NCZD_2" localSheetId="52">#REF!</definedName>
    <definedName name="NCZD_2" localSheetId="54">[23]Graf14_Graf15!#REF!</definedName>
    <definedName name="NCZD_2" localSheetId="55">#REF!</definedName>
    <definedName name="NCZD_2" localSheetId="56">[23]Graf14_Graf15!#REF!</definedName>
    <definedName name="NCZD_2" localSheetId="58">#REF!</definedName>
    <definedName name="NCZD_2" localSheetId="59">#REF!</definedName>
    <definedName name="NCZD_2" localSheetId="60">#REF!</definedName>
    <definedName name="NCZD_2" localSheetId="61">#REF!</definedName>
    <definedName name="NCZD_2" localSheetId="0">[23]Graf14_Graf15!#REF!</definedName>
    <definedName name="NCZD_2" localSheetId="7">[23]Graf14_Graf15!#REF!</definedName>
    <definedName name="NCZD_2" localSheetId="8">[23]Graf14_Graf15!#REF!</definedName>
    <definedName name="NCZD_2" localSheetId="11">#REF!</definedName>
    <definedName name="NCZD_2" localSheetId="13">#REF!</definedName>
    <definedName name="NCZD_2" localSheetId="14">#REF!</definedName>
    <definedName name="NCZD_2" localSheetId="15">#REF!</definedName>
    <definedName name="NCZD_2" localSheetId="16">#REF!</definedName>
    <definedName name="NCZD_2" localSheetId="17">#REF!</definedName>
    <definedName name="NCZD_2" localSheetId="18">#REF!</definedName>
    <definedName name="NCZD_2" localSheetId="22">#REF!</definedName>
    <definedName name="NCZD_2" localSheetId="25">#REF!</definedName>
    <definedName name="NCZD_2" localSheetId="26">#REF!</definedName>
    <definedName name="NCZD_2" localSheetId="27">#REF!</definedName>
    <definedName name="NCZD_2" localSheetId="33">#REF!</definedName>
    <definedName name="NCZD_2" localSheetId="35">#REF!</definedName>
    <definedName name="NCZD_2">#REF!</definedName>
    <definedName name="NEER" localSheetId="48">[1]REER!$AY$144:$AY$206</definedName>
    <definedName name="NEER" localSheetId="49">[1]REER!$AY$144:$AY$206</definedName>
    <definedName name="NEER" localSheetId="0">[1]REER!$AY$144:$AY$206</definedName>
    <definedName name="NEER" localSheetId="7">[1]REER!$AY$144:$AY$206</definedName>
    <definedName name="NEER" localSheetId="8">[1]REER!$AY$144:$AY$206</definedName>
    <definedName name="NEER">[2]REER!$AY$144:$AY$206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DPA" localSheetId="46">#REF!</definedName>
    <definedName name="NGDPA" localSheetId="48">#REF!</definedName>
    <definedName name="NGDPA" localSheetId="49">#REF!</definedName>
    <definedName name="NGDPA" localSheetId="51">#REF!</definedName>
    <definedName name="NGDPA" localSheetId="52">#REF!</definedName>
    <definedName name="NGDPA" localSheetId="54">#REF!</definedName>
    <definedName name="NGDPA" localSheetId="55">#REF!</definedName>
    <definedName name="NGDPA" localSheetId="56">#REF!</definedName>
    <definedName name="NGDPA" localSheetId="58">#REF!</definedName>
    <definedName name="NGDPA" localSheetId="59">#REF!</definedName>
    <definedName name="NGDPA" localSheetId="60">#REF!</definedName>
    <definedName name="NGDPA" localSheetId="61">#REF!</definedName>
    <definedName name="NGDPA" localSheetId="0">#REF!</definedName>
    <definedName name="NGDPA" localSheetId="7">#REF!</definedName>
    <definedName name="NGDPA" localSheetId="8">#REF!</definedName>
    <definedName name="NGDPA" localSheetId="11">#REF!</definedName>
    <definedName name="NGDPA" localSheetId="13">#REF!</definedName>
    <definedName name="NGDPA" localSheetId="14">#REF!</definedName>
    <definedName name="NGDPA" localSheetId="15">#REF!</definedName>
    <definedName name="NGDPA" localSheetId="16">#REF!</definedName>
    <definedName name="NGDPA" localSheetId="17">#REF!</definedName>
    <definedName name="NGDPA" localSheetId="18">#REF!</definedName>
    <definedName name="NGDPA" localSheetId="22">#REF!</definedName>
    <definedName name="NGDPA" localSheetId="25">#REF!</definedName>
    <definedName name="NGDPA" localSheetId="26">#REF!</definedName>
    <definedName name="NGDPA" localSheetId="27">#REF!</definedName>
    <definedName name="NGDPA" localSheetId="33">#REF!</definedName>
    <definedName name="NGDPA" localSheetId="35">#REF!</definedName>
    <definedName name="NGDPA">#REF!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n" localSheetId="48" hidden="1">{"Riqfin97",#N/A,FALSE,"Tran";"Riqfinpro",#N/A,FALSE,"Tran"}</definedName>
    <definedName name="nn" localSheetId="49" hidden="1">{"Riqfin97",#N/A,FALSE,"Tran";"Riqfinpro",#N/A,FALSE,"Tran"}</definedName>
    <definedName name="nn" localSheetId="50" hidden="1">{"Riqfin97",#N/A,FALSE,"Tran";"Riqfinpro",#N/A,FALSE,"Tran"}</definedName>
    <definedName name="nn" localSheetId="51" hidden="1">{"Riqfin97",#N/A,FALSE,"Tran";"Riqfinpro",#N/A,FALSE,"Tran"}</definedName>
    <definedName name="nn" localSheetId="52" hidden="1">{"Riqfin97",#N/A,FALSE,"Tran";"Riqfinpro",#N/A,FALSE,"Tran"}</definedName>
    <definedName name="nn" localSheetId="54" hidden="1">{"Riqfin97",#N/A,FALSE,"Tran";"Riqfinpro",#N/A,FALSE,"Tran"}</definedName>
    <definedName name="nn" localSheetId="55" hidden="1">{"Riqfin97",#N/A,FALSE,"Tran";"Riqfinpro",#N/A,FALSE,"Tran"}</definedName>
    <definedName name="nn" localSheetId="0" hidden="1">{"Riqfin97",#N/A,FALSE,"Tran";"Riqfinpro",#N/A,FALSE,"Tran"}</definedName>
    <definedName name="nn" localSheetId="2" hidden="1">{"Riqfin97",#N/A,FALSE,"Tran";"Riqfinpro",#N/A,FALSE,"Tran"}</definedName>
    <definedName name="nn" localSheetId="7" hidden="1">{"Riqfin97",#N/A,FALSE,"Tran";"Riqfinpro",#N/A,FALSE,"Tran"}</definedName>
    <definedName name="nn" localSheetId="8" hidden="1">{"Riqfin97",#N/A,FALSE,"Tran";"Riqfinpro",#N/A,FALSE,"Tran"}</definedName>
    <definedName name="nn" localSheetId="11" hidden="1">{"Riqfin97",#N/A,FALSE,"Tran";"Riqfinpro",#N/A,FALSE,"Tran"}</definedName>
    <definedName name="nn" localSheetId="13" hidden="1">{"Riqfin97",#N/A,FALSE,"Tran";"Riqfinpro",#N/A,FALSE,"Tran"}</definedName>
    <definedName name="nn" localSheetId="14" hidden="1">{"Riqfin97",#N/A,FALSE,"Tran";"Riqfinpro",#N/A,FALSE,"Tran"}</definedName>
    <definedName name="nn" localSheetId="15" hidden="1">{"Riqfin97",#N/A,FALSE,"Tran";"Riqfinpro",#N/A,FALSE,"Tran"}</definedName>
    <definedName name="nn" localSheetId="16" hidden="1">{"Riqfin97",#N/A,FALSE,"Tran";"Riqfinpro",#N/A,FALSE,"Tran"}</definedName>
    <definedName name="nn" localSheetId="17" hidden="1">{"Riqfin97",#N/A,FALSE,"Tran";"Riqfinpro",#N/A,FALSE,"Tran"}</definedName>
    <definedName name="nn" localSheetId="18" hidden="1">{"Riqfin97",#N/A,FALSE,"Tran";"Riqfinpro",#N/A,FALSE,"Tran"}</definedName>
    <definedName name="nn" localSheetId="25" hidden="1">{"Riqfin97",#N/A,FALSE,"Tran";"Riqfinpro",#N/A,FALSE,"Tran"}</definedName>
    <definedName name="nn" localSheetId="26" hidden="1">{"Riqfin97",#N/A,FALSE,"Tran";"Riqfinpro",#N/A,FALSE,"Tran"}</definedName>
    <definedName name="nn" localSheetId="27" hidden="1">{"Riqfin97",#N/A,FALSE,"Tran";"Riqfinpro",#N/A,FALSE,"Tran"}</definedName>
    <definedName name="nn" hidden="1">{"Riqfin97",#N/A,FALSE,"Tran";"Riqfinpro",#N/A,FALSE,"Tran"}</definedName>
    <definedName name="nnn" localSheetId="48" hidden="1">{"Tab1",#N/A,FALSE,"P";"Tab2",#N/A,FALSE,"P"}</definedName>
    <definedName name="nnn" localSheetId="49" hidden="1">{"Tab1",#N/A,FALSE,"P";"Tab2",#N/A,FALSE,"P"}</definedName>
    <definedName name="nnn" localSheetId="50" hidden="1">{"Tab1",#N/A,FALSE,"P";"Tab2",#N/A,FALSE,"P"}</definedName>
    <definedName name="nnn" localSheetId="51" hidden="1">{"Tab1",#N/A,FALSE,"P";"Tab2",#N/A,FALSE,"P"}</definedName>
    <definedName name="nnn" localSheetId="52" hidden="1">{"Tab1",#N/A,FALSE,"P";"Tab2",#N/A,FALSE,"P"}</definedName>
    <definedName name="nnn" localSheetId="54" hidden="1">{"Tab1",#N/A,FALSE,"P";"Tab2",#N/A,FALSE,"P"}</definedName>
    <definedName name="nnn" localSheetId="55" hidden="1">{"Tab1",#N/A,FALSE,"P";"Tab2",#N/A,FALSE,"P"}</definedName>
    <definedName name="nnn" localSheetId="0" hidden="1">{"Tab1",#N/A,FALSE,"P";"Tab2",#N/A,FALSE,"P"}</definedName>
    <definedName name="nnn" localSheetId="2" hidden="1">{"Tab1",#N/A,FALSE,"P";"Tab2",#N/A,FALSE,"P"}</definedName>
    <definedName name="nnn" localSheetId="7" hidden="1">{"Tab1",#N/A,FALSE,"P";"Tab2",#N/A,FALSE,"P"}</definedName>
    <definedName name="nnn" localSheetId="8" hidden="1">{"Tab1",#N/A,FALSE,"P";"Tab2",#N/A,FALSE,"P"}</definedName>
    <definedName name="nnn" localSheetId="11" hidden="1">{"Tab1",#N/A,FALSE,"P";"Tab2",#N/A,FALSE,"P"}</definedName>
    <definedName name="nnn" localSheetId="13" hidden="1">{"Tab1",#N/A,FALSE,"P";"Tab2",#N/A,FALSE,"P"}</definedName>
    <definedName name="nnn" localSheetId="14" hidden="1">{"Tab1",#N/A,FALSE,"P";"Tab2",#N/A,FALSE,"P"}</definedName>
    <definedName name="nnn" localSheetId="15" hidden="1">{"Tab1",#N/A,FALSE,"P";"Tab2",#N/A,FALSE,"P"}</definedName>
    <definedName name="nnn" localSheetId="16" hidden="1">{"Tab1",#N/A,FALSE,"P";"Tab2",#N/A,FALSE,"P"}</definedName>
    <definedName name="nnn" localSheetId="17" hidden="1">{"Tab1",#N/A,FALSE,"P";"Tab2",#N/A,FALSE,"P"}</definedName>
    <definedName name="nnn" localSheetId="18" hidden="1">{"Tab1",#N/A,FALSE,"P";"Tab2",#N/A,FALSE,"P"}</definedName>
    <definedName name="nnn" localSheetId="25" hidden="1">{"Tab1",#N/A,FALSE,"P";"Tab2",#N/A,FALSE,"P"}</definedName>
    <definedName name="nnn" localSheetId="26" hidden="1">{"Tab1",#N/A,FALSE,"P";"Tab2",#N/A,FALSE,"P"}</definedName>
    <definedName name="nnn" localSheetId="27" hidden="1">{"Tab1",#N/A,FALSE,"P";"Tab2",#N/A,FALSE,"P"}</definedName>
    <definedName name="nnn" hidden="1">{"Tab1",#N/A,FALSE,"P";"Tab2",#N/A,FALSE,"P"}</definedName>
    <definedName name="NOMINAL" localSheetId="46">#REF!</definedName>
    <definedName name="NOMINAL" localSheetId="48">#REF!</definedName>
    <definedName name="NOMINAL" localSheetId="49">#REF!</definedName>
    <definedName name="NOMINAL" localSheetId="51">#REF!</definedName>
    <definedName name="NOMINAL" localSheetId="52">#REF!</definedName>
    <definedName name="NOMINAL" localSheetId="54">#REF!</definedName>
    <definedName name="NOMINAL" localSheetId="55">#REF!</definedName>
    <definedName name="NOMINAL" localSheetId="56">#REF!</definedName>
    <definedName name="NOMINAL" localSheetId="58">#REF!</definedName>
    <definedName name="NOMINAL" localSheetId="59">#REF!</definedName>
    <definedName name="NOMINAL" localSheetId="60">#REF!</definedName>
    <definedName name="NOMINAL" localSheetId="61">#REF!</definedName>
    <definedName name="NOMINAL" localSheetId="0">#REF!</definedName>
    <definedName name="NOMINAL" localSheetId="7">#REF!</definedName>
    <definedName name="NOMINAL" localSheetId="8">#REF!</definedName>
    <definedName name="NOMINAL" localSheetId="11">#REF!</definedName>
    <definedName name="NOMINAL" localSheetId="13">#REF!</definedName>
    <definedName name="NOMINAL" localSheetId="14">#REF!</definedName>
    <definedName name="NOMINAL" localSheetId="15">#REF!</definedName>
    <definedName name="NOMINAL" localSheetId="16">#REF!</definedName>
    <definedName name="NOMINAL" localSheetId="17">#REF!</definedName>
    <definedName name="NOMINAL" localSheetId="18">#REF!</definedName>
    <definedName name="NOMINAL" localSheetId="22">#REF!</definedName>
    <definedName name="NOMINAL" localSheetId="25">#REF!</definedName>
    <definedName name="NOMINAL" localSheetId="26">#REF!</definedName>
    <definedName name="NOMINAL" localSheetId="27">#REF!</definedName>
    <definedName name="NOMINAL" localSheetId="33">#REF!</definedName>
    <definedName name="NOMINAL" localSheetId="35">#REF!</definedName>
    <definedName name="NOMINAL">#REF!</definedName>
    <definedName name="NPee_2" localSheetId="46">[23]Graf14_Graf15!#REF!</definedName>
    <definedName name="NPee_2" localSheetId="48">[23]Graf14_Graf15!#REF!</definedName>
    <definedName name="NPee_2" localSheetId="49">[23]Graf14_Graf15!#REF!</definedName>
    <definedName name="NPee_2" localSheetId="51">#REF!</definedName>
    <definedName name="NPee_2" localSheetId="52">#REF!</definedName>
    <definedName name="NPee_2" localSheetId="54">[23]Graf14_Graf15!#REF!</definedName>
    <definedName name="NPee_2" localSheetId="55">#REF!</definedName>
    <definedName name="NPee_2" localSheetId="56">[23]Graf14_Graf15!#REF!</definedName>
    <definedName name="NPee_2" localSheetId="58">#REF!</definedName>
    <definedName name="NPee_2" localSheetId="59">#REF!</definedName>
    <definedName name="NPee_2" localSheetId="60">#REF!</definedName>
    <definedName name="NPee_2" localSheetId="61">#REF!</definedName>
    <definedName name="NPee_2" localSheetId="0">[23]Graf14_Graf15!#REF!</definedName>
    <definedName name="NPee_2" localSheetId="7">[23]Graf14_Graf15!#REF!</definedName>
    <definedName name="NPee_2" localSheetId="8">[23]Graf14_Graf15!#REF!</definedName>
    <definedName name="NPee_2" localSheetId="11">#REF!</definedName>
    <definedName name="NPee_2" localSheetId="13">#REF!</definedName>
    <definedName name="NPee_2" localSheetId="14">#REF!</definedName>
    <definedName name="NPee_2" localSheetId="15">#REF!</definedName>
    <definedName name="NPee_2" localSheetId="16">#REF!</definedName>
    <definedName name="NPee_2" localSheetId="17">#REF!</definedName>
    <definedName name="NPee_2" localSheetId="18">#REF!</definedName>
    <definedName name="NPee_2" localSheetId="22">#REF!</definedName>
    <definedName name="NPee_2" localSheetId="25">#REF!</definedName>
    <definedName name="NPee_2" localSheetId="26">#REF!</definedName>
    <definedName name="NPee_2" localSheetId="27">#REF!</definedName>
    <definedName name="NPee_2" localSheetId="33">#REF!</definedName>
    <definedName name="NPee_2" localSheetId="35">#REF!</definedName>
    <definedName name="NPee_2">#REF!</definedName>
    <definedName name="NPer_2" localSheetId="46">[23]Graf14_Graf15!#REF!</definedName>
    <definedName name="NPer_2" localSheetId="48">[23]Graf14_Graf15!#REF!</definedName>
    <definedName name="NPer_2" localSheetId="49">[23]Graf14_Graf15!#REF!</definedName>
    <definedName name="NPer_2" localSheetId="51">#REF!</definedName>
    <definedName name="NPer_2" localSheetId="52">#REF!</definedName>
    <definedName name="NPer_2" localSheetId="54">[23]Graf14_Graf15!#REF!</definedName>
    <definedName name="NPer_2" localSheetId="55">#REF!</definedName>
    <definedName name="NPer_2" localSheetId="56">[23]Graf14_Graf15!#REF!</definedName>
    <definedName name="NPer_2" localSheetId="58">#REF!</definedName>
    <definedName name="NPer_2" localSheetId="59">#REF!</definedName>
    <definedName name="NPer_2" localSheetId="60">#REF!</definedName>
    <definedName name="NPer_2" localSheetId="61">#REF!</definedName>
    <definedName name="NPer_2" localSheetId="0">[23]Graf14_Graf15!#REF!</definedName>
    <definedName name="NPer_2" localSheetId="7">[23]Graf14_Graf15!#REF!</definedName>
    <definedName name="NPer_2" localSheetId="8">[23]Graf14_Graf15!#REF!</definedName>
    <definedName name="NPer_2" localSheetId="11">#REF!</definedName>
    <definedName name="NPer_2" localSheetId="13">#REF!</definedName>
    <definedName name="NPer_2" localSheetId="14">#REF!</definedName>
    <definedName name="NPer_2" localSheetId="15">#REF!</definedName>
    <definedName name="NPer_2" localSheetId="16">#REF!</definedName>
    <definedName name="NPer_2" localSheetId="17">#REF!</definedName>
    <definedName name="NPer_2" localSheetId="18">#REF!</definedName>
    <definedName name="NPer_2" localSheetId="22">#REF!</definedName>
    <definedName name="NPer_2" localSheetId="25">#REF!</definedName>
    <definedName name="NPer_2" localSheetId="26">#REF!</definedName>
    <definedName name="NPer_2" localSheetId="27">#REF!</definedName>
    <definedName name="NPer_2" localSheetId="33">#REF!</definedName>
    <definedName name="NPer_2" localSheetId="35">#REF!</definedName>
    <definedName name="NPer_2">#REF!</definedName>
    <definedName name="NTDD_RG" localSheetId="48">[49]!NTDD_RG</definedName>
    <definedName name="NTDD_RG" localSheetId="49">[49]!NTDD_RG</definedName>
    <definedName name="NTDD_RG" localSheetId="0">[49]!NTDD_RG</definedName>
    <definedName name="NTDD_RG" localSheetId="7">[49]!NTDD_RG</definedName>
    <definedName name="NTDD_RG" localSheetId="8">[49]!NTDD_RG</definedName>
    <definedName name="NTDD_RG">[17]!NTDD_RG</definedName>
    <definedName name="NX">#N/A</definedName>
    <definedName name="NX_R">#N/A</definedName>
    <definedName name="NXG_RG">#N/A</definedName>
    <definedName name="obce" localSheetId="17">'[50]NOVA legislativa'!$M$2</definedName>
    <definedName name="obce">'[50]NOVA legislativa'!$M$2</definedName>
    <definedName name="_xlnm.Print_Area" localSheetId="37">'G01'!$A$1:$S$71</definedName>
    <definedName name="_xlnm.Print_Area">#N/A</definedName>
    <definedName name="Odh" localSheetId="46">#REF!</definedName>
    <definedName name="Odh" localSheetId="48">#REF!</definedName>
    <definedName name="Odh" localSheetId="49">#REF!</definedName>
    <definedName name="Odh" localSheetId="51">#REF!</definedName>
    <definedName name="Odh" localSheetId="52">#REF!</definedName>
    <definedName name="Odh" localSheetId="54">#REF!</definedName>
    <definedName name="Odh" localSheetId="55">#REF!</definedName>
    <definedName name="Odh" localSheetId="56">#REF!</definedName>
    <definedName name="Odh" localSheetId="58">#REF!</definedName>
    <definedName name="Odh" localSheetId="59">#REF!</definedName>
    <definedName name="Odh" localSheetId="60">#REF!</definedName>
    <definedName name="Odh" localSheetId="61">#REF!</definedName>
    <definedName name="Odh" localSheetId="0">#REF!</definedName>
    <definedName name="Odh" localSheetId="7">#REF!</definedName>
    <definedName name="Odh" localSheetId="8">#REF!</definedName>
    <definedName name="Odh" localSheetId="11">#REF!</definedName>
    <definedName name="Odh" localSheetId="13">#REF!</definedName>
    <definedName name="Odh" localSheetId="14">#REF!</definedName>
    <definedName name="Odh" localSheetId="15">#REF!</definedName>
    <definedName name="Odh" localSheetId="16">#REF!</definedName>
    <definedName name="Odh" localSheetId="17">#REF!</definedName>
    <definedName name="Odh" localSheetId="18">#REF!</definedName>
    <definedName name="Odh" localSheetId="22">#REF!</definedName>
    <definedName name="Odh" localSheetId="25">#REF!</definedName>
    <definedName name="Odh" localSheetId="26">#REF!</definedName>
    <definedName name="Odh" localSheetId="27">#REF!</definedName>
    <definedName name="Odh" localSheetId="33">#REF!</definedName>
    <definedName name="Odh" localSheetId="35">#REF!</definedName>
    <definedName name="Odh">#REF!</definedName>
    <definedName name="oliu" localSheetId="48" hidden="1">{"WEO",#N/A,FALSE,"T"}</definedName>
    <definedName name="oliu" localSheetId="49" hidden="1">{"WEO",#N/A,FALSE,"T"}</definedName>
    <definedName name="oliu" localSheetId="50" hidden="1">{"WEO",#N/A,FALSE,"T"}</definedName>
    <definedName name="oliu" localSheetId="51" hidden="1">{"WEO",#N/A,FALSE,"T"}</definedName>
    <definedName name="oliu" localSheetId="52" hidden="1">{"WEO",#N/A,FALSE,"T"}</definedName>
    <definedName name="oliu" localSheetId="54" hidden="1">{"WEO",#N/A,FALSE,"T"}</definedName>
    <definedName name="oliu" localSheetId="55" hidden="1">{"WEO",#N/A,FALSE,"T"}</definedName>
    <definedName name="oliu" localSheetId="0" hidden="1">{"WEO",#N/A,FALSE,"T"}</definedName>
    <definedName name="oliu" localSheetId="2" hidden="1">{"WEO",#N/A,FALSE,"T"}</definedName>
    <definedName name="oliu" localSheetId="7" hidden="1">{"WEO",#N/A,FALSE,"T"}</definedName>
    <definedName name="oliu" localSheetId="8" hidden="1">{"WEO",#N/A,FALSE,"T"}</definedName>
    <definedName name="oliu" localSheetId="11" hidden="1">{"WEO",#N/A,FALSE,"T"}</definedName>
    <definedName name="oliu" localSheetId="13" hidden="1">{"WEO",#N/A,FALSE,"T"}</definedName>
    <definedName name="oliu" localSheetId="14" hidden="1">{"WEO",#N/A,FALSE,"T"}</definedName>
    <definedName name="oliu" localSheetId="15" hidden="1">{"WEO",#N/A,FALSE,"T"}</definedName>
    <definedName name="oliu" localSheetId="16" hidden="1">{"WEO",#N/A,FALSE,"T"}</definedName>
    <definedName name="oliu" localSheetId="17" hidden="1">{"WEO",#N/A,FALSE,"T"}</definedName>
    <definedName name="oliu" localSheetId="18" hidden="1">{"WEO",#N/A,FALSE,"T"}</definedName>
    <definedName name="oliu" localSheetId="25" hidden="1">{"WEO",#N/A,FALSE,"T"}</definedName>
    <definedName name="oliu" localSheetId="26" hidden="1">{"WEO",#N/A,FALSE,"T"}</definedName>
    <definedName name="oliu" localSheetId="27" hidden="1">{"WEO",#N/A,FALSE,"T"}</definedName>
    <definedName name="oliu" hidden="1">{"WEO",#N/A,FALSE,"T"}</definedName>
    <definedName name="oo" localSheetId="48" hidden="1">{"Riqfin97",#N/A,FALSE,"Tran";"Riqfinpro",#N/A,FALSE,"Tran"}</definedName>
    <definedName name="oo" localSheetId="49" hidden="1">{"Riqfin97",#N/A,FALSE,"Tran";"Riqfinpro",#N/A,FALSE,"Tran"}</definedName>
    <definedName name="oo" localSheetId="50" hidden="1">{"Riqfin97",#N/A,FALSE,"Tran";"Riqfinpro",#N/A,FALSE,"Tran"}</definedName>
    <definedName name="oo" localSheetId="51" hidden="1">{"Riqfin97",#N/A,FALSE,"Tran";"Riqfinpro",#N/A,FALSE,"Tran"}</definedName>
    <definedName name="oo" localSheetId="52" hidden="1">{"Riqfin97",#N/A,FALSE,"Tran";"Riqfinpro",#N/A,FALSE,"Tran"}</definedName>
    <definedName name="oo" localSheetId="54" hidden="1">{"Riqfin97",#N/A,FALSE,"Tran";"Riqfinpro",#N/A,FALSE,"Tran"}</definedName>
    <definedName name="oo" localSheetId="55" hidden="1">{"Riqfin97",#N/A,FALSE,"Tran";"Riqfinpro",#N/A,FALSE,"Tran"}</definedName>
    <definedName name="oo" localSheetId="0" hidden="1">{"Riqfin97",#N/A,FALSE,"Tran";"Riqfinpro",#N/A,FALSE,"Tran"}</definedName>
    <definedName name="oo" localSheetId="2" hidden="1">{"Riqfin97",#N/A,FALSE,"Tran";"Riqfinpro",#N/A,FALSE,"Tran"}</definedName>
    <definedName name="oo" localSheetId="7" hidden="1">{"Riqfin97",#N/A,FALSE,"Tran";"Riqfinpro",#N/A,FALSE,"Tran"}</definedName>
    <definedName name="oo" localSheetId="8" hidden="1">{"Riqfin97",#N/A,FALSE,"Tran";"Riqfinpro",#N/A,FALSE,"Tran"}</definedName>
    <definedName name="oo" localSheetId="11" hidden="1">{"Riqfin97",#N/A,FALSE,"Tran";"Riqfinpro",#N/A,FALSE,"Tran"}</definedName>
    <definedName name="oo" localSheetId="13" hidden="1">{"Riqfin97",#N/A,FALSE,"Tran";"Riqfinpro",#N/A,FALSE,"Tran"}</definedName>
    <definedName name="oo" localSheetId="14" hidden="1">{"Riqfin97",#N/A,FALSE,"Tran";"Riqfinpro",#N/A,FALSE,"Tran"}</definedName>
    <definedName name="oo" localSheetId="15" hidden="1">{"Riqfin97",#N/A,FALSE,"Tran";"Riqfinpro",#N/A,FALSE,"Tran"}</definedName>
    <definedName name="oo" localSheetId="16" hidden="1">{"Riqfin97",#N/A,FALSE,"Tran";"Riqfinpro",#N/A,FALSE,"Tran"}</definedName>
    <definedName name="oo" localSheetId="17" hidden="1">{"Riqfin97",#N/A,FALSE,"Tran";"Riqfinpro",#N/A,FALSE,"Tran"}</definedName>
    <definedName name="oo" localSheetId="18" hidden="1">{"Riqfin97",#N/A,FALSE,"Tran";"Riqfinpro",#N/A,FALSE,"Tran"}</definedName>
    <definedName name="oo" localSheetId="25" hidden="1">{"Riqfin97",#N/A,FALSE,"Tran";"Riqfinpro",#N/A,FALSE,"Tran"}</definedName>
    <definedName name="oo" localSheetId="26" hidden="1">{"Riqfin97",#N/A,FALSE,"Tran";"Riqfinpro",#N/A,FALSE,"Tran"}</definedName>
    <definedName name="oo" localSheetId="27" hidden="1">{"Riqfin97",#N/A,FALSE,"Tran";"Riqfinpro",#N/A,FALSE,"Tran"}</definedName>
    <definedName name="oo" hidden="1">{"Riqfin97",#N/A,FALSE,"Tran";"Riqfinpro",#N/A,FALSE,"Tran"}</definedName>
    <definedName name="ooo" localSheetId="48" hidden="1">{"Tab1",#N/A,FALSE,"P";"Tab2",#N/A,FALSE,"P"}</definedName>
    <definedName name="ooo" localSheetId="49" hidden="1">{"Tab1",#N/A,FALSE,"P";"Tab2",#N/A,FALSE,"P"}</definedName>
    <definedName name="ooo" localSheetId="50" hidden="1">{"Tab1",#N/A,FALSE,"P";"Tab2",#N/A,FALSE,"P"}</definedName>
    <definedName name="ooo" localSheetId="51" hidden="1">{"Tab1",#N/A,FALSE,"P";"Tab2",#N/A,FALSE,"P"}</definedName>
    <definedName name="ooo" localSheetId="52" hidden="1">{"Tab1",#N/A,FALSE,"P";"Tab2",#N/A,FALSE,"P"}</definedName>
    <definedName name="ooo" localSheetId="54" hidden="1">{"Tab1",#N/A,FALSE,"P";"Tab2",#N/A,FALSE,"P"}</definedName>
    <definedName name="ooo" localSheetId="55" hidden="1">{"Tab1",#N/A,FALSE,"P";"Tab2",#N/A,FALSE,"P"}</definedName>
    <definedName name="ooo" localSheetId="0" hidden="1">{"Tab1",#N/A,FALSE,"P";"Tab2",#N/A,FALSE,"P"}</definedName>
    <definedName name="ooo" localSheetId="2" hidden="1">{"Tab1",#N/A,FALSE,"P";"Tab2",#N/A,FALSE,"P"}</definedName>
    <definedName name="ooo" localSheetId="7" hidden="1">{"Tab1",#N/A,FALSE,"P";"Tab2",#N/A,FALSE,"P"}</definedName>
    <definedName name="ooo" localSheetId="8" hidden="1">{"Tab1",#N/A,FALSE,"P";"Tab2",#N/A,FALSE,"P"}</definedName>
    <definedName name="ooo" localSheetId="11" hidden="1">{"Tab1",#N/A,FALSE,"P";"Tab2",#N/A,FALSE,"P"}</definedName>
    <definedName name="ooo" localSheetId="13" hidden="1">{"Tab1",#N/A,FALSE,"P";"Tab2",#N/A,FALSE,"P"}</definedName>
    <definedName name="ooo" localSheetId="14" hidden="1">{"Tab1",#N/A,FALSE,"P";"Tab2",#N/A,FALSE,"P"}</definedName>
    <definedName name="ooo" localSheetId="15" hidden="1">{"Tab1",#N/A,FALSE,"P";"Tab2",#N/A,FALSE,"P"}</definedName>
    <definedName name="ooo" localSheetId="16" hidden="1">{"Tab1",#N/A,FALSE,"P";"Tab2",#N/A,FALSE,"P"}</definedName>
    <definedName name="ooo" localSheetId="17" hidden="1">{"Tab1",#N/A,FALSE,"P";"Tab2",#N/A,FALSE,"P"}</definedName>
    <definedName name="ooo" localSheetId="18" hidden="1">{"Tab1",#N/A,FALSE,"P";"Tab2",#N/A,FALSE,"P"}</definedName>
    <definedName name="ooo" localSheetId="25" hidden="1">{"Tab1",#N/A,FALSE,"P";"Tab2",#N/A,FALSE,"P"}</definedName>
    <definedName name="ooo" localSheetId="26" hidden="1">{"Tab1",#N/A,FALSE,"P";"Tab2",#N/A,FALSE,"P"}</definedName>
    <definedName name="ooo" localSheetId="27" hidden="1">{"Tab1",#N/A,FALSE,"P";"Tab2",#N/A,FALSE,"P"}</definedName>
    <definedName name="ooo" hidden="1">{"Tab1",#N/A,FALSE,"P";"Tab2",#N/A,FALSE,"P"}</definedName>
    <definedName name="other" localSheetId="46">#REF!</definedName>
    <definedName name="other" localSheetId="48">#REF!</definedName>
    <definedName name="other" localSheetId="49">#REF!</definedName>
    <definedName name="other" localSheetId="51">#REF!</definedName>
    <definedName name="other" localSheetId="52">#REF!</definedName>
    <definedName name="other" localSheetId="54">#REF!</definedName>
    <definedName name="other" localSheetId="55">#REF!</definedName>
    <definedName name="other" localSheetId="56">#REF!</definedName>
    <definedName name="other" localSheetId="58">#REF!</definedName>
    <definedName name="other" localSheetId="59">#REF!</definedName>
    <definedName name="other" localSheetId="60">#REF!</definedName>
    <definedName name="other" localSheetId="61">#REF!</definedName>
    <definedName name="other" localSheetId="0">#REF!</definedName>
    <definedName name="other" localSheetId="7">#REF!</definedName>
    <definedName name="other" localSheetId="8">#REF!</definedName>
    <definedName name="other" localSheetId="11">#REF!</definedName>
    <definedName name="other" localSheetId="13">#REF!</definedName>
    <definedName name="other" localSheetId="14">#REF!</definedName>
    <definedName name="other" localSheetId="15">#REF!</definedName>
    <definedName name="other" localSheetId="16">#REF!</definedName>
    <definedName name="other" localSheetId="17">#REF!</definedName>
    <definedName name="other" localSheetId="18">#REF!</definedName>
    <definedName name="other" localSheetId="22">#REF!</definedName>
    <definedName name="other" localSheetId="25">#REF!</definedName>
    <definedName name="other" localSheetId="26">#REF!</definedName>
    <definedName name="other" localSheetId="27">#REF!</definedName>
    <definedName name="other" localSheetId="33">#REF!</definedName>
    <definedName name="other" localSheetId="35">#REF!</definedName>
    <definedName name="other">#REF!</definedName>
    <definedName name="Otras_Residuales" localSheetId="46">#REF!</definedName>
    <definedName name="Otras_Residuales" localSheetId="48">#REF!</definedName>
    <definedName name="Otras_Residuales" localSheetId="49">#REF!</definedName>
    <definedName name="Otras_Residuales" localSheetId="51">#REF!</definedName>
    <definedName name="Otras_Residuales" localSheetId="52">#REF!</definedName>
    <definedName name="Otras_Residuales" localSheetId="54">#REF!</definedName>
    <definedName name="Otras_Residuales" localSheetId="55">#REF!</definedName>
    <definedName name="Otras_Residuales" localSheetId="56">#REF!</definedName>
    <definedName name="Otras_Residuales" localSheetId="58">#REF!</definedName>
    <definedName name="Otras_Residuales" localSheetId="59">#REF!</definedName>
    <definedName name="Otras_Residuales" localSheetId="60">#REF!</definedName>
    <definedName name="Otras_Residuales" localSheetId="61">#REF!</definedName>
    <definedName name="Otras_Residuales" localSheetId="0">#REF!</definedName>
    <definedName name="Otras_Residuales" localSheetId="7">#REF!</definedName>
    <definedName name="Otras_Residuales" localSheetId="8">#REF!</definedName>
    <definedName name="Otras_Residuales" localSheetId="11">#REF!</definedName>
    <definedName name="Otras_Residuales" localSheetId="13">#REF!</definedName>
    <definedName name="Otras_Residuales" localSheetId="14">#REF!</definedName>
    <definedName name="Otras_Residuales" localSheetId="15">#REF!</definedName>
    <definedName name="Otras_Residuales" localSheetId="16">#REF!</definedName>
    <definedName name="Otras_Residuales" localSheetId="17">#REF!</definedName>
    <definedName name="Otras_Residuales" localSheetId="18">#REF!</definedName>
    <definedName name="Otras_Residuales" localSheetId="22">#REF!</definedName>
    <definedName name="Otras_Residuales" localSheetId="25">#REF!</definedName>
    <definedName name="Otras_Residuales" localSheetId="26">#REF!</definedName>
    <definedName name="Otras_Residuales" localSheetId="27">#REF!</definedName>
    <definedName name="Otras_Residuales" localSheetId="33">#REF!</definedName>
    <definedName name="Otras_Residuales" localSheetId="35">#REF!</definedName>
    <definedName name="Otras_Residuales">#REF!</definedName>
    <definedName name="out">[51]output!$A$3:$P$128</definedName>
    <definedName name="OUTB" localSheetId="48">[24]B!$D$6:$H$6</definedName>
    <definedName name="OUTB" localSheetId="49">[24]B!$D$6:$H$6</definedName>
    <definedName name="OUTB" localSheetId="0">[24]B!$D$6:$H$6</definedName>
    <definedName name="OUTB" localSheetId="7">[24]B!$D$6:$H$6</definedName>
    <definedName name="OUTB" localSheetId="8">[24]B!$D$6:$H$6</definedName>
    <definedName name="OUTB">[25]B!$D$6:$H$6</definedName>
    <definedName name="outc" localSheetId="48">[24]C!$C$6:$D$6</definedName>
    <definedName name="outc" localSheetId="49">[24]C!$C$6:$D$6</definedName>
    <definedName name="outc" localSheetId="0">[24]C!$C$6:$D$6</definedName>
    <definedName name="outc" localSheetId="7">[24]C!$C$6:$D$6</definedName>
    <definedName name="outc" localSheetId="8">[24]C!$C$6:$D$6</definedName>
    <definedName name="outc">[25]C!$C$6:$D$6</definedName>
    <definedName name="output" localSheetId="46">#REF!</definedName>
    <definedName name="output" localSheetId="48">#REF!</definedName>
    <definedName name="output" localSheetId="49">#REF!</definedName>
    <definedName name="output" localSheetId="51">#REF!</definedName>
    <definedName name="output" localSheetId="52">#REF!</definedName>
    <definedName name="output" localSheetId="54">#REF!</definedName>
    <definedName name="output" localSheetId="55">#REF!</definedName>
    <definedName name="output" localSheetId="56">#REF!</definedName>
    <definedName name="output" localSheetId="58">#REF!</definedName>
    <definedName name="output" localSheetId="59">#REF!</definedName>
    <definedName name="output" localSheetId="60">#REF!</definedName>
    <definedName name="output" localSheetId="61">#REF!</definedName>
    <definedName name="output" localSheetId="0">#REF!</definedName>
    <definedName name="output" localSheetId="7">#REF!</definedName>
    <definedName name="output" localSheetId="8">#REF!</definedName>
    <definedName name="output" localSheetId="11">#REF!</definedName>
    <definedName name="output" localSheetId="13">#REF!</definedName>
    <definedName name="output" localSheetId="14">#REF!</definedName>
    <definedName name="output" localSheetId="15">#REF!</definedName>
    <definedName name="output" localSheetId="16">#REF!</definedName>
    <definedName name="output" localSheetId="17">#REF!</definedName>
    <definedName name="output" localSheetId="18">#REF!</definedName>
    <definedName name="output" localSheetId="22">#REF!</definedName>
    <definedName name="output" localSheetId="25">#REF!</definedName>
    <definedName name="output" localSheetId="26">#REF!</definedName>
    <definedName name="output" localSheetId="27">#REF!</definedName>
    <definedName name="output" localSheetId="33">#REF!</definedName>
    <definedName name="output" localSheetId="35">#REF!</definedName>
    <definedName name="output">#REF!</definedName>
    <definedName name="output_projections">[52]projections!$A$3:$R$108</definedName>
    <definedName name="output1">[20]output!$A$1:$J$122</definedName>
    <definedName name="p" localSheetId="48" hidden="1">{"Riqfin97",#N/A,FALSE,"Tran";"Riqfinpro",#N/A,FALSE,"Tran"}</definedName>
    <definedName name="p" localSheetId="49" hidden="1">{"Riqfin97",#N/A,FALSE,"Tran";"Riqfinpro",#N/A,FALSE,"Tran"}</definedName>
    <definedName name="p" localSheetId="50" hidden="1">{"Riqfin97",#N/A,FALSE,"Tran";"Riqfinpro",#N/A,FALSE,"Tran"}</definedName>
    <definedName name="p" localSheetId="51" hidden="1">{"Riqfin97",#N/A,FALSE,"Tran";"Riqfinpro",#N/A,FALSE,"Tran"}</definedName>
    <definedName name="p" localSheetId="52" hidden="1">{"Riqfin97",#N/A,FALSE,"Tran";"Riqfinpro",#N/A,FALSE,"Tran"}</definedName>
    <definedName name="p" localSheetId="54" hidden="1">{"Riqfin97",#N/A,FALSE,"Tran";"Riqfinpro",#N/A,FALSE,"Tran"}</definedName>
    <definedName name="p" localSheetId="55" hidden="1">{"Riqfin97",#N/A,FALSE,"Tran";"Riqfinpro",#N/A,FALSE,"Tran"}</definedName>
    <definedName name="p" localSheetId="0" hidden="1">{"Riqfin97",#N/A,FALSE,"Tran";"Riqfinpro",#N/A,FALSE,"Tran"}</definedName>
    <definedName name="p" localSheetId="2" hidden="1">{"Riqfin97",#N/A,FALSE,"Tran";"Riqfinpro",#N/A,FALSE,"Tran"}</definedName>
    <definedName name="p" localSheetId="7" hidden="1">{"Riqfin97",#N/A,FALSE,"Tran";"Riqfinpro",#N/A,FALSE,"Tran"}</definedName>
    <definedName name="p" localSheetId="8" hidden="1">{"Riqfin97",#N/A,FALSE,"Tran";"Riqfinpro",#N/A,FALSE,"Tran"}</definedName>
    <definedName name="p" localSheetId="11" hidden="1">{"Riqfin97",#N/A,FALSE,"Tran";"Riqfinpro",#N/A,FALSE,"Tran"}</definedName>
    <definedName name="p" localSheetId="13" hidden="1">{"Riqfin97",#N/A,FALSE,"Tran";"Riqfinpro",#N/A,FALSE,"Tran"}</definedName>
    <definedName name="p" localSheetId="14" hidden="1">{"Riqfin97",#N/A,FALSE,"Tran";"Riqfinpro",#N/A,FALSE,"Tran"}</definedName>
    <definedName name="p" localSheetId="15" hidden="1">{"Riqfin97",#N/A,FALSE,"Tran";"Riqfinpro",#N/A,FALSE,"Tran"}</definedName>
    <definedName name="p" localSheetId="16" hidden="1">{"Riqfin97",#N/A,FALSE,"Tran";"Riqfinpro",#N/A,FALSE,"Tran"}</definedName>
    <definedName name="p" localSheetId="17" hidden="1">{"Riqfin97",#N/A,FALSE,"Tran";"Riqfinpro",#N/A,FALSE,"Tran"}</definedName>
    <definedName name="p" localSheetId="18" hidden="1">{"Riqfin97",#N/A,FALSE,"Tran";"Riqfinpro",#N/A,FALSE,"Tran"}</definedName>
    <definedName name="p" localSheetId="25" hidden="1">{"Riqfin97",#N/A,FALSE,"Tran";"Riqfinpro",#N/A,FALSE,"Tran"}</definedName>
    <definedName name="p" localSheetId="26" hidden="1">{"Riqfin97",#N/A,FALSE,"Tran";"Riqfinpro",#N/A,FALSE,"Tran"}</definedName>
    <definedName name="p" localSheetId="27" hidden="1">{"Riqfin97",#N/A,FALSE,"Tran";"Riqfinpro",#N/A,FALSE,"Tran"}</definedName>
    <definedName name="p" hidden="1">{"Riqfin97",#N/A,FALSE,"Tran";"Riqfinpro",#N/A,FALSE,"Tran"}</definedName>
    <definedName name="Page_4" localSheetId="46">#REF!</definedName>
    <definedName name="Page_4" localSheetId="48">#REF!</definedName>
    <definedName name="Page_4" localSheetId="49">#REF!</definedName>
    <definedName name="Page_4" localSheetId="51">#REF!</definedName>
    <definedName name="Page_4" localSheetId="52">#REF!</definedName>
    <definedName name="Page_4" localSheetId="54">#REF!</definedName>
    <definedName name="Page_4" localSheetId="55">#REF!</definedName>
    <definedName name="Page_4" localSheetId="56">#REF!</definedName>
    <definedName name="Page_4" localSheetId="58">#REF!</definedName>
    <definedName name="Page_4" localSheetId="59">#REF!</definedName>
    <definedName name="Page_4" localSheetId="60">#REF!</definedName>
    <definedName name="Page_4" localSheetId="61">#REF!</definedName>
    <definedName name="Page_4" localSheetId="0">#REF!</definedName>
    <definedName name="Page_4" localSheetId="7">#REF!</definedName>
    <definedName name="Page_4" localSheetId="8">#REF!</definedName>
    <definedName name="Page_4" localSheetId="11">#REF!</definedName>
    <definedName name="Page_4" localSheetId="13">#REF!</definedName>
    <definedName name="Page_4" localSheetId="14">#REF!</definedName>
    <definedName name="Page_4" localSheetId="15">#REF!</definedName>
    <definedName name="Page_4" localSheetId="16">#REF!</definedName>
    <definedName name="Page_4" localSheetId="17">#REF!</definedName>
    <definedName name="Page_4" localSheetId="18">#REF!</definedName>
    <definedName name="Page_4" localSheetId="22">#REF!</definedName>
    <definedName name="Page_4" localSheetId="25">#REF!</definedName>
    <definedName name="Page_4" localSheetId="26">#REF!</definedName>
    <definedName name="Page_4" localSheetId="27">#REF!</definedName>
    <definedName name="Page_4" localSheetId="33">#REF!</definedName>
    <definedName name="Page_4" localSheetId="35">#REF!</definedName>
    <definedName name="Page_4">#REF!</definedName>
    <definedName name="page2" localSheetId="46">#REF!</definedName>
    <definedName name="page2" localSheetId="48">#REF!</definedName>
    <definedName name="page2" localSheetId="49">#REF!</definedName>
    <definedName name="page2" localSheetId="51">#REF!</definedName>
    <definedName name="page2" localSheetId="52">#REF!</definedName>
    <definedName name="page2" localSheetId="54">#REF!</definedName>
    <definedName name="page2" localSheetId="55">#REF!</definedName>
    <definedName name="page2" localSheetId="56">#REF!</definedName>
    <definedName name="page2" localSheetId="58">#REF!</definedName>
    <definedName name="page2" localSheetId="59">#REF!</definedName>
    <definedName name="page2" localSheetId="60">#REF!</definedName>
    <definedName name="page2" localSheetId="61">#REF!</definedName>
    <definedName name="page2" localSheetId="0">#REF!</definedName>
    <definedName name="page2" localSheetId="7">#REF!</definedName>
    <definedName name="page2" localSheetId="8">#REF!</definedName>
    <definedName name="page2" localSheetId="11">#REF!</definedName>
    <definedName name="page2" localSheetId="13">#REF!</definedName>
    <definedName name="page2" localSheetId="14">#REF!</definedName>
    <definedName name="page2" localSheetId="15">#REF!</definedName>
    <definedName name="page2" localSheetId="16">#REF!</definedName>
    <definedName name="page2" localSheetId="17">#REF!</definedName>
    <definedName name="page2" localSheetId="18">#REF!</definedName>
    <definedName name="page2" localSheetId="22">#REF!</definedName>
    <definedName name="page2" localSheetId="25">#REF!</definedName>
    <definedName name="page2" localSheetId="26">#REF!</definedName>
    <definedName name="page2" localSheetId="27">#REF!</definedName>
    <definedName name="page2" localSheetId="33">#REF!</definedName>
    <definedName name="page2" localSheetId="35">#REF!</definedName>
    <definedName name="page2">#REF!</definedName>
    <definedName name="ParamsCopy" localSheetId="51">#REF!</definedName>
    <definedName name="ParamsCopy" localSheetId="52">#REF!</definedName>
    <definedName name="ParamsCopy" localSheetId="55">#REF!</definedName>
    <definedName name="ParamsCopy" localSheetId="58">#REF!</definedName>
    <definedName name="ParamsCopy" localSheetId="59">#REF!</definedName>
    <definedName name="ParamsCopy" localSheetId="60">#REF!</definedName>
    <definedName name="ParamsCopy" localSheetId="61">#REF!</definedName>
    <definedName name="ParamsCopy" localSheetId="11">#REF!</definedName>
    <definedName name="ParamsCopy" localSheetId="13">#REF!</definedName>
    <definedName name="ParamsCopy" localSheetId="14">#REF!</definedName>
    <definedName name="ParamsCopy" localSheetId="15">#REF!</definedName>
    <definedName name="ParamsCopy" localSheetId="16">#REF!</definedName>
    <definedName name="ParamsCopy" localSheetId="17">#REF!</definedName>
    <definedName name="ParamsCopy" localSheetId="18">#REF!</definedName>
    <definedName name="ParamsCopy" localSheetId="22">#REF!</definedName>
    <definedName name="ParamsCopy" localSheetId="25">#REF!</definedName>
    <definedName name="ParamsCopy" localSheetId="26">#REF!</definedName>
    <definedName name="ParamsCopy" localSheetId="27">#REF!</definedName>
    <definedName name="ParamsCopy">#REF!</definedName>
    <definedName name="ParamsPaste" localSheetId="51">#REF!</definedName>
    <definedName name="ParamsPaste" localSheetId="52">#REF!</definedName>
    <definedName name="ParamsPaste" localSheetId="55">#REF!</definedName>
    <definedName name="ParamsPaste" localSheetId="58">#REF!</definedName>
    <definedName name="ParamsPaste" localSheetId="59">#REF!</definedName>
    <definedName name="ParamsPaste" localSheetId="60">#REF!</definedName>
    <definedName name="ParamsPaste" localSheetId="61">#REF!</definedName>
    <definedName name="ParamsPaste" localSheetId="11">#REF!</definedName>
    <definedName name="ParamsPaste" localSheetId="13">#REF!</definedName>
    <definedName name="ParamsPaste" localSheetId="14">#REF!</definedName>
    <definedName name="ParamsPaste" localSheetId="15">#REF!</definedName>
    <definedName name="ParamsPaste" localSheetId="16">#REF!</definedName>
    <definedName name="ParamsPaste" localSheetId="17">#REF!</definedName>
    <definedName name="ParamsPaste" localSheetId="18">#REF!</definedName>
    <definedName name="ParamsPaste" localSheetId="22">#REF!</definedName>
    <definedName name="ParamsPaste" localSheetId="25">#REF!</definedName>
    <definedName name="ParamsPaste" localSheetId="26">#REF!</definedName>
    <definedName name="ParamsPaste" localSheetId="27">#REF!</definedName>
    <definedName name="ParamsPaste">#REF!</definedName>
    <definedName name="pata" localSheetId="48" hidden="1">{"Tab1",#N/A,FALSE,"P";"Tab2",#N/A,FALSE,"P"}</definedName>
    <definedName name="pata" localSheetId="49" hidden="1">{"Tab1",#N/A,FALSE,"P";"Tab2",#N/A,FALSE,"P"}</definedName>
    <definedName name="pata" localSheetId="50" hidden="1">{"Tab1",#N/A,FALSE,"P";"Tab2",#N/A,FALSE,"P"}</definedName>
    <definedName name="pata" localSheetId="51" hidden="1">{"Tab1",#N/A,FALSE,"P";"Tab2",#N/A,FALSE,"P"}</definedName>
    <definedName name="pata" localSheetId="52" hidden="1">{"Tab1",#N/A,FALSE,"P";"Tab2",#N/A,FALSE,"P"}</definedName>
    <definedName name="pata" localSheetId="54" hidden="1">{"Tab1",#N/A,FALSE,"P";"Tab2",#N/A,FALSE,"P"}</definedName>
    <definedName name="pata" localSheetId="55" hidden="1">{"Tab1",#N/A,FALSE,"P";"Tab2",#N/A,FALSE,"P"}</definedName>
    <definedName name="pata" localSheetId="0" hidden="1">{"Tab1",#N/A,FALSE,"P";"Tab2",#N/A,FALSE,"P"}</definedName>
    <definedName name="pata" localSheetId="2" hidden="1">{"Tab1",#N/A,FALSE,"P";"Tab2",#N/A,FALSE,"P"}</definedName>
    <definedName name="pata" localSheetId="7" hidden="1">{"Tab1",#N/A,FALSE,"P";"Tab2",#N/A,FALSE,"P"}</definedName>
    <definedName name="pata" localSheetId="8" hidden="1">{"Tab1",#N/A,FALSE,"P";"Tab2",#N/A,FALSE,"P"}</definedName>
    <definedName name="pata" localSheetId="11" hidden="1">{"Tab1",#N/A,FALSE,"P";"Tab2",#N/A,FALSE,"P"}</definedName>
    <definedName name="pata" localSheetId="13" hidden="1">{"Tab1",#N/A,FALSE,"P";"Tab2",#N/A,FALSE,"P"}</definedName>
    <definedName name="pata" localSheetId="14" hidden="1">{"Tab1",#N/A,FALSE,"P";"Tab2",#N/A,FALSE,"P"}</definedName>
    <definedName name="pata" localSheetId="15" hidden="1">{"Tab1",#N/A,FALSE,"P";"Tab2",#N/A,FALSE,"P"}</definedName>
    <definedName name="pata" localSheetId="16" hidden="1">{"Tab1",#N/A,FALSE,"P";"Tab2",#N/A,FALSE,"P"}</definedName>
    <definedName name="pata" localSheetId="17" hidden="1">{"Tab1",#N/A,FALSE,"P";"Tab2",#N/A,FALSE,"P"}</definedName>
    <definedName name="pata" localSheetId="18" hidden="1">{"Tab1",#N/A,FALSE,"P";"Tab2",#N/A,FALSE,"P"}</definedName>
    <definedName name="pata" localSheetId="25" hidden="1">{"Tab1",#N/A,FALSE,"P";"Tab2",#N/A,FALSE,"P"}</definedName>
    <definedName name="pata" localSheetId="26" hidden="1">{"Tab1",#N/A,FALSE,"P";"Tab2",#N/A,FALSE,"P"}</definedName>
    <definedName name="pata" localSheetId="27" hidden="1">{"Tab1",#N/A,FALSE,"P";"Tab2",#N/A,FALSE,"P"}</definedName>
    <definedName name="pata" hidden="1">{"Tab1",#N/A,FALSE,"P";"Tab2",#N/A,FALSE,"P"}</definedName>
    <definedName name="PCPIG">#N/A</definedName>
    <definedName name="Petroecuador" localSheetId="46">#REF!</definedName>
    <definedName name="Petroecuador" localSheetId="48">#REF!</definedName>
    <definedName name="Petroecuador" localSheetId="49">#REF!</definedName>
    <definedName name="Petroecuador" localSheetId="51">#REF!</definedName>
    <definedName name="Petroecuador" localSheetId="52">#REF!</definedName>
    <definedName name="Petroecuador" localSheetId="54">#REF!</definedName>
    <definedName name="Petroecuador" localSheetId="55">#REF!</definedName>
    <definedName name="Petroecuador" localSheetId="56">#REF!</definedName>
    <definedName name="Petroecuador" localSheetId="58">#REF!</definedName>
    <definedName name="Petroecuador" localSheetId="59">#REF!</definedName>
    <definedName name="Petroecuador" localSheetId="60">#REF!</definedName>
    <definedName name="Petroecuador" localSheetId="61">#REF!</definedName>
    <definedName name="Petroecuador" localSheetId="0">#REF!</definedName>
    <definedName name="Petroecuador" localSheetId="7">#REF!</definedName>
    <definedName name="Petroecuador" localSheetId="8">#REF!</definedName>
    <definedName name="Petroecuador" localSheetId="11">#REF!</definedName>
    <definedName name="Petroecuador" localSheetId="13">#REF!</definedName>
    <definedName name="Petroecuador" localSheetId="14">#REF!</definedName>
    <definedName name="Petroecuador" localSheetId="15">#REF!</definedName>
    <definedName name="Petroecuador" localSheetId="16">#REF!</definedName>
    <definedName name="Petroecuador" localSheetId="17">#REF!</definedName>
    <definedName name="Petroecuador" localSheetId="18">#REF!</definedName>
    <definedName name="Petroecuador" localSheetId="22">#REF!</definedName>
    <definedName name="Petroecuador" localSheetId="25">#REF!</definedName>
    <definedName name="Petroecuador" localSheetId="26">#REF!</definedName>
    <definedName name="Petroecuador" localSheetId="27">#REF!</definedName>
    <definedName name="Petroecuador" localSheetId="33">#REF!</definedName>
    <definedName name="Petroecuador" localSheetId="35">#REF!</definedName>
    <definedName name="Petroecuador">#REF!</definedName>
    <definedName name="pchar00memu.m" localSheetId="46">[27]monthly!#REF!</definedName>
    <definedName name="pchar00memu.m" localSheetId="48">[27]monthly!#REF!</definedName>
    <definedName name="pchar00memu.m" localSheetId="49">[27]monthly!#REF!</definedName>
    <definedName name="pchar00memu.m" localSheetId="51">[28]monthly!#REF!</definedName>
    <definedName name="pchar00memu.m" localSheetId="52">[28]monthly!#REF!</definedName>
    <definedName name="pchar00memu.m" localSheetId="54">[27]monthly!#REF!</definedName>
    <definedName name="pchar00memu.m" localSheetId="55">[28]monthly!#REF!</definedName>
    <definedName name="pchar00memu.m" localSheetId="56">[27]monthly!#REF!</definedName>
    <definedName name="pchar00memu.m" localSheetId="58">[28]monthly!#REF!</definedName>
    <definedName name="pchar00memu.m" localSheetId="59">[28]monthly!#REF!</definedName>
    <definedName name="pchar00memu.m" localSheetId="60">[28]monthly!#REF!</definedName>
    <definedName name="pchar00memu.m" localSheetId="61">[28]monthly!#REF!</definedName>
    <definedName name="pchar00memu.m" localSheetId="0">[27]monthly!#REF!</definedName>
    <definedName name="pchar00memu.m" localSheetId="7">[27]monthly!#REF!</definedName>
    <definedName name="pchar00memu.m" localSheetId="8">[27]monthly!#REF!</definedName>
    <definedName name="pchar00memu.m" localSheetId="11">[28]monthly!#REF!</definedName>
    <definedName name="pchar00memu.m" localSheetId="13">[28]monthly!#REF!</definedName>
    <definedName name="pchar00memu.m" localSheetId="14">[28]monthly!#REF!</definedName>
    <definedName name="pchar00memu.m" localSheetId="15">[28]monthly!#REF!</definedName>
    <definedName name="pchar00memu.m" localSheetId="16">[28]monthly!#REF!</definedName>
    <definedName name="pchar00memu.m" localSheetId="17">[28]monthly!#REF!</definedName>
    <definedName name="pchar00memu.m" localSheetId="18">[28]monthly!#REF!</definedName>
    <definedName name="pchar00memu.m" localSheetId="22">[28]monthly!#REF!</definedName>
    <definedName name="pchar00memu.m" localSheetId="25">[28]monthly!#REF!</definedName>
    <definedName name="pchar00memu.m" localSheetId="26">[28]monthly!#REF!</definedName>
    <definedName name="pchar00memu.m" localSheetId="27">[28]monthly!#REF!</definedName>
    <definedName name="pchar00memu.m" localSheetId="33">[28]monthly!#REF!</definedName>
    <definedName name="pchar00memu.m" localSheetId="35">[28]monthly!#REF!</definedName>
    <definedName name="pchar00memu.m">[28]monthly!#REF!</definedName>
    <definedName name="podatki" localSheetId="46">#REF!</definedName>
    <definedName name="podatki" localSheetId="48">#REF!</definedName>
    <definedName name="podatki" localSheetId="49">#REF!</definedName>
    <definedName name="podatki" localSheetId="51">#REF!</definedName>
    <definedName name="podatki" localSheetId="52">#REF!</definedName>
    <definedName name="podatki" localSheetId="54">#REF!</definedName>
    <definedName name="podatki" localSheetId="55">#REF!</definedName>
    <definedName name="podatki" localSheetId="56">#REF!</definedName>
    <definedName name="podatki" localSheetId="58">#REF!</definedName>
    <definedName name="podatki" localSheetId="59">#REF!</definedName>
    <definedName name="podatki" localSheetId="60">#REF!</definedName>
    <definedName name="podatki" localSheetId="61">#REF!</definedName>
    <definedName name="podatki" localSheetId="0">#REF!</definedName>
    <definedName name="podatki" localSheetId="7">#REF!</definedName>
    <definedName name="podatki" localSheetId="8">#REF!</definedName>
    <definedName name="podatki" localSheetId="11">#REF!</definedName>
    <definedName name="podatki" localSheetId="13">#REF!</definedName>
    <definedName name="podatki" localSheetId="14">#REF!</definedName>
    <definedName name="podatki" localSheetId="15">#REF!</definedName>
    <definedName name="podatki" localSheetId="16">#REF!</definedName>
    <definedName name="podatki" localSheetId="17">#REF!</definedName>
    <definedName name="podatki" localSheetId="18">#REF!</definedName>
    <definedName name="podatki" localSheetId="22">#REF!</definedName>
    <definedName name="podatki" localSheetId="25">#REF!</definedName>
    <definedName name="podatki" localSheetId="26">#REF!</definedName>
    <definedName name="podatki" localSheetId="27">#REF!</definedName>
    <definedName name="podatki" localSheetId="33">#REF!</definedName>
    <definedName name="podatki" localSheetId="35">#REF!</definedName>
    <definedName name="podatki">#REF!</definedName>
    <definedName name="Ports" localSheetId="46">#REF!</definedName>
    <definedName name="Ports" localSheetId="48">#REF!</definedName>
    <definedName name="Ports" localSheetId="49">#REF!</definedName>
    <definedName name="Ports" localSheetId="51">#REF!</definedName>
    <definedName name="Ports" localSheetId="52">#REF!</definedName>
    <definedName name="Ports" localSheetId="54">#REF!</definedName>
    <definedName name="Ports" localSheetId="55">#REF!</definedName>
    <definedName name="Ports" localSheetId="56">#REF!</definedName>
    <definedName name="Ports" localSheetId="58">#REF!</definedName>
    <definedName name="Ports" localSheetId="59">#REF!</definedName>
    <definedName name="Ports" localSheetId="60">#REF!</definedName>
    <definedName name="Ports" localSheetId="61">#REF!</definedName>
    <definedName name="Ports" localSheetId="0">#REF!</definedName>
    <definedName name="Ports" localSheetId="7">#REF!</definedName>
    <definedName name="Ports" localSheetId="8">#REF!</definedName>
    <definedName name="Ports" localSheetId="11">#REF!</definedName>
    <definedName name="Ports" localSheetId="13">#REF!</definedName>
    <definedName name="Ports" localSheetId="14">#REF!</definedName>
    <definedName name="Ports" localSheetId="15">#REF!</definedName>
    <definedName name="Ports" localSheetId="16">#REF!</definedName>
    <definedName name="Ports" localSheetId="17">#REF!</definedName>
    <definedName name="Ports" localSheetId="18">#REF!</definedName>
    <definedName name="Ports" localSheetId="22">#REF!</definedName>
    <definedName name="Ports" localSheetId="25">#REF!</definedName>
    <definedName name="Ports" localSheetId="26">#REF!</definedName>
    <definedName name="Ports" localSheetId="27">#REF!</definedName>
    <definedName name="Ports" localSheetId="33">#REF!</definedName>
    <definedName name="Ports" localSheetId="35">#REF!</definedName>
    <definedName name="Ports">#REF!</definedName>
    <definedName name="pp" localSheetId="48" hidden="1">{"Riqfin97",#N/A,FALSE,"Tran";"Riqfinpro",#N/A,FALSE,"Tran"}</definedName>
    <definedName name="pp" localSheetId="49" hidden="1">{"Riqfin97",#N/A,FALSE,"Tran";"Riqfinpro",#N/A,FALSE,"Tran"}</definedName>
    <definedName name="pp" localSheetId="50" hidden="1">{"Riqfin97",#N/A,FALSE,"Tran";"Riqfinpro",#N/A,FALSE,"Tran"}</definedName>
    <definedName name="pp" localSheetId="51" hidden="1">{"Riqfin97",#N/A,FALSE,"Tran";"Riqfinpro",#N/A,FALSE,"Tran"}</definedName>
    <definedName name="pp" localSheetId="52" hidden="1">{"Riqfin97",#N/A,FALSE,"Tran";"Riqfinpro",#N/A,FALSE,"Tran"}</definedName>
    <definedName name="pp" localSheetId="54" hidden="1">{"Riqfin97",#N/A,FALSE,"Tran";"Riqfinpro",#N/A,FALSE,"Tran"}</definedName>
    <definedName name="pp" localSheetId="55" hidden="1">{"Riqfin97",#N/A,FALSE,"Tran";"Riqfinpro",#N/A,FALSE,"Tran"}</definedName>
    <definedName name="pp" localSheetId="0" hidden="1">{"Riqfin97",#N/A,FALSE,"Tran";"Riqfinpro",#N/A,FALSE,"Tran"}</definedName>
    <definedName name="pp" localSheetId="2" hidden="1">{"Riqfin97",#N/A,FALSE,"Tran";"Riqfinpro",#N/A,FALSE,"Tran"}</definedName>
    <definedName name="pp" localSheetId="7" hidden="1">{"Riqfin97",#N/A,FALSE,"Tran";"Riqfinpro",#N/A,FALSE,"Tran"}</definedName>
    <definedName name="pp" localSheetId="8" hidden="1">{"Riqfin97",#N/A,FALSE,"Tran";"Riqfinpro",#N/A,FALSE,"Tran"}</definedName>
    <definedName name="pp" localSheetId="11" hidden="1">{"Riqfin97",#N/A,FALSE,"Tran";"Riqfinpro",#N/A,FALSE,"Tran"}</definedName>
    <definedName name="pp" localSheetId="13" hidden="1">{"Riqfin97",#N/A,FALSE,"Tran";"Riqfinpro",#N/A,FALSE,"Tran"}</definedName>
    <definedName name="pp" localSheetId="14" hidden="1">{"Riqfin97",#N/A,FALSE,"Tran";"Riqfinpro",#N/A,FALSE,"Tran"}</definedName>
    <definedName name="pp" localSheetId="15" hidden="1">{"Riqfin97",#N/A,FALSE,"Tran";"Riqfinpro",#N/A,FALSE,"Tran"}</definedName>
    <definedName name="pp" localSheetId="16" hidden="1">{"Riqfin97",#N/A,FALSE,"Tran";"Riqfinpro",#N/A,FALSE,"Tran"}</definedName>
    <definedName name="pp" localSheetId="17" hidden="1">{"Riqfin97",#N/A,FALSE,"Tran";"Riqfinpro",#N/A,FALSE,"Tran"}</definedName>
    <definedName name="pp" localSheetId="18" hidden="1">{"Riqfin97",#N/A,FALSE,"Tran";"Riqfinpro",#N/A,FALSE,"Tran"}</definedName>
    <definedName name="pp" localSheetId="25" hidden="1">{"Riqfin97",#N/A,FALSE,"Tran";"Riqfinpro",#N/A,FALSE,"Tran"}</definedName>
    <definedName name="pp" localSheetId="26" hidden="1">{"Riqfin97",#N/A,FALSE,"Tran";"Riqfinpro",#N/A,FALSE,"Tran"}</definedName>
    <definedName name="pp" localSheetId="27" hidden="1">{"Riqfin97",#N/A,FALSE,"Tran";"Riqfinpro",#N/A,FALSE,"Tran"}</definedName>
    <definedName name="pp" hidden="1">{"Riqfin97",#N/A,FALSE,"Tran";"Riqfinpro",#N/A,FALSE,"Tran"}</definedName>
    <definedName name="ppp" localSheetId="48" hidden="1">{"Riqfin97",#N/A,FALSE,"Tran";"Riqfinpro",#N/A,FALSE,"Tran"}</definedName>
    <definedName name="ppp" localSheetId="49" hidden="1">{"Riqfin97",#N/A,FALSE,"Tran";"Riqfinpro",#N/A,FALSE,"Tran"}</definedName>
    <definedName name="ppp" localSheetId="50" hidden="1">{"Riqfin97",#N/A,FALSE,"Tran";"Riqfinpro",#N/A,FALSE,"Tran"}</definedName>
    <definedName name="ppp" localSheetId="51" hidden="1">{"Riqfin97",#N/A,FALSE,"Tran";"Riqfinpro",#N/A,FALSE,"Tran"}</definedName>
    <definedName name="ppp" localSheetId="52" hidden="1">{"Riqfin97",#N/A,FALSE,"Tran";"Riqfinpro",#N/A,FALSE,"Tran"}</definedName>
    <definedName name="ppp" localSheetId="54" hidden="1">{"Riqfin97",#N/A,FALSE,"Tran";"Riqfinpro",#N/A,FALSE,"Tran"}</definedName>
    <definedName name="ppp" localSheetId="55" hidden="1">{"Riqfin97",#N/A,FALSE,"Tran";"Riqfinpro",#N/A,FALSE,"Tran"}</definedName>
    <definedName name="ppp" localSheetId="0" hidden="1">{"Riqfin97",#N/A,FALSE,"Tran";"Riqfinpro",#N/A,FALSE,"Tran"}</definedName>
    <definedName name="ppp" localSheetId="2" hidden="1">{"Riqfin97",#N/A,FALSE,"Tran";"Riqfinpro",#N/A,FALSE,"Tran"}</definedName>
    <definedName name="ppp" localSheetId="7" hidden="1">{"Riqfin97",#N/A,FALSE,"Tran";"Riqfinpro",#N/A,FALSE,"Tran"}</definedName>
    <definedName name="ppp" localSheetId="8" hidden="1">{"Riqfin97",#N/A,FALSE,"Tran";"Riqfinpro",#N/A,FALSE,"Tran"}</definedName>
    <definedName name="ppp" localSheetId="11" hidden="1">{"Riqfin97",#N/A,FALSE,"Tran";"Riqfinpro",#N/A,FALSE,"Tran"}</definedName>
    <definedName name="ppp" localSheetId="13" hidden="1">{"Riqfin97",#N/A,FALSE,"Tran";"Riqfinpro",#N/A,FALSE,"Tran"}</definedName>
    <definedName name="ppp" localSheetId="14" hidden="1">{"Riqfin97",#N/A,FALSE,"Tran";"Riqfinpro",#N/A,FALSE,"Tran"}</definedName>
    <definedName name="ppp" localSheetId="15" hidden="1">{"Riqfin97",#N/A,FALSE,"Tran";"Riqfinpro",#N/A,FALSE,"Tran"}</definedName>
    <definedName name="ppp" localSheetId="16" hidden="1">{"Riqfin97",#N/A,FALSE,"Tran";"Riqfinpro",#N/A,FALSE,"Tran"}</definedName>
    <definedName name="ppp" localSheetId="17" hidden="1">{"Riqfin97",#N/A,FALSE,"Tran";"Riqfinpro",#N/A,FALSE,"Tran"}</definedName>
    <definedName name="ppp" localSheetId="18" hidden="1">{"Riqfin97",#N/A,FALSE,"Tran";"Riqfinpro",#N/A,FALSE,"Tran"}</definedName>
    <definedName name="ppp" localSheetId="25" hidden="1">{"Riqfin97",#N/A,FALSE,"Tran";"Riqfinpro",#N/A,FALSE,"Tran"}</definedName>
    <definedName name="ppp" localSheetId="26" hidden="1">{"Riqfin97",#N/A,FALSE,"Tran";"Riqfinpro",#N/A,FALSE,"Tran"}</definedName>
    <definedName name="ppp" localSheetId="27" hidden="1">{"Riqfin97",#N/A,FALSE,"Tran";"Riqfinpro",#N/A,FALSE,"Tran"}</definedName>
    <definedName name="ppp" hidden="1">{"Riqfin97",#N/A,FALSE,"Tran";"Riqfinpro",#N/A,FALSE,"Tran"}</definedName>
    <definedName name="PPPWGT">#N/A</definedName>
    <definedName name="pri" localSheetId="46">#REF!</definedName>
    <definedName name="pri" localSheetId="48">#REF!</definedName>
    <definedName name="pri" localSheetId="49">#REF!</definedName>
    <definedName name="pri" localSheetId="51">#REF!</definedName>
    <definedName name="pri" localSheetId="52">#REF!</definedName>
    <definedName name="pri" localSheetId="54">#REF!</definedName>
    <definedName name="pri" localSheetId="55">#REF!</definedName>
    <definedName name="pri" localSheetId="56">#REF!</definedName>
    <definedName name="pri" localSheetId="58">#REF!</definedName>
    <definedName name="pri" localSheetId="59">#REF!</definedName>
    <definedName name="pri" localSheetId="60">#REF!</definedName>
    <definedName name="pri" localSheetId="61">#REF!</definedName>
    <definedName name="pri" localSheetId="0">#REF!</definedName>
    <definedName name="pri" localSheetId="7">#REF!</definedName>
    <definedName name="pri" localSheetId="8">#REF!</definedName>
    <definedName name="pri" localSheetId="11">#REF!</definedName>
    <definedName name="pri" localSheetId="13">#REF!</definedName>
    <definedName name="pri" localSheetId="14">#REF!</definedName>
    <definedName name="pri" localSheetId="15">#REF!</definedName>
    <definedName name="pri" localSheetId="16">#REF!</definedName>
    <definedName name="pri" localSheetId="17">#REF!</definedName>
    <definedName name="pri" localSheetId="18">#REF!</definedName>
    <definedName name="pri" localSheetId="22">#REF!</definedName>
    <definedName name="pri" localSheetId="25">#REF!</definedName>
    <definedName name="pri" localSheetId="26">#REF!</definedName>
    <definedName name="pri" localSheetId="27">#REF!</definedName>
    <definedName name="pri" localSheetId="33">#REF!</definedName>
    <definedName name="pri" localSheetId="35">#REF!</definedName>
    <definedName name="pri">#REF!</definedName>
    <definedName name="Print" localSheetId="46">#REF!</definedName>
    <definedName name="Print" localSheetId="48">#REF!</definedName>
    <definedName name="Print" localSheetId="49">#REF!</definedName>
    <definedName name="Print" localSheetId="51">#REF!</definedName>
    <definedName name="Print" localSheetId="52">#REF!</definedName>
    <definedName name="Print" localSheetId="54">#REF!</definedName>
    <definedName name="Print" localSheetId="55">#REF!</definedName>
    <definedName name="Print" localSheetId="56">#REF!</definedName>
    <definedName name="Print" localSheetId="58">#REF!</definedName>
    <definedName name="Print" localSheetId="59">#REF!</definedName>
    <definedName name="Print" localSheetId="60">#REF!</definedName>
    <definedName name="Print" localSheetId="61">#REF!</definedName>
    <definedName name="Print" localSheetId="0">#REF!</definedName>
    <definedName name="Print" localSheetId="7">#REF!</definedName>
    <definedName name="Print" localSheetId="8">#REF!</definedName>
    <definedName name="Print" localSheetId="11">#REF!</definedName>
    <definedName name="Print" localSheetId="13">#REF!</definedName>
    <definedName name="Print" localSheetId="14">#REF!</definedName>
    <definedName name="Print" localSheetId="15">#REF!</definedName>
    <definedName name="Print" localSheetId="16">#REF!</definedName>
    <definedName name="Print" localSheetId="17">#REF!</definedName>
    <definedName name="Print" localSheetId="18">#REF!</definedName>
    <definedName name="Print" localSheetId="22">#REF!</definedName>
    <definedName name="Print" localSheetId="25">#REF!</definedName>
    <definedName name="Print" localSheetId="26">#REF!</definedName>
    <definedName name="Print" localSheetId="27">#REF!</definedName>
    <definedName name="Print" localSheetId="33">#REF!</definedName>
    <definedName name="Print" localSheetId="35">#REF!</definedName>
    <definedName name="Print">#REF!</definedName>
    <definedName name="PRINT1" localSheetId="46">[53]Index!#REF!</definedName>
    <definedName name="PRINT1" localSheetId="48">[53]Index!#REF!</definedName>
    <definedName name="PRINT1" localSheetId="49">[53]Index!#REF!</definedName>
    <definedName name="PRINT1" localSheetId="51">[53]Index!#REF!</definedName>
    <definedName name="PRINT1" localSheetId="52">[53]Index!#REF!</definedName>
    <definedName name="PRINT1" localSheetId="54">[53]Index!#REF!</definedName>
    <definedName name="PRINT1" localSheetId="55">[53]Index!#REF!</definedName>
    <definedName name="PRINT1" localSheetId="56">[53]Index!#REF!</definedName>
    <definedName name="PRINT1" localSheetId="58">[53]Index!#REF!</definedName>
    <definedName name="PRINT1" localSheetId="59">[53]Index!#REF!</definedName>
    <definedName name="PRINT1" localSheetId="60">[53]Index!#REF!</definedName>
    <definedName name="PRINT1" localSheetId="61">[53]Index!#REF!</definedName>
    <definedName name="PRINT1" localSheetId="0">[53]Index!#REF!</definedName>
    <definedName name="PRINT1" localSheetId="7">[53]Index!#REF!</definedName>
    <definedName name="PRINT1" localSheetId="8">[53]Index!#REF!</definedName>
    <definedName name="PRINT1" localSheetId="11">[53]Index!#REF!</definedName>
    <definedName name="PRINT1" localSheetId="13">[53]Index!#REF!</definedName>
    <definedName name="PRINT1" localSheetId="14">[53]Index!#REF!</definedName>
    <definedName name="PRINT1" localSheetId="15">[53]Index!#REF!</definedName>
    <definedName name="PRINT1" localSheetId="16">[53]Index!#REF!</definedName>
    <definedName name="PRINT1" localSheetId="17">[53]Index!#REF!</definedName>
    <definedName name="PRINT1" localSheetId="18">[53]Index!#REF!</definedName>
    <definedName name="PRINT1" localSheetId="22">[53]Index!#REF!</definedName>
    <definedName name="PRINT1" localSheetId="25">[53]Index!#REF!</definedName>
    <definedName name="PRINT1" localSheetId="26">[53]Index!#REF!</definedName>
    <definedName name="PRINT1" localSheetId="27">[53]Index!#REF!</definedName>
    <definedName name="PRINT1" localSheetId="33">[53]Index!#REF!</definedName>
    <definedName name="PRINT1" localSheetId="35">[53]Index!#REF!</definedName>
    <definedName name="PRINT1">[53]Index!#REF!</definedName>
    <definedName name="PRINT2" localSheetId="46">[53]Index!#REF!</definedName>
    <definedName name="PRINT2" localSheetId="48">[53]Index!#REF!</definedName>
    <definedName name="PRINT2" localSheetId="49">[53]Index!#REF!</definedName>
    <definedName name="PRINT2" localSheetId="51">[53]Index!#REF!</definedName>
    <definedName name="PRINT2" localSheetId="52">[53]Index!#REF!</definedName>
    <definedName name="PRINT2" localSheetId="54">[53]Index!#REF!</definedName>
    <definedName name="PRINT2" localSheetId="55">[53]Index!#REF!</definedName>
    <definedName name="PRINT2" localSheetId="56">[53]Index!#REF!</definedName>
    <definedName name="PRINT2" localSheetId="58">[53]Index!#REF!</definedName>
    <definedName name="PRINT2" localSheetId="59">[53]Index!#REF!</definedName>
    <definedName name="PRINT2" localSheetId="60">[53]Index!#REF!</definedName>
    <definedName name="PRINT2" localSheetId="61">[53]Index!#REF!</definedName>
    <definedName name="PRINT2" localSheetId="0">[53]Index!#REF!</definedName>
    <definedName name="PRINT2" localSheetId="7">[53]Index!#REF!</definedName>
    <definedName name="PRINT2" localSheetId="8">[53]Index!#REF!</definedName>
    <definedName name="PRINT2" localSheetId="11">[53]Index!#REF!</definedName>
    <definedName name="PRINT2" localSheetId="13">[53]Index!#REF!</definedName>
    <definedName name="PRINT2" localSheetId="14">[53]Index!#REF!</definedName>
    <definedName name="PRINT2" localSheetId="15">[53]Index!#REF!</definedName>
    <definedName name="PRINT2" localSheetId="16">[53]Index!#REF!</definedName>
    <definedName name="PRINT2" localSheetId="17">[53]Index!#REF!</definedName>
    <definedName name="PRINT2" localSheetId="18">[53]Index!#REF!</definedName>
    <definedName name="PRINT2" localSheetId="22">[53]Index!#REF!</definedName>
    <definedName name="PRINT2" localSheetId="25">[53]Index!#REF!</definedName>
    <definedName name="PRINT2" localSheetId="26">[53]Index!#REF!</definedName>
    <definedName name="PRINT2" localSheetId="27">[53]Index!#REF!</definedName>
    <definedName name="PRINT2" localSheetId="33">[53]Index!#REF!</definedName>
    <definedName name="PRINT2" localSheetId="35">[53]Index!#REF!</definedName>
    <definedName name="PRINT2">[53]Index!#REF!</definedName>
    <definedName name="PRINT3" localSheetId="46">[53]Index!#REF!</definedName>
    <definedName name="PRINT3" localSheetId="48">[53]Index!#REF!</definedName>
    <definedName name="PRINT3" localSheetId="49">[53]Index!#REF!</definedName>
    <definedName name="PRINT3" localSheetId="51">[53]Index!#REF!</definedName>
    <definedName name="PRINT3" localSheetId="52">[53]Index!#REF!</definedName>
    <definedName name="PRINT3" localSheetId="54">[53]Index!#REF!</definedName>
    <definedName name="PRINT3" localSheetId="55">[53]Index!#REF!</definedName>
    <definedName name="PRINT3" localSheetId="56">[53]Index!#REF!</definedName>
    <definedName name="PRINT3" localSheetId="58">[53]Index!#REF!</definedName>
    <definedName name="PRINT3" localSheetId="59">[53]Index!#REF!</definedName>
    <definedName name="PRINT3" localSheetId="60">[53]Index!#REF!</definedName>
    <definedName name="PRINT3" localSheetId="61">[53]Index!#REF!</definedName>
    <definedName name="PRINT3" localSheetId="0">[53]Index!#REF!</definedName>
    <definedName name="PRINT3" localSheetId="7">[53]Index!#REF!</definedName>
    <definedName name="PRINT3" localSheetId="8">[53]Index!#REF!</definedName>
    <definedName name="PRINT3" localSheetId="11">[53]Index!#REF!</definedName>
    <definedName name="PRINT3" localSheetId="13">[53]Index!#REF!</definedName>
    <definedName name="PRINT3" localSheetId="14">[53]Index!#REF!</definedName>
    <definedName name="PRINT3" localSheetId="15">[53]Index!#REF!</definedName>
    <definedName name="PRINT3" localSheetId="16">[53]Index!#REF!</definedName>
    <definedName name="PRINT3" localSheetId="17">[53]Index!#REF!</definedName>
    <definedName name="PRINT3" localSheetId="18">[53]Index!#REF!</definedName>
    <definedName name="PRINT3" localSheetId="22">[53]Index!#REF!</definedName>
    <definedName name="PRINT3" localSheetId="25">[53]Index!#REF!</definedName>
    <definedName name="PRINT3" localSheetId="26">[53]Index!#REF!</definedName>
    <definedName name="PRINT3" localSheetId="27">[53]Index!#REF!</definedName>
    <definedName name="PRINT3" localSheetId="33">[53]Index!#REF!</definedName>
    <definedName name="PRINT3" localSheetId="35">[53]Index!#REF!</definedName>
    <definedName name="PRINT3">[53]Index!#REF!</definedName>
    <definedName name="PrintThis_Links">[38]Links!$A$1:$F$33</definedName>
    <definedName name="profit" localSheetId="48">[1]C!$O$1:$T$1</definedName>
    <definedName name="profit" localSheetId="49">[1]C!$O$1:$T$1</definedName>
    <definedName name="profit" localSheetId="0">[1]C!$O$1:$T$1</definedName>
    <definedName name="profit" localSheetId="7">[1]C!$O$1:$T$1</definedName>
    <definedName name="profit" localSheetId="8">[1]C!$O$1:$T$1</definedName>
    <definedName name="profit">[2]C!$O$1:$T$1</definedName>
    <definedName name="prorač">[54]Prorač!$A:$IV</definedName>
    <definedName name="PvNee_2" localSheetId="46">[23]Graf14_Graf15!#REF!</definedName>
    <definedName name="PvNee_2" localSheetId="48">[23]Graf14_Graf15!#REF!</definedName>
    <definedName name="PvNee_2" localSheetId="49">[23]Graf14_Graf15!#REF!</definedName>
    <definedName name="PvNee_2" localSheetId="51">#REF!</definedName>
    <definedName name="PvNee_2" localSheetId="52">#REF!</definedName>
    <definedName name="PvNee_2" localSheetId="54">[23]Graf14_Graf15!#REF!</definedName>
    <definedName name="PvNee_2" localSheetId="55">#REF!</definedName>
    <definedName name="PvNee_2" localSheetId="56">[23]Graf14_Graf15!#REF!</definedName>
    <definedName name="PvNee_2" localSheetId="58">#REF!</definedName>
    <definedName name="PvNee_2" localSheetId="59">#REF!</definedName>
    <definedName name="PvNee_2" localSheetId="60">#REF!</definedName>
    <definedName name="PvNee_2" localSheetId="61">#REF!</definedName>
    <definedName name="PvNee_2" localSheetId="0">[23]Graf14_Graf15!#REF!</definedName>
    <definedName name="PvNee_2" localSheetId="7">[23]Graf14_Graf15!#REF!</definedName>
    <definedName name="PvNee_2" localSheetId="8">[23]Graf14_Graf15!#REF!</definedName>
    <definedName name="PvNee_2" localSheetId="11">#REF!</definedName>
    <definedName name="PvNee_2" localSheetId="13">#REF!</definedName>
    <definedName name="PvNee_2" localSheetId="14">#REF!</definedName>
    <definedName name="PvNee_2" localSheetId="15">#REF!</definedName>
    <definedName name="PvNee_2" localSheetId="16">#REF!</definedName>
    <definedName name="PvNee_2" localSheetId="17">#REF!</definedName>
    <definedName name="PvNee_2" localSheetId="18">#REF!</definedName>
    <definedName name="PvNee_2" localSheetId="22">#REF!</definedName>
    <definedName name="PvNee_2" localSheetId="25">#REF!</definedName>
    <definedName name="PvNee_2" localSheetId="26">#REF!</definedName>
    <definedName name="PvNee_2" localSheetId="27">#REF!</definedName>
    <definedName name="PvNee_2" localSheetId="33">#REF!</definedName>
    <definedName name="PvNee_2" localSheetId="35">#REF!</definedName>
    <definedName name="PvNee_2">#REF!</definedName>
    <definedName name="PvNer_2" localSheetId="46">[23]Graf14_Graf15!#REF!</definedName>
    <definedName name="PvNer_2" localSheetId="48">[23]Graf14_Graf15!#REF!</definedName>
    <definedName name="PvNer_2" localSheetId="49">[23]Graf14_Graf15!#REF!</definedName>
    <definedName name="PvNer_2" localSheetId="51">#REF!</definedName>
    <definedName name="PvNer_2" localSheetId="52">#REF!</definedName>
    <definedName name="PvNer_2" localSheetId="54">[23]Graf14_Graf15!#REF!</definedName>
    <definedName name="PvNer_2" localSheetId="55">#REF!</definedName>
    <definedName name="PvNer_2" localSheetId="56">[23]Graf14_Graf15!#REF!</definedName>
    <definedName name="PvNer_2" localSheetId="58">#REF!</definedName>
    <definedName name="PvNer_2" localSheetId="59">#REF!</definedName>
    <definedName name="PvNer_2" localSheetId="60">#REF!</definedName>
    <definedName name="PvNer_2" localSheetId="61">#REF!</definedName>
    <definedName name="PvNer_2" localSheetId="0">[23]Graf14_Graf15!#REF!</definedName>
    <definedName name="PvNer_2" localSheetId="7">[23]Graf14_Graf15!#REF!</definedName>
    <definedName name="PvNer_2" localSheetId="8">[23]Graf14_Graf15!#REF!</definedName>
    <definedName name="PvNer_2" localSheetId="11">#REF!</definedName>
    <definedName name="PvNer_2" localSheetId="13">#REF!</definedName>
    <definedName name="PvNer_2" localSheetId="14">#REF!</definedName>
    <definedName name="PvNer_2" localSheetId="15">#REF!</definedName>
    <definedName name="PvNer_2" localSheetId="16">#REF!</definedName>
    <definedName name="PvNer_2" localSheetId="17">#REF!</definedName>
    <definedName name="PvNer_2" localSheetId="18">#REF!</definedName>
    <definedName name="PvNer_2" localSheetId="22">#REF!</definedName>
    <definedName name="PvNer_2" localSheetId="25">#REF!</definedName>
    <definedName name="PvNer_2" localSheetId="26">#REF!</definedName>
    <definedName name="PvNer_2" localSheetId="27">#REF!</definedName>
    <definedName name="PvNer_2" localSheetId="33">#REF!</definedName>
    <definedName name="PvNer_2" localSheetId="35">#REF!</definedName>
    <definedName name="PvNer_2">#REF!</definedName>
    <definedName name="Q6_" localSheetId="46">#REF!</definedName>
    <definedName name="Q6_" localSheetId="48">#REF!</definedName>
    <definedName name="Q6_" localSheetId="49">#REF!</definedName>
    <definedName name="Q6_" localSheetId="51">#REF!</definedName>
    <definedName name="Q6_" localSheetId="52">#REF!</definedName>
    <definedName name="Q6_" localSheetId="54">#REF!</definedName>
    <definedName name="Q6_" localSheetId="55">#REF!</definedName>
    <definedName name="Q6_" localSheetId="56">#REF!</definedName>
    <definedName name="Q6_" localSheetId="58">#REF!</definedName>
    <definedName name="Q6_" localSheetId="59">#REF!</definedName>
    <definedName name="Q6_" localSheetId="60">#REF!</definedName>
    <definedName name="Q6_" localSheetId="61">#REF!</definedName>
    <definedName name="Q6_" localSheetId="0">#REF!</definedName>
    <definedName name="Q6_" localSheetId="7">#REF!</definedName>
    <definedName name="Q6_" localSheetId="8">#REF!</definedName>
    <definedName name="Q6_" localSheetId="11">#REF!</definedName>
    <definedName name="Q6_" localSheetId="13">#REF!</definedName>
    <definedName name="Q6_" localSheetId="14">#REF!</definedName>
    <definedName name="Q6_" localSheetId="15">#REF!</definedName>
    <definedName name="Q6_" localSheetId="16">#REF!</definedName>
    <definedName name="Q6_" localSheetId="17">#REF!</definedName>
    <definedName name="Q6_" localSheetId="18">#REF!</definedName>
    <definedName name="Q6_" localSheetId="22">#REF!</definedName>
    <definedName name="Q6_" localSheetId="25">#REF!</definedName>
    <definedName name="Q6_" localSheetId="26">#REF!</definedName>
    <definedName name="Q6_" localSheetId="27">#REF!</definedName>
    <definedName name="Q6_" localSheetId="33">#REF!</definedName>
    <definedName name="Q6_" localSheetId="35">#REF!</definedName>
    <definedName name="Q6_">#REF!</definedName>
    <definedName name="QFISCAL" localSheetId="46">'[9]Quarterly Raw Data'!#REF!</definedName>
    <definedName name="QFISCAL" localSheetId="48">'[9]Quarterly Raw Data'!#REF!</definedName>
    <definedName name="QFISCAL" localSheetId="49">'[9]Quarterly Raw Data'!#REF!</definedName>
    <definedName name="QFISCAL" localSheetId="51">'[9]Quarterly Raw Data'!#REF!</definedName>
    <definedName name="QFISCAL" localSheetId="52">'[9]Quarterly Raw Data'!#REF!</definedName>
    <definedName name="QFISCAL" localSheetId="54">'[9]Quarterly Raw Data'!#REF!</definedName>
    <definedName name="QFISCAL" localSheetId="55">'[9]Quarterly Raw Data'!#REF!</definedName>
    <definedName name="QFISCAL" localSheetId="56">'[9]Quarterly Raw Data'!#REF!</definedName>
    <definedName name="QFISCAL" localSheetId="58">'[9]Quarterly Raw Data'!#REF!</definedName>
    <definedName name="QFISCAL" localSheetId="59">'[9]Quarterly Raw Data'!#REF!</definedName>
    <definedName name="QFISCAL" localSheetId="60">'[9]Quarterly Raw Data'!#REF!</definedName>
    <definedName name="QFISCAL" localSheetId="61">'[9]Quarterly Raw Data'!#REF!</definedName>
    <definedName name="QFISCAL" localSheetId="0">'[9]Quarterly Raw Data'!#REF!</definedName>
    <definedName name="QFISCAL" localSheetId="7">'[9]Quarterly Raw Data'!#REF!</definedName>
    <definedName name="QFISCAL" localSheetId="8">'[9]Quarterly Raw Data'!#REF!</definedName>
    <definedName name="QFISCAL" localSheetId="11">'[9]Quarterly Raw Data'!#REF!</definedName>
    <definedName name="QFISCAL" localSheetId="13">'[9]Quarterly Raw Data'!#REF!</definedName>
    <definedName name="QFISCAL" localSheetId="14">'[9]Quarterly Raw Data'!#REF!</definedName>
    <definedName name="QFISCAL" localSheetId="15">'[9]Quarterly Raw Data'!#REF!</definedName>
    <definedName name="QFISCAL" localSheetId="16">'[9]Quarterly Raw Data'!#REF!</definedName>
    <definedName name="QFISCAL" localSheetId="17">'[9]Quarterly Raw Data'!#REF!</definedName>
    <definedName name="QFISCAL" localSheetId="18">'[9]Quarterly Raw Data'!#REF!</definedName>
    <definedName name="QFISCAL" localSheetId="22">'[9]Quarterly Raw Data'!#REF!</definedName>
    <definedName name="QFISCAL" localSheetId="25">'[9]Quarterly Raw Data'!#REF!</definedName>
    <definedName name="QFISCAL" localSheetId="26">'[9]Quarterly Raw Data'!#REF!</definedName>
    <definedName name="QFISCAL" localSheetId="27">'[9]Quarterly Raw Data'!#REF!</definedName>
    <definedName name="QFISCAL" localSheetId="33">'[9]Quarterly Raw Data'!#REF!</definedName>
    <definedName name="QFISCAL" localSheetId="35">'[9]Quarterly Raw Data'!#REF!</definedName>
    <definedName name="QFISCAL">'[9]Quarterly Raw Data'!#REF!</definedName>
    <definedName name="qq" localSheetId="46" hidden="1">'[43]J(Priv.Cap)'!#REF!</definedName>
    <definedName name="qq" localSheetId="48" hidden="1">'[43]J(Priv.Cap)'!#REF!</definedName>
    <definedName name="qq" localSheetId="49" hidden="1">'[43]J(Priv.Cap)'!#REF!</definedName>
    <definedName name="qq" localSheetId="51" hidden="1">'[43]J(Priv.Cap)'!#REF!</definedName>
    <definedName name="qq" localSheetId="52" hidden="1">'[43]J(Priv.Cap)'!#REF!</definedName>
    <definedName name="qq" localSheetId="54" hidden="1">'[43]J(Priv.Cap)'!#REF!</definedName>
    <definedName name="qq" localSheetId="55" hidden="1">'[43]J(Priv.Cap)'!#REF!</definedName>
    <definedName name="qq" localSheetId="56" hidden="1">'[43]J(Priv.Cap)'!#REF!</definedName>
    <definedName name="qq" localSheetId="58" hidden="1">'[43]J(Priv.Cap)'!#REF!</definedName>
    <definedName name="qq" localSheetId="59" hidden="1">'[43]J(Priv.Cap)'!#REF!</definedName>
    <definedName name="qq" localSheetId="60" hidden="1">'[43]J(Priv.Cap)'!#REF!</definedName>
    <definedName name="qq" localSheetId="61" hidden="1">'[43]J(Priv.Cap)'!#REF!</definedName>
    <definedName name="qq" localSheetId="0" hidden="1">'[43]J(Priv.Cap)'!#REF!</definedName>
    <definedName name="qq" localSheetId="7" hidden="1">'[43]J(Priv.Cap)'!#REF!</definedName>
    <definedName name="qq" localSheetId="8" hidden="1">'[43]J(Priv.Cap)'!#REF!</definedName>
    <definedName name="qq" localSheetId="11" hidden="1">'[43]J(Priv.Cap)'!#REF!</definedName>
    <definedName name="qq" localSheetId="13" hidden="1">'[43]J(Priv.Cap)'!#REF!</definedName>
    <definedName name="qq" localSheetId="14" hidden="1">'[43]J(Priv.Cap)'!#REF!</definedName>
    <definedName name="qq" localSheetId="15" hidden="1">'[43]J(Priv.Cap)'!#REF!</definedName>
    <definedName name="qq" localSheetId="16" hidden="1">'[43]J(Priv.Cap)'!#REF!</definedName>
    <definedName name="qq" localSheetId="17" hidden="1">'[43]J(Priv.Cap)'!#REF!</definedName>
    <definedName name="qq" localSheetId="18" hidden="1">'[43]J(Priv.Cap)'!#REF!</definedName>
    <definedName name="qq" localSheetId="22" hidden="1">'[43]J(Priv.Cap)'!#REF!</definedName>
    <definedName name="qq" localSheetId="25" hidden="1">'[43]J(Priv.Cap)'!#REF!</definedName>
    <definedName name="qq" localSheetId="26" hidden="1">'[43]J(Priv.Cap)'!#REF!</definedName>
    <definedName name="qq" localSheetId="27" hidden="1">'[43]J(Priv.Cap)'!#REF!</definedName>
    <definedName name="qq" localSheetId="33" hidden="1">'[43]J(Priv.Cap)'!#REF!</definedName>
    <definedName name="qq" localSheetId="35" hidden="1">'[43]J(Priv.Cap)'!#REF!</definedName>
    <definedName name="qq" hidden="1">'[43]J(Priv.Cap)'!#REF!</definedName>
    <definedName name="qtab_35" localSheetId="46">'[55]i1-CA'!#REF!</definedName>
    <definedName name="qtab_35" localSheetId="48">'[55]i1-CA'!#REF!</definedName>
    <definedName name="qtab_35" localSheetId="49">'[55]i1-CA'!#REF!</definedName>
    <definedName name="qtab_35" localSheetId="51">'[55]i1-CA'!#REF!</definedName>
    <definedName name="qtab_35" localSheetId="52">'[55]i1-CA'!#REF!</definedName>
    <definedName name="qtab_35" localSheetId="54">'[55]i1-CA'!#REF!</definedName>
    <definedName name="qtab_35" localSheetId="55">'[55]i1-CA'!#REF!</definedName>
    <definedName name="qtab_35" localSheetId="56">'[55]i1-CA'!#REF!</definedName>
    <definedName name="qtab_35" localSheetId="58">'[55]i1-CA'!#REF!</definedName>
    <definedName name="qtab_35" localSheetId="59">'[55]i1-CA'!#REF!</definedName>
    <definedName name="qtab_35" localSheetId="60">'[55]i1-CA'!#REF!</definedName>
    <definedName name="qtab_35" localSheetId="61">'[55]i1-CA'!#REF!</definedName>
    <definedName name="qtab_35" localSheetId="0">'[55]i1-CA'!#REF!</definedName>
    <definedName name="qtab_35" localSheetId="7">'[55]i1-CA'!#REF!</definedName>
    <definedName name="qtab_35" localSheetId="8">'[55]i1-CA'!#REF!</definedName>
    <definedName name="qtab_35" localSheetId="11">'[55]i1-CA'!#REF!</definedName>
    <definedName name="qtab_35" localSheetId="13">'[55]i1-CA'!#REF!</definedName>
    <definedName name="qtab_35" localSheetId="14">'[55]i1-CA'!#REF!</definedName>
    <definedName name="qtab_35" localSheetId="15">'[55]i1-CA'!#REF!</definedName>
    <definedName name="qtab_35" localSheetId="16">'[55]i1-CA'!#REF!</definedName>
    <definedName name="qtab_35" localSheetId="17">'[55]i1-CA'!#REF!</definedName>
    <definedName name="qtab_35" localSheetId="18">'[55]i1-CA'!#REF!</definedName>
    <definedName name="qtab_35" localSheetId="22">'[55]i1-CA'!#REF!</definedName>
    <definedName name="qtab_35" localSheetId="25">'[55]i1-CA'!#REF!</definedName>
    <definedName name="qtab_35" localSheetId="26">'[55]i1-CA'!#REF!</definedName>
    <definedName name="qtab_35" localSheetId="27">'[55]i1-CA'!#REF!</definedName>
    <definedName name="qtab_35" localSheetId="33">'[55]i1-CA'!#REF!</definedName>
    <definedName name="qtab_35" localSheetId="35">'[55]i1-CA'!#REF!</definedName>
    <definedName name="qtab_35">'[55]i1-CA'!#REF!</definedName>
    <definedName name="QTAB7" localSheetId="46">'[9]Quarterly MacroFlow'!#REF!</definedName>
    <definedName name="QTAB7" localSheetId="48">'[9]Quarterly MacroFlow'!#REF!</definedName>
    <definedName name="QTAB7" localSheetId="49">'[9]Quarterly MacroFlow'!#REF!</definedName>
    <definedName name="QTAB7" localSheetId="51">'[9]Quarterly MacroFlow'!#REF!</definedName>
    <definedName name="QTAB7" localSheetId="52">'[9]Quarterly MacroFlow'!#REF!</definedName>
    <definedName name="QTAB7" localSheetId="54">'[9]Quarterly MacroFlow'!#REF!</definedName>
    <definedName name="QTAB7" localSheetId="55">'[9]Quarterly MacroFlow'!#REF!</definedName>
    <definedName name="QTAB7" localSheetId="56">'[9]Quarterly MacroFlow'!#REF!</definedName>
    <definedName name="QTAB7" localSheetId="58">'[9]Quarterly MacroFlow'!#REF!</definedName>
    <definedName name="QTAB7" localSheetId="59">'[9]Quarterly MacroFlow'!#REF!</definedName>
    <definedName name="QTAB7" localSheetId="60">'[9]Quarterly MacroFlow'!#REF!</definedName>
    <definedName name="QTAB7" localSheetId="61">'[9]Quarterly MacroFlow'!#REF!</definedName>
    <definedName name="QTAB7" localSheetId="0">'[9]Quarterly MacroFlow'!#REF!</definedName>
    <definedName name="QTAB7" localSheetId="7">'[9]Quarterly MacroFlow'!#REF!</definedName>
    <definedName name="QTAB7" localSheetId="8">'[9]Quarterly MacroFlow'!#REF!</definedName>
    <definedName name="QTAB7" localSheetId="11">'[9]Quarterly MacroFlow'!#REF!</definedName>
    <definedName name="QTAB7" localSheetId="13">'[9]Quarterly MacroFlow'!#REF!</definedName>
    <definedName name="QTAB7" localSheetId="14">'[9]Quarterly MacroFlow'!#REF!</definedName>
    <definedName name="QTAB7" localSheetId="15">'[9]Quarterly MacroFlow'!#REF!</definedName>
    <definedName name="QTAB7" localSheetId="16">'[9]Quarterly MacroFlow'!#REF!</definedName>
    <definedName name="QTAB7" localSheetId="17">'[9]Quarterly MacroFlow'!#REF!</definedName>
    <definedName name="QTAB7" localSheetId="18">'[9]Quarterly MacroFlow'!#REF!</definedName>
    <definedName name="QTAB7" localSheetId="22">'[9]Quarterly MacroFlow'!#REF!</definedName>
    <definedName name="QTAB7" localSheetId="25">'[9]Quarterly MacroFlow'!#REF!</definedName>
    <definedName name="QTAB7" localSheetId="26">'[9]Quarterly MacroFlow'!#REF!</definedName>
    <definedName name="QTAB7" localSheetId="27">'[9]Quarterly MacroFlow'!#REF!</definedName>
    <definedName name="QTAB7" localSheetId="33">'[9]Quarterly MacroFlow'!#REF!</definedName>
    <definedName name="QTAB7" localSheetId="35">'[9]Quarterly MacroFlow'!#REF!</definedName>
    <definedName name="QTAB7">'[9]Quarterly MacroFlow'!#REF!</definedName>
    <definedName name="QTAB7A" localSheetId="46">'[9]Quarterly MacroFlow'!#REF!</definedName>
    <definedName name="QTAB7A" localSheetId="48">'[9]Quarterly MacroFlow'!#REF!</definedName>
    <definedName name="QTAB7A" localSheetId="49">'[9]Quarterly MacroFlow'!#REF!</definedName>
    <definedName name="QTAB7A" localSheetId="51">'[9]Quarterly MacroFlow'!#REF!</definedName>
    <definedName name="QTAB7A" localSheetId="52">'[9]Quarterly MacroFlow'!#REF!</definedName>
    <definedName name="QTAB7A" localSheetId="54">'[9]Quarterly MacroFlow'!#REF!</definedName>
    <definedName name="QTAB7A" localSheetId="55">'[9]Quarterly MacroFlow'!#REF!</definedName>
    <definedName name="QTAB7A" localSheetId="56">'[9]Quarterly MacroFlow'!#REF!</definedName>
    <definedName name="QTAB7A" localSheetId="58">'[9]Quarterly MacroFlow'!#REF!</definedName>
    <definedName name="QTAB7A" localSheetId="59">'[9]Quarterly MacroFlow'!#REF!</definedName>
    <definedName name="QTAB7A" localSheetId="60">'[9]Quarterly MacroFlow'!#REF!</definedName>
    <definedName name="QTAB7A" localSheetId="61">'[9]Quarterly MacroFlow'!#REF!</definedName>
    <definedName name="QTAB7A" localSheetId="0">'[9]Quarterly MacroFlow'!#REF!</definedName>
    <definedName name="QTAB7A" localSheetId="7">'[9]Quarterly MacroFlow'!#REF!</definedName>
    <definedName name="QTAB7A" localSheetId="8">'[9]Quarterly MacroFlow'!#REF!</definedName>
    <definedName name="QTAB7A" localSheetId="11">'[9]Quarterly MacroFlow'!#REF!</definedName>
    <definedName name="QTAB7A" localSheetId="13">'[9]Quarterly MacroFlow'!#REF!</definedName>
    <definedName name="QTAB7A" localSheetId="14">'[9]Quarterly MacroFlow'!#REF!</definedName>
    <definedName name="QTAB7A" localSheetId="15">'[9]Quarterly MacroFlow'!#REF!</definedName>
    <definedName name="QTAB7A" localSheetId="16">'[9]Quarterly MacroFlow'!#REF!</definedName>
    <definedName name="QTAB7A" localSheetId="17">'[9]Quarterly MacroFlow'!#REF!</definedName>
    <definedName name="QTAB7A" localSheetId="18">'[9]Quarterly MacroFlow'!#REF!</definedName>
    <definedName name="QTAB7A" localSheetId="22">'[9]Quarterly MacroFlow'!#REF!</definedName>
    <definedName name="QTAB7A" localSheetId="25">'[9]Quarterly MacroFlow'!#REF!</definedName>
    <definedName name="QTAB7A" localSheetId="26">'[9]Quarterly MacroFlow'!#REF!</definedName>
    <definedName name="QTAB7A" localSheetId="27">'[9]Quarterly MacroFlow'!#REF!</definedName>
    <definedName name="QTAB7A" localSheetId="33">'[9]Quarterly MacroFlow'!#REF!</definedName>
    <definedName name="QTAB7A" localSheetId="35">'[9]Quarterly MacroFlow'!#REF!</definedName>
    <definedName name="QTAB7A">'[9]Quarterly MacroFlow'!#REF!</definedName>
    <definedName name="quest1" localSheetId="46">#REF!</definedName>
    <definedName name="quest1" localSheetId="48">#REF!</definedName>
    <definedName name="quest1" localSheetId="49">#REF!</definedName>
    <definedName name="quest1" localSheetId="51">#REF!</definedName>
    <definedName name="quest1" localSheetId="52">#REF!</definedName>
    <definedName name="quest1" localSheetId="54">#REF!</definedName>
    <definedName name="quest1" localSheetId="55">#REF!</definedName>
    <definedName name="quest1" localSheetId="56">#REF!</definedName>
    <definedName name="quest1" localSheetId="58">#REF!</definedName>
    <definedName name="quest1" localSheetId="59">#REF!</definedName>
    <definedName name="quest1" localSheetId="60">#REF!</definedName>
    <definedName name="quest1" localSheetId="61">#REF!</definedName>
    <definedName name="quest1" localSheetId="0">#REF!</definedName>
    <definedName name="quest1" localSheetId="7">#REF!</definedName>
    <definedName name="quest1" localSheetId="8">#REF!</definedName>
    <definedName name="quest1" localSheetId="11">#REF!</definedName>
    <definedName name="quest1" localSheetId="13">#REF!</definedName>
    <definedName name="quest1" localSheetId="14">#REF!</definedName>
    <definedName name="quest1" localSheetId="15">#REF!</definedName>
    <definedName name="quest1" localSheetId="16">#REF!</definedName>
    <definedName name="quest1" localSheetId="17">#REF!</definedName>
    <definedName name="quest1" localSheetId="18">#REF!</definedName>
    <definedName name="quest1" localSheetId="22">#REF!</definedName>
    <definedName name="quest1" localSheetId="25">#REF!</definedName>
    <definedName name="quest1" localSheetId="26">#REF!</definedName>
    <definedName name="quest1" localSheetId="27">#REF!</definedName>
    <definedName name="quest1" localSheetId="33">#REF!</definedName>
    <definedName name="quest1" localSheetId="35">#REF!</definedName>
    <definedName name="quest1">#REF!</definedName>
    <definedName name="quest2" localSheetId="46">#REF!</definedName>
    <definedName name="quest2" localSheetId="48">#REF!</definedName>
    <definedName name="quest2" localSheetId="49">#REF!</definedName>
    <definedName name="quest2" localSheetId="51">#REF!</definedName>
    <definedName name="quest2" localSheetId="52">#REF!</definedName>
    <definedName name="quest2" localSheetId="54">#REF!</definedName>
    <definedName name="quest2" localSheetId="55">#REF!</definedName>
    <definedName name="quest2" localSheetId="56">#REF!</definedName>
    <definedName name="quest2" localSheetId="58">#REF!</definedName>
    <definedName name="quest2" localSheetId="59">#REF!</definedName>
    <definedName name="quest2" localSheetId="60">#REF!</definedName>
    <definedName name="quest2" localSheetId="61">#REF!</definedName>
    <definedName name="quest2" localSheetId="0">#REF!</definedName>
    <definedName name="quest2" localSheetId="7">#REF!</definedName>
    <definedName name="quest2" localSheetId="8">#REF!</definedName>
    <definedName name="quest2" localSheetId="11">#REF!</definedName>
    <definedName name="quest2" localSheetId="13">#REF!</definedName>
    <definedName name="quest2" localSheetId="14">#REF!</definedName>
    <definedName name="quest2" localSheetId="15">#REF!</definedName>
    <definedName name="quest2" localSheetId="16">#REF!</definedName>
    <definedName name="quest2" localSheetId="17">#REF!</definedName>
    <definedName name="quest2" localSheetId="18">#REF!</definedName>
    <definedName name="quest2" localSheetId="22">#REF!</definedName>
    <definedName name="quest2" localSheetId="25">#REF!</definedName>
    <definedName name="quest2" localSheetId="26">#REF!</definedName>
    <definedName name="quest2" localSheetId="27">#REF!</definedName>
    <definedName name="quest2" localSheetId="33">#REF!</definedName>
    <definedName name="quest2" localSheetId="35">#REF!</definedName>
    <definedName name="quest2">#REF!</definedName>
    <definedName name="quest3" localSheetId="46">#REF!</definedName>
    <definedName name="quest3" localSheetId="48">#REF!</definedName>
    <definedName name="quest3" localSheetId="49">#REF!</definedName>
    <definedName name="quest3" localSheetId="51">#REF!</definedName>
    <definedName name="quest3" localSheetId="52">#REF!</definedName>
    <definedName name="quest3" localSheetId="54">#REF!</definedName>
    <definedName name="quest3" localSheetId="55">#REF!</definedName>
    <definedName name="quest3" localSheetId="56">#REF!</definedName>
    <definedName name="quest3" localSheetId="58">#REF!</definedName>
    <definedName name="quest3" localSheetId="59">#REF!</definedName>
    <definedName name="quest3" localSheetId="60">#REF!</definedName>
    <definedName name="quest3" localSheetId="61">#REF!</definedName>
    <definedName name="quest3" localSheetId="0">#REF!</definedName>
    <definedName name="quest3" localSheetId="7">#REF!</definedName>
    <definedName name="quest3" localSheetId="8">#REF!</definedName>
    <definedName name="quest3" localSheetId="11">#REF!</definedName>
    <definedName name="quest3" localSheetId="13">#REF!</definedName>
    <definedName name="quest3" localSheetId="14">#REF!</definedName>
    <definedName name="quest3" localSheetId="15">#REF!</definedName>
    <definedName name="quest3" localSheetId="16">#REF!</definedName>
    <definedName name="quest3" localSheetId="17">#REF!</definedName>
    <definedName name="quest3" localSheetId="18">#REF!</definedName>
    <definedName name="quest3" localSheetId="22">#REF!</definedName>
    <definedName name="quest3" localSheetId="25">#REF!</definedName>
    <definedName name="quest3" localSheetId="26">#REF!</definedName>
    <definedName name="quest3" localSheetId="27">#REF!</definedName>
    <definedName name="quest3" localSheetId="33">#REF!</definedName>
    <definedName name="quest3" localSheetId="35">#REF!</definedName>
    <definedName name="quest3">#REF!</definedName>
    <definedName name="quest4" localSheetId="46">#REF!</definedName>
    <definedName name="quest4" localSheetId="48">#REF!</definedName>
    <definedName name="quest4" localSheetId="49">#REF!</definedName>
    <definedName name="quest4" localSheetId="51">#REF!</definedName>
    <definedName name="quest4" localSheetId="52">#REF!</definedName>
    <definedName name="quest4" localSheetId="54">#REF!</definedName>
    <definedName name="quest4" localSheetId="55">#REF!</definedName>
    <definedName name="quest4" localSheetId="56">#REF!</definedName>
    <definedName name="quest4" localSheetId="58">#REF!</definedName>
    <definedName name="quest4" localSheetId="59">#REF!</definedName>
    <definedName name="quest4" localSheetId="60">#REF!</definedName>
    <definedName name="quest4" localSheetId="61">#REF!</definedName>
    <definedName name="quest4" localSheetId="0">#REF!</definedName>
    <definedName name="quest4" localSheetId="7">#REF!</definedName>
    <definedName name="quest4" localSheetId="8">#REF!</definedName>
    <definedName name="quest4" localSheetId="11">#REF!</definedName>
    <definedName name="quest4" localSheetId="13">#REF!</definedName>
    <definedName name="quest4" localSheetId="14">#REF!</definedName>
    <definedName name="quest4" localSheetId="15">#REF!</definedName>
    <definedName name="quest4" localSheetId="16">#REF!</definedName>
    <definedName name="quest4" localSheetId="17">#REF!</definedName>
    <definedName name="quest4" localSheetId="18">#REF!</definedName>
    <definedName name="quest4" localSheetId="22">#REF!</definedName>
    <definedName name="quest4" localSheetId="25">#REF!</definedName>
    <definedName name="quest4" localSheetId="26">#REF!</definedName>
    <definedName name="quest4" localSheetId="27">#REF!</definedName>
    <definedName name="quest4" localSheetId="33">#REF!</definedName>
    <definedName name="quest4" localSheetId="35">#REF!</definedName>
    <definedName name="quest4">#REF!</definedName>
    <definedName name="quest5" localSheetId="46">#REF!</definedName>
    <definedName name="quest5" localSheetId="48">#REF!</definedName>
    <definedName name="quest5" localSheetId="49">#REF!</definedName>
    <definedName name="quest5" localSheetId="51">#REF!</definedName>
    <definedName name="quest5" localSheetId="52">#REF!</definedName>
    <definedName name="quest5" localSheetId="54">#REF!</definedName>
    <definedName name="quest5" localSheetId="55">#REF!</definedName>
    <definedName name="quest5" localSheetId="56">#REF!</definedName>
    <definedName name="quest5" localSheetId="58">#REF!</definedName>
    <definedName name="quest5" localSheetId="59">#REF!</definedName>
    <definedName name="quest5" localSheetId="60">#REF!</definedName>
    <definedName name="quest5" localSheetId="61">#REF!</definedName>
    <definedName name="quest5" localSheetId="0">#REF!</definedName>
    <definedName name="quest5" localSheetId="7">#REF!</definedName>
    <definedName name="quest5" localSheetId="8">#REF!</definedName>
    <definedName name="quest5" localSheetId="11">#REF!</definedName>
    <definedName name="quest5" localSheetId="13">#REF!</definedName>
    <definedName name="quest5" localSheetId="14">#REF!</definedName>
    <definedName name="quest5" localSheetId="15">#REF!</definedName>
    <definedName name="quest5" localSheetId="16">#REF!</definedName>
    <definedName name="quest5" localSheetId="17">#REF!</definedName>
    <definedName name="quest5" localSheetId="18">#REF!</definedName>
    <definedName name="quest5" localSheetId="22">#REF!</definedName>
    <definedName name="quest5" localSheetId="25">#REF!</definedName>
    <definedName name="quest5" localSheetId="26">#REF!</definedName>
    <definedName name="quest5" localSheetId="27">#REF!</definedName>
    <definedName name="quest5" localSheetId="33">#REF!</definedName>
    <definedName name="quest5" localSheetId="35">#REF!</definedName>
    <definedName name="quest5">#REF!</definedName>
    <definedName name="quest6" localSheetId="46">#REF!</definedName>
    <definedName name="quest6" localSheetId="48">#REF!</definedName>
    <definedName name="quest6" localSheetId="49">#REF!</definedName>
    <definedName name="quest6" localSheetId="51">#REF!</definedName>
    <definedName name="quest6" localSheetId="52">#REF!</definedName>
    <definedName name="quest6" localSheetId="54">#REF!</definedName>
    <definedName name="quest6" localSheetId="55">#REF!</definedName>
    <definedName name="quest6" localSheetId="56">#REF!</definedName>
    <definedName name="quest6" localSheetId="58">#REF!</definedName>
    <definedName name="quest6" localSheetId="59">#REF!</definedName>
    <definedName name="quest6" localSheetId="60">#REF!</definedName>
    <definedName name="quest6" localSheetId="61">#REF!</definedName>
    <definedName name="quest6" localSheetId="0">#REF!</definedName>
    <definedName name="quest6" localSheetId="7">#REF!</definedName>
    <definedName name="quest6" localSheetId="8">#REF!</definedName>
    <definedName name="quest6" localSheetId="11">#REF!</definedName>
    <definedName name="quest6" localSheetId="13">#REF!</definedName>
    <definedName name="quest6" localSheetId="14">#REF!</definedName>
    <definedName name="quest6" localSheetId="15">#REF!</definedName>
    <definedName name="quest6" localSheetId="16">#REF!</definedName>
    <definedName name="quest6" localSheetId="17">#REF!</definedName>
    <definedName name="quest6" localSheetId="18">#REF!</definedName>
    <definedName name="quest6" localSheetId="22">#REF!</definedName>
    <definedName name="quest6" localSheetId="25">#REF!</definedName>
    <definedName name="quest6" localSheetId="26">#REF!</definedName>
    <definedName name="quest6" localSheetId="27">#REF!</definedName>
    <definedName name="quest6" localSheetId="33">#REF!</definedName>
    <definedName name="quest6" localSheetId="35">#REF!</definedName>
    <definedName name="quest6">#REF!</definedName>
    <definedName name="quest7" localSheetId="46">#REF!</definedName>
    <definedName name="quest7" localSheetId="48">#REF!</definedName>
    <definedName name="quest7" localSheetId="49">#REF!</definedName>
    <definedName name="quest7" localSheetId="51">#REF!</definedName>
    <definedName name="quest7" localSheetId="52">#REF!</definedName>
    <definedName name="quest7" localSheetId="54">#REF!</definedName>
    <definedName name="quest7" localSheetId="55">#REF!</definedName>
    <definedName name="quest7" localSheetId="56">#REF!</definedName>
    <definedName name="quest7" localSheetId="58">#REF!</definedName>
    <definedName name="quest7" localSheetId="59">#REF!</definedName>
    <definedName name="quest7" localSheetId="60">#REF!</definedName>
    <definedName name="quest7" localSheetId="61">#REF!</definedName>
    <definedName name="quest7" localSheetId="0">#REF!</definedName>
    <definedName name="quest7" localSheetId="7">#REF!</definedName>
    <definedName name="quest7" localSheetId="8">#REF!</definedName>
    <definedName name="quest7" localSheetId="11">#REF!</definedName>
    <definedName name="quest7" localSheetId="13">#REF!</definedName>
    <definedName name="quest7" localSheetId="14">#REF!</definedName>
    <definedName name="quest7" localSheetId="15">#REF!</definedName>
    <definedName name="quest7" localSheetId="16">#REF!</definedName>
    <definedName name="quest7" localSheetId="17">#REF!</definedName>
    <definedName name="quest7" localSheetId="18">#REF!</definedName>
    <definedName name="quest7" localSheetId="22">#REF!</definedName>
    <definedName name="quest7" localSheetId="25">#REF!</definedName>
    <definedName name="quest7" localSheetId="26">#REF!</definedName>
    <definedName name="quest7" localSheetId="27">#REF!</definedName>
    <definedName name="quest7" localSheetId="33">#REF!</definedName>
    <definedName name="quest7" localSheetId="35">#REF!</definedName>
    <definedName name="quest7">#REF!</definedName>
    <definedName name="QW" localSheetId="46">#REF!</definedName>
    <definedName name="QW" localSheetId="48">#REF!</definedName>
    <definedName name="QW" localSheetId="49">#REF!</definedName>
    <definedName name="QW" localSheetId="51">#REF!</definedName>
    <definedName name="QW" localSheetId="52">#REF!</definedName>
    <definedName name="QW" localSheetId="54">#REF!</definedName>
    <definedName name="QW" localSheetId="55">#REF!</definedName>
    <definedName name="QW" localSheetId="56">#REF!</definedName>
    <definedName name="QW" localSheetId="58">#REF!</definedName>
    <definedName name="QW" localSheetId="59">#REF!</definedName>
    <definedName name="QW" localSheetId="60">#REF!</definedName>
    <definedName name="QW" localSheetId="61">#REF!</definedName>
    <definedName name="QW" localSheetId="0">#REF!</definedName>
    <definedName name="QW" localSheetId="7">#REF!</definedName>
    <definedName name="QW" localSheetId="8">#REF!</definedName>
    <definedName name="QW" localSheetId="11">#REF!</definedName>
    <definedName name="QW" localSheetId="13">#REF!</definedName>
    <definedName name="QW" localSheetId="14">#REF!</definedName>
    <definedName name="QW" localSheetId="15">#REF!</definedName>
    <definedName name="QW" localSheetId="16">#REF!</definedName>
    <definedName name="QW" localSheetId="17">#REF!</definedName>
    <definedName name="QW" localSheetId="18">#REF!</definedName>
    <definedName name="QW" localSheetId="22">#REF!</definedName>
    <definedName name="QW" localSheetId="25">#REF!</definedName>
    <definedName name="QW" localSheetId="26">#REF!</definedName>
    <definedName name="QW" localSheetId="27">#REF!</definedName>
    <definedName name="QW" localSheetId="33">#REF!</definedName>
    <definedName name="QW" localSheetId="35">#REF!</definedName>
    <definedName name="QW">#REF!</definedName>
    <definedName name="qwerw" localSheetId="50" hidden="1">{"'előző év december'!$A$2:$CP$214"}</definedName>
    <definedName name="qwerw" localSheetId="51" hidden="1">{"'előző év december'!$A$2:$CP$214"}</definedName>
    <definedName name="qwerw" localSheetId="52" hidden="1">{"'előző év december'!$A$2:$CP$214"}</definedName>
    <definedName name="qwerw" localSheetId="55" hidden="1">{"'előző év december'!$A$2:$CP$214"}</definedName>
    <definedName name="qwerw" localSheetId="0" hidden="1">{"'előző év december'!$A$2:$CP$214"}</definedName>
    <definedName name="qwerw" localSheetId="2" hidden="1">{"'előző év december'!$A$2:$CP$214"}</definedName>
    <definedName name="qwerw" localSheetId="8" hidden="1">{"'előző év december'!$A$2:$CP$214"}</definedName>
    <definedName name="qwerw" localSheetId="11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16" hidden="1">{"'előző év december'!$A$2:$CP$214"}</definedName>
    <definedName name="qwerw" localSheetId="17" hidden="1">{"'előző év december'!$A$2:$CP$214"}</definedName>
    <definedName name="qwerw" localSheetId="18" hidden="1">{"'előző év december'!$A$2:$CP$214"}</definedName>
    <definedName name="qwerw" localSheetId="25" hidden="1">{"'előző év december'!$A$2:$CP$214"}</definedName>
    <definedName name="qwerw" localSheetId="26" hidden="1">{"'előző év december'!$A$2:$CP$214"}</definedName>
    <definedName name="qwerw" localSheetId="27" hidden="1">{"'előző év december'!$A$2:$CP$214"}</definedName>
    <definedName name="qwerw" hidden="1">{"'előző év december'!$A$2:$CP$214"}</definedName>
    <definedName name="REAL" localSheetId="46">#REF!</definedName>
    <definedName name="REAL" localSheetId="48">#REF!</definedName>
    <definedName name="REAL" localSheetId="49">#REF!</definedName>
    <definedName name="REAL" localSheetId="51">#REF!</definedName>
    <definedName name="REAL" localSheetId="52">#REF!</definedName>
    <definedName name="REAL" localSheetId="54">#REF!</definedName>
    <definedName name="REAL" localSheetId="55">#REF!</definedName>
    <definedName name="REAL" localSheetId="56">#REF!</definedName>
    <definedName name="REAL" localSheetId="58">#REF!</definedName>
    <definedName name="REAL" localSheetId="59">#REF!</definedName>
    <definedName name="REAL" localSheetId="60">#REF!</definedName>
    <definedName name="REAL" localSheetId="61">#REF!</definedName>
    <definedName name="REAL" localSheetId="0">#REF!</definedName>
    <definedName name="REAL" localSheetId="7">#REF!</definedName>
    <definedName name="REAL" localSheetId="8">#REF!</definedName>
    <definedName name="REAL" localSheetId="11">#REF!</definedName>
    <definedName name="REAL" localSheetId="13">#REF!</definedName>
    <definedName name="REAL" localSheetId="14">#REF!</definedName>
    <definedName name="REAL" localSheetId="15">#REF!</definedName>
    <definedName name="REAL" localSheetId="16">#REF!</definedName>
    <definedName name="REAL" localSheetId="17">#REF!</definedName>
    <definedName name="REAL" localSheetId="18">#REF!</definedName>
    <definedName name="REAL" localSheetId="22">#REF!</definedName>
    <definedName name="REAL" localSheetId="25">#REF!</definedName>
    <definedName name="REAL" localSheetId="26">#REF!</definedName>
    <definedName name="REAL" localSheetId="27">#REF!</definedName>
    <definedName name="REAL" localSheetId="33">#REF!</definedName>
    <definedName name="REAL" localSheetId="35">#REF!</definedName>
    <definedName name="REAL">#REF!</definedName>
    <definedName name="REALANNUAL" localSheetId="46">#REF!</definedName>
    <definedName name="REALANNUAL" localSheetId="48">#REF!</definedName>
    <definedName name="REALANNUAL" localSheetId="49">#REF!</definedName>
    <definedName name="REALANNUAL" localSheetId="51">#REF!</definedName>
    <definedName name="REALANNUAL" localSheetId="52">#REF!</definedName>
    <definedName name="REALANNUAL" localSheetId="54">#REF!</definedName>
    <definedName name="REALANNUAL" localSheetId="55">#REF!</definedName>
    <definedName name="REALANNUAL" localSheetId="56">#REF!</definedName>
    <definedName name="REALANNUAL" localSheetId="58">#REF!</definedName>
    <definedName name="REALANNUAL" localSheetId="59">#REF!</definedName>
    <definedName name="REALANNUAL" localSheetId="60">#REF!</definedName>
    <definedName name="REALANNUAL" localSheetId="61">#REF!</definedName>
    <definedName name="REALANNUAL" localSheetId="0">#REF!</definedName>
    <definedName name="REALANNUAL" localSheetId="7">#REF!</definedName>
    <definedName name="REALANNUAL" localSheetId="8">#REF!</definedName>
    <definedName name="REALANNUAL" localSheetId="11">#REF!</definedName>
    <definedName name="REALANNUAL" localSheetId="13">#REF!</definedName>
    <definedName name="REALANNUAL" localSheetId="14">#REF!</definedName>
    <definedName name="REALANNUAL" localSheetId="15">#REF!</definedName>
    <definedName name="REALANNUAL" localSheetId="16">#REF!</definedName>
    <definedName name="REALANNUAL" localSheetId="17">#REF!</definedName>
    <definedName name="REALANNUAL" localSheetId="18">#REF!</definedName>
    <definedName name="REALANNUAL" localSheetId="22">#REF!</definedName>
    <definedName name="REALANNUAL" localSheetId="25">#REF!</definedName>
    <definedName name="REALANNUAL" localSheetId="26">#REF!</definedName>
    <definedName name="REALANNUAL" localSheetId="27">#REF!</definedName>
    <definedName name="REALANNUAL" localSheetId="33">#REF!</definedName>
    <definedName name="REALANNUAL" localSheetId="35">#REF!</definedName>
    <definedName name="REALANNUAL">#REF!</definedName>
    <definedName name="realizacia">[56]Sheet1!$A$1:$I$406</definedName>
    <definedName name="realizacija">[56]Sheet1!$A$1:$I$406</definedName>
    <definedName name="REALNACT" localSheetId="46">#REF!</definedName>
    <definedName name="REALNACT" localSheetId="48">#REF!</definedName>
    <definedName name="REALNACT" localSheetId="49">#REF!</definedName>
    <definedName name="REALNACT" localSheetId="51">#REF!</definedName>
    <definedName name="REALNACT" localSheetId="52">#REF!</definedName>
    <definedName name="REALNACT" localSheetId="54">#REF!</definedName>
    <definedName name="REALNACT" localSheetId="55">#REF!</definedName>
    <definedName name="REALNACT" localSheetId="56">#REF!</definedName>
    <definedName name="REALNACT" localSheetId="58">#REF!</definedName>
    <definedName name="REALNACT" localSheetId="59">#REF!</definedName>
    <definedName name="REALNACT" localSheetId="60">#REF!</definedName>
    <definedName name="REALNACT" localSheetId="61">#REF!</definedName>
    <definedName name="REALNACT" localSheetId="0">#REF!</definedName>
    <definedName name="REALNACT" localSheetId="7">#REF!</definedName>
    <definedName name="REALNACT" localSheetId="8">#REF!</definedName>
    <definedName name="REALNACT" localSheetId="11">#REF!</definedName>
    <definedName name="REALNACT" localSheetId="13">#REF!</definedName>
    <definedName name="REALNACT" localSheetId="14">#REF!</definedName>
    <definedName name="REALNACT" localSheetId="15">#REF!</definedName>
    <definedName name="REALNACT" localSheetId="16">#REF!</definedName>
    <definedName name="REALNACT" localSheetId="17">#REF!</definedName>
    <definedName name="REALNACT" localSheetId="18">#REF!</definedName>
    <definedName name="REALNACT" localSheetId="22">#REF!</definedName>
    <definedName name="REALNACT" localSheetId="25">#REF!</definedName>
    <definedName name="REALNACT" localSheetId="26">#REF!</definedName>
    <definedName name="REALNACT" localSheetId="27">#REF!</definedName>
    <definedName name="REALNACT" localSheetId="33">#REF!</definedName>
    <definedName name="REALNACT" localSheetId="35">#REF!</definedName>
    <definedName name="REALNACT">#REF!</definedName>
    <definedName name="red_26" localSheetId="46">#REF!</definedName>
    <definedName name="red_26" localSheetId="48">#REF!</definedName>
    <definedName name="red_26" localSheetId="49">#REF!</definedName>
    <definedName name="red_26" localSheetId="51">#REF!</definedName>
    <definedName name="red_26" localSheetId="52">#REF!</definedName>
    <definedName name="red_26" localSheetId="54">#REF!</definedName>
    <definedName name="red_26" localSheetId="55">#REF!</definedName>
    <definedName name="red_26" localSheetId="56">#REF!</definedName>
    <definedName name="red_26" localSheetId="58">#REF!</definedName>
    <definedName name="red_26" localSheetId="59">#REF!</definedName>
    <definedName name="red_26" localSheetId="60">#REF!</definedName>
    <definedName name="red_26" localSheetId="61">#REF!</definedName>
    <definedName name="red_26" localSheetId="0">#REF!</definedName>
    <definedName name="red_26" localSheetId="7">#REF!</definedName>
    <definedName name="red_26" localSheetId="8">#REF!</definedName>
    <definedName name="red_26" localSheetId="11">#REF!</definedName>
    <definedName name="red_26" localSheetId="13">#REF!</definedName>
    <definedName name="red_26" localSheetId="14">#REF!</definedName>
    <definedName name="red_26" localSheetId="15">#REF!</definedName>
    <definedName name="red_26" localSheetId="16">#REF!</definedName>
    <definedName name="red_26" localSheetId="17">#REF!</definedName>
    <definedName name="red_26" localSheetId="18">#REF!</definedName>
    <definedName name="red_26" localSheetId="22">#REF!</definedName>
    <definedName name="red_26" localSheetId="25">#REF!</definedName>
    <definedName name="red_26" localSheetId="26">#REF!</definedName>
    <definedName name="red_26" localSheetId="27">#REF!</definedName>
    <definedName name="red_26" localSheetId="33">#REF!</definedName>
    <definedName name="red_26" localSheetId="35">#REF!</definedName>
    <definedName name="red_26">#REF!</definedName>
    <definedName name="red_33" localSheetId="46">#REF!</definedName>
    <definedName name="red_33" localSheetId="48">#REF!</definedName>
    <definedName name="red_33" localSheetId="49">#REF!</definedName>
    <definedName name="red_33" localSheetId="51">#REF!</definedName>
    <definedName name="red_33" localSheetId="52">#REF!</definedName>
    <definedName name="red_33" localSheetId="54">#REF!</definedName>
    <definedName name="red_33" localSheetId="55">#REF!</definedName>
    <definedName name="red_33" localSheetId="56">#REF!</definedName>
    <definedName name="red_33" localSheetId="58">#REF!</definedName>
    <definedName name="red_33" localSheetId="59">#REF!</definedName>
    <definedName name="red_33" localSheetId="60">#REF!</definedName>
    <definedName name="red_33" localSheetId="61">#REF!</definedName>
    <definedName name="red_33" localSheetId="0">#REF!</definedName>
    <definedName name="red_33" localSheetId="7">#REF!</definedName>
    <definedName name="red_33" localSheetId="8">#REF!</definedName>
    <definedName name="red_33" localSheetId="11">#REF!</definedName>
    <definedName name="red_33" localSheetId="13">#REF!</definedName>
    <definedName name="red_33" localSheetId="14">#REF!</definedName>
    <definedName name="red_33" localSheetId="15">#REF!</definedName>
    <definedName name="red_33" localSheetId="16">#REF!</definedName>
    <definedName name="red_33" localSheetId="17">#REF!</definedName>
    <definedName name="red_33" localSheetId="18">#REF!</definedName>
    <definedName name="red_33" localSheetId="22">#REF!</definedName>
    <definedName name="red_33" localSheetId="25">#REF!</definedName>
    <definedName name="red_33" localSheetId="26">#REF!</definedName>
    <definedName name="red_33" localSheetId="27">#REF!</definedName>
    <definedName name="red_33" localSheetId="33">#REF!</definedName>
    <definedName name="red_33" localSheetId="35">#REF!</definedName>
    <definedName name="red_33">#REF!</definedName>
    <definedName name="red_34" localSheetId="46">#REF!</definedName>
    <definedName name="red_34" localSheetId="48">#REF!</definedName>
    <definedName name="red_34" localSheetId="49">#REF!</definedName>
    <definedName name="red_34" localSheetId="51">#REF!</definedName>
    <definedName name="red_34" localSheetId="52">#REF!</definedName>
    <definedName name="red_34" localSheetId="54">#REF!</definedName>
    <definedName name="red_34" localSheetId="55">#REF!</definedName>
    <definedName name="red_34" localSheetId="56">#REF!</definedName>
    <definedName name="red_34" localSheetId="58">#REF!</definedName>
    <definedName name="red_34" localSheetId="59">#REF!</definedName>
    <definedName name="red_34" localSheetId="60">#REF!</definedName>
    <definedName name="red_34" localSheetId="61">#REF!</definedName>
    <definedName name="red_34" localSheetId="0">#REF!</definedName>
    <definedName name="red_34" localSheetId="7">#REF!</definedName>
    <definedName name="red_34" localSheetId="8">#REF!</definedName>
    <definedName name="red_34" localSheetId="11">#REF!</definedName>
    <definedName name="red_34" localSheetId="13">#REF!</definedName>
    <definedName name="red_34" localSheetId="14">#REF!</definedName>
    <definedName name="red_34" localSheetId="15">#REF!</definedName>
    <definedName name="red_34" localSheetId="16">#REF!</definedName>
    <definedName name="red_34" localSheetId="17">#REF!</definedName>
    <definedName name="red_34" localSheetId="18">#REF!</definedName>
    <definedName name="red_34" localSheetId="22">#REF!</definedName>
    <definedName name="red_34" localSheetId="25">#REF!</definedName>
    <definedName name="red_34" localSheetId="26">#REF!</definedName>
    <definedName name="red_34" localSheetId="27">#REF!</definedName>
    <definedName name="red_34" localSheetId="33">#REF!</definedName>
    <definedName name="red_34" localSheetId="35">#REF!</definedName>
    <definedName name="red_34">#REF!</definedName>
    <definedName name="red_35" localSheetId="46">#REF!</definedName>
    <definedName name="red_35" localSheetId="48">#REF!</definedName>
    <definedName name="red_35" localSheetId="49">#REF!</definedName>
    <definedName name="red_35" localSheetId="51">#REF!</definedName>
    <definedName name="red_35" localSheetId="52">#REF!</definedName>
    <definedName name="red_35" localSheetId="54">#REF!</definedName>
    <definedName name="red_35" localSheetId="55">#REF!</definedName>
    <definedName name="red_35" localSheetId="56">#REF!</definedName>
    <definedName name="red_35" localSheetId="58">#REF!</definedName>
    <definedName name="red_35" localSheetId="59">#REF!</definedName>
    <definedName name="red_35" localSheetId="60">#REF!</definedName>
    <definedName name="red_35" localSheetId="61">#REF!</definedName>
    <definedName name="red_35" localSheetId="0">#REF!</definedName>
    <definedName name="red_35" localSheetId="7">#REF!</definedName>
    <definedName name="red_35" localSheetId="8">#REF!</definedName>
    <definedName name="red_35" localSheetId="11">#REF!</definedName>
    <definedName name="red_35" localSheetId="13">#REF!</definedName>
    <definedName name="red_35" localSheetId="14">#REF!</definedName>
    <definedName name="red_35" localSheetId="15">#REF!</definedName>
    <definedName name="red_35" localSheetId="16">#REF!</definedName>
    <definedName name="red_35" localSheetId="17">#REF!</definedName>
    <definedName name="red_35" localSheetId="18">#REF!</definedName>
    <definedName name="red_35" localSheetId="22">#REF!</definedName>
    <definedName name="red_35" localSheetId="25">#REF!</definedName>
    <definedName name="red_35" localSheetId="26">#REF!</definedName>
    <definedName name="red_35" localSheetId="27">#REF!</definedName>
    <definedName name="red_35" localSheetId="33">#REF!</definedName>
    <definedName name="red_35" localSheetId="35">#REF!</definedName>
    <definedName name="red_35">#REF!</definedName>
    <definedName name="REDTbl3" localSheetId="46">#REF!</definedName>
    <definedName name="REDTbl3" localSheetId="48">#REF!</definedName>
    <definedName name="REDTbl3" localSheetId="49">#REF!</definedName>
    <definedName name="REDTbl3" localSheetId="51">#REF!</definedName>
    <definedName name="REDTbl3" localSheetId="52">#REF!</definedName>
    <definedName name="REDTbl3" localSheetId="54">#REF!</definedName>
    <definedName name="REDTbl3" localSheetId="55">#REF!</definedName>
    <definedName name="REDTbl3" localSheetId="56">#REF!</definedName>
    <definedName name="REDTbl3" localSheetId="58">#REF!</definedName>
    <definedName name="REDTbl3" localSheetId="59">#REF!</definedName>
    <definedName name="REDTbl3" localSheetId="60">#REF!</definedName>
    <definedName name="REDTbl3" localSheetId="61">#REF!</definedName>
    <definedName name="REDTbl3" localSheetId="0">#REF!</definedName>
    <definedName name="REDTbl3" localSheetId="7">#REF!</definedName>
    <definedName name="REDTbl3" localSheetId="8">#REF!</definedName>
    <definedName name="REDTbl3" localSheetId="11">#REF!</definedName>
    <definedName name="REDTbl3" localSheetId="13">#REF!</definedName>
    <definedName name="REDTbl3" localSheetId="14">#REF!</definedName>
    <definedName name="REDTbl3" localSheetId="15">#REF!</definedName>
    <definedName name="REDTbl3" localSheetId="16">#REF!</definedName>
    <definedName name="REDTbl3" localSheetId="17">#REF!</definedName>
    <definedName name="REDTbl3" localSheetId="18">#REF!</definedName>
    <definedName name="REDTbl3" localSheetId="22">#REF!</definedName>
    <definedName name="REDTbl3" localSheetId="25">#REF!</definedName>
    <definedName name="REDTbl3" localSheetId="26">#REF!</definedName>
    <definedName name="REDTbl3" localSheetId="27">#REF!</definedName>
    <definedName name="REDTbl3" localSheetId="33">#REF!</definedName>
    <definedName name="REDTbl3" localSheetId="35">#REF!</definedName>
    <definedName name="REDTbl3">#REF!</definedName>
    <definedName name="REDTbl4" localSheetId="46">#REF!</definedName>
    <definedName name="REDTbl4" localSheetId="48">#REF!</definedName>
    <definedName name="REDTbl4" localSheetId="49">#REF!</definedName>
    <definedName name="REDTbl4" localSheetId="51">#REF!</definedName>
    <definedName name="REDTbl4" localSheetId="52">#REF!</definedName>
    <definedName name="REDTbl4" localSheetId="54">#REF!</definedName>
    <definedName name="REDTbl4" localSheetId="55">#REF!</definedName>
    <definedName name="REDTbl4" localSheetId="56">#REF!</definedName>
    <definedName name="REDTbl4" localSheetId="58">#REF!</definedName>
    <definedName name="REDTbl4" localSheetId="59">#REF!</definedName>
    <definedName name="REDTbl4" localSheetId="60">#REF!</definedName>
    <definedName name="REDTbl4" localSheetId="61">#REF!</definedName>
    <definedName name="REDTbl4" localSheetId="0">#REF!</definedName>
    <definedName name="REDTbl4" localSheetId="7">#REF!</definedName>
    <definedName name="REDTbl4" localSheetId="8">#REF!</definedName>
    <definedName name="REDTbl4" localSheetId="11">#REF!</definedName>
    <definedName name="REDTbl4" localSheetId="13">#REF!</definedName>
    <definedName name="REDTbl4" localSheetId="14">#REF!</definedName>
    <definedName name="REDTbl4" localSheetId="15">#REF!</definedName>
    <definedName name="REDTbl4" localSheetId="16">#REF!</definedName>
    <definedName name="REDTbl4" localSheetId="17">#REF!</definedName>
    <definedName name="REDTbl4" localSheetId="18">#REF!</definedName>
    <definedName name="REDTbl4" localSheetId="22">#REF!</definedName>
    <definedName name="REDTbl4" localSheetId="25">#REF!</definedName>
    <definedName name="REDTbl4" localSheetId="26">#REF!</definedName>
    <definedName name="REDTbl4" localSheetId="27">#REF!</definedName>
    <definedName name="REDTbl4" localSheetId="33">#REF!</definedName>
    <definedName name="REDTbl4" localSheetId="35">#REF!</definedName>
    <definedName name="REDTbl4">#REF!</definedName>
    <definedName name="REDTbl5" localSheetId="46">#REF!</definedName>
    <definedName name="REDTbl5" localSheetId="48">#REF!</definedName>
    <definedName name="REDTbl5" localSheetId="49">#REF!</definedName>
    <definedName name="REDTbl5" localSheetId="51">#REF!</definedName>
    <definedName name="REDTbl5" localSheetId="52">#REF!</definedName>
    <definedName name="REDTbl5" localSheetId="54">#REF!</definedName>
    <definedName name="REDTbl5" localSheetId="55">#REF!</definedName>
    <definedName name="REDTbl5" localSheetId="56">#REF!</definedName>
    <definedName name="REDTbl5" localSheetId="58">#REF!</definedName>
    <definedName name="REDTbl5" localSheetId="59">#REF!</definedName>
    <definedName name="REDTbl5" localSheetId="60">#REF!</definedName>
    <definedName name="REDTbl5" localSheetId="61">#REF!</definedName>
    <definedName name="REDTbl5" localSheetId="0">#REF!</definedName>
    <definedName name="REDTbl5" localSheetId="7">#REF!</definedName>
    <definedName name="REDTbl5" localSheetId="8">#REF!</definedName>
    <definedName name="REDTbl5" localSheetId="11">#REF!</definedName>
    <definedName name="REDTbl5" localSheetId="13">#REF!</definedName>
    <definedName name="REDTbl5" localSheetId="14">#REF!</definedName>
    <definedName name="REDTbl5" localSheetId="15">#REF!</definedName>
    <definedName name="REDTbl5" localSheetId="16">#REF!</definedName>
    <definedName name="REDTbl5" localSheetId="17">#REF!</definedName>
    <definedName name="REDTbl5" localSheetId="18">#REF!</definedName>
    <definedName name="REDTbl5" localSheetId="22">#REF!</definedName>
    <definedName name="REDTbl5" localSheetId="25">#REF!</definedName>
    <definedName name="REDTbl5" localSheetId="26">#REF!</definedName>
    <definedName name="REDTbl5" localSheetId="27">#REF!</definedName>
    <definedName name="REDTbl5" localSheetId="33">#REF!</definedName>
    <definedName name="REDTbl5" localSheetId="35">#REF!</definedName>
    <definedName name="REDTbl5">#REF!</definedName>
    <definedName name="REDTbl6" localSheetId="46">#REF!</definedName>
    <definedName name="REDTbl6" localSheetId="48">#REF!</definedName>
    <definedName name="REDTbl6" localSheetId="49">#REF!</definedName>
    <definedName name="REDTbl6" localSheetId="51">#REF!</definedName>
    <definedName name="REDTbl6" localSheetId="52">#REF!</definedName>
    <definedName name="REDTbl6" localSheetId="54">#REF!</definedName>
    <definedName name="REDTbl6" localSheetId="55">#REF!</definedName>
    <definedName name="REDTbl6" localSheetId="56">#REF!</definedName>
    <definedName name="REDTbl6" localSheetId="58">#REF!</definedName>
    <definedName name="REDTbl6" localSheetId="59">#REF!</definedName>
    <definedName name="REDTbl6" localSheetId="60">#REF!</definedName>
    <definedName name="REDTbl6" localSheetId="61">#REF!</definedName>
    <definedName name="REDTbl6" localSheetId="0">#REF!</definedName>
    <definedName name="REDTbl6" localSheetId="7">#REF!</definedName>
    <definedName name="REDTbl6" localSheetId="8">#REF!</definedName>
    <definedName name="REDTbl6" localSheetId="11">#REF!</definedName>
    <definedName name="REDTbl6" localSheetId="13">#REF!</definedName>
    <definedName name="REDTbl6" localSheetId="14">#REF!</definedName>
    <definedName name="REDTbl6" localSheetId="15">#REF!</definedName>
    <definedName name="REDTbl6" localSheetId="16">#REF!</definedName>
    <definedName name="REDTbl6" localSheetId="17">#REF!</definedName>
    <definedName name="REDTbl6" localSheetId="18">#REF!</definedName>
    <definedName name="REDTbl6" localSheetId="22">#REF!</definedName>
    <definedName name="REDTbl6" localSheetId="25">#REF!</definedName>
    <definedName name="REDTbl6" localSheetId="26">#REF!</definedName>
    <definedName name="REDTbl6" localSheetId="27">#REF!</definedName>
    <definedName name="REDTbl6" localSheetId="33">#REF!</definedName>
    <definedName name="REDTbl6" localSheetId="35">#REF!</definedName>
    <definedName name="REDTbl6">#REF!</definedName>
    <definedName name="REDTbl7" localSheetId="46">#REF!</definedName>
    <definedName name="REDTbl7" localSheetId="48">#REF!</definedName>
    <definedName name="REDTbl7" localSheetId="49">#REF!</definedName>
    <definedName name="REDTbl7" localSheetId="51">#REF!</definedName>
    <definedName name="REDTbl7" localSheetId="52">#REF!</definedName>
    <definedName name="REDTbl7" localSheetId="54">#REF!</definedName>
    <definedName name="REDTbl7" localSheetId="55">#REF!</definedName>
    <definedName name="REDTbl7" localSheetId="56">#REF!</definedName>
    <definedName name="REDTbl7" localSheetId="58">#REF!</definedName>
    <definedName name="REDTbl7" localSheetId="59">#REF!</definedName>
    <definedName name="REDTbl7" localSheetId="60">#REF!</definedName>
    <definedName name="REDTbl7" localSheetId="61">#REF!</definedName>
    <definedName name="REDTbl7" localSheetId="0">#REF!</definedName>
    <definedName name="REDTbl7" localSheetId="7">#REF!</definedName>
    <definedName name="REDTbl7" localSheetId="8">#REF!</definedName>
    <definedName name="REDTbl7" localSheetId="11">#REF!</definedName>
    <definedName name="REDTbl7" localSheetId="13">#REF!</definedName>
    <definedName name="REDTbl7" localSheetId="14">#REF!</definedName>
    <definedName name="REDTbl7" localSheetId="15">#REF!</definedName>
    <definedName name="REDTbl7" localSheetId="16">#REF!</definedName>
    <definedName name="REDTbl7" localSheetId="17">#REF!</definedName>
    <definedName name="REDTbl7" localSheetId="18">#REF!</definedName>
    <definedName name="REDTbl7" localSheetId="22">#REF!</definedName>
    <definedName name="REDTbl7" localSheetId="25">#REF!</definedName>
    <definedName name="REDTbl7" localSheetId="26">#REF!</definedName>
    <definedName name="REDTbl7" localSheetId="27">#REF!</definedName>
    <definedName name="REDTbl7" localSheetId="33">#REF!</definedName>
    <definedName name="REDTbl7" localSheetId="35">#REF!</definedName>
    <definedName name="REDTbl7">#REF!</definedName>
    <definedName name="REERCPI" localSheetId="48">[1]REER!$AZ$144:$AZ$206</definedName>
    <definedName name="REERCPI" localSheetId="49">[1]REER!$AZ$144:$AZ$206</definedName>
    <definedName name="REERCPI" localSheetId="0">[1]REER!$AZ$144:$AZ$206</definedName>
    <definedName name="REERCPI" localSheetId="7">[1]REER!$AZ$144:$AZ$206</definedName>
    <definedName name="REERCPI" localSheetId="8">[1]REER!$AZ$144:$AZ$206</definedName>
    <definedName name="REERCPI">[2]REER!$AZ$144:$AZ$206</definedName>
    <definedName name="REERPPI" localSheetId="48">[1]REER!$BB$144:$BB$206</definedName>
    <definedName name="REERPPI" localSheetId="49">[1]REER!$BB$144:$BB$206</definedName>
    <definedName name="REERPPI" localSheetId="0">[1]REER!$BB$144:$BB$206</definedName>
    <definedName name="REERPPI" localSheetId="7">[1]REER!$BB$144:$BB$206</definedName>
    <definedName name="REERPPI" localSheetId="8">[1]REER!$BB$144:$BB$206</definedName>
    <definedName name="REERPPI">[2]REER!$BB$144:$BB$206</definedName>
    <definedName name="REGISTERALL" localSheetId="46">#REF!</definedName>
    <definedName name="REGISTERALL" localSheetId="48">#REF!</definedName>
    <definedName name="REGISTERALL" localSheetId="49">#REF!</definedName>
    <definedName name="REGISTERALL" localSheetId="51">#REF!</definedName>
    <definedName name="REGISTERALL" localSheetId="52">#REF!</definedName>
    <definedName name="REGISTERALL" localSheetId="54">#REF!</definedName>
    <definedName name="REGISTERALL" localSheetId="55">#REF!</definedName>
    <definedName name="REGISTERALL" localSheetId="56">#REF!</definedName>
    <definedName name="REGISTERALL" localSheetId="58">#REF!</definedName>
    <definedName name="REGISTERALL" localSheetId="59">#REF!</definedName>
    <definedName name="REGISTERALL" localSheetId="60">#REF!</definedName>
    <definedName name="REGISTERALL" localSheetId="61">#REF!</definedName>
    <definedName name="REGISTERALL" localSheetId="0">#REF!</definedName>
    <definedName name="REGISTERALL" localSheetId="7">#REF!</definedName>
    <definedName name="REGISTERALL" localSheetId="8">#REF!</definedName>
    <definedName name="REGISTERALL" localSheetId="11">#REF!</definedName>
    <definedName name="REGISTERALL" localSheetId="13">#REF!</definedName>
    <definedName name="REGISTERALL" localSheetId="14">#REF!</definedName>
    <definedName name="REGISTERALL" localSheetId="15">#REF!</definedName>
    <definedName name="REGISTERALL" localSheetId="16">#REF!</definedName>
    <definedName name="REGISTERALL" localSheetId="17">#REF!</definedName>
    <definedName name="REGISTERALL" localSheetId="18">#REF!</definedName>
    <definedName name="REGISTERALL" localSheetId="22">#REF!</definedName>
    <definedName name="REGISTERALL" localSheetId="25">#REF!</definedName>
    <definedName name="REGISTERALL" localSheetId="26">#REF!</definedName>
    <definedName name="REGISTERALL" localSheetId="27">#REF!</definedName>
    <definedName name="REGISTERALL" localSheetId="33">#REF!</definedName>
    <definedName name="REGISTERALL" localSheetId="35">#REF!</definedName>
    <definedName name="REGISTERALL">#REF!</definedName>
    <definedName name="RFSee_2" localSheetId="46">[23]Graf14_Graf15!#REF!</definedName>
    <definedName name="RFSee_2" localSheetId="48">[23]Graf14_Graf15!#REF!</definedName>
    <definedName name="RFSee_2" localSheetId="49">[23]Graf14_Graf15!#REF!</definedName>
    <definedName name="RFSee_2" localSheetId="51">#REF!</definedName>
    <definedName name="RFSee_2" localSheetId="52">#REF!</definedName>
    <definedName name="RFSee_2" localSheetId="54">[23]Graf14_Graf15!#REF!</definedName>
    <definedName name="RFSee_2" localSheetId="55">#REF!</definedName>
    <definedName name="RFSee_2" localSheetId="56">[23]Graf14_Graf15!#REF!</definedName>
    <definedName name="RFSee_2" localSheetId="58">#REF!</definedName>
    <definedName name="RFSee_2" localSheetId="59">#REF!</definedName>
    <definedName name="RFSee_2" localSheetId="60">#REF!</definedName>
    <definedName name="RFSee_2" localSheetId="61">#REF!</definedName>
    <definedName name="RFSee_2" localSheetId="0">[23]Graf14_Graf15!#REF!</definedName>
    <definedName name="RFSee_2" localSheetId="7">[23]Graf14_Graf15!#REF!</definedName>
    <definedName name="RFSee_2" localSheetId="8">[23]Graf14_Graf15!#REF!</definedName>
    <definedName name="RFSee_2" localSheetId="11">#REF!</definedName>
    <definedName name="RFSee_2" localSheetId="13">#REF!</definedName>
    <definedName name="RFSee_2" localSheetId="14">#REF!</definedName>
    <definedName name="RFSee_2" localSheetId="15">#REF!</definedName>
    <definedName name="RFSee_2" localSheetId="16">#REF!</definedName>
    <definedName name="RFSee_2" localSheetId="17">#REF!</definedName>
    <definedName name="RFSee_2" localSheetId="18">#REF!</definedName>
    <definedName name="RFSee_2" localSheetId="22">#REF!</definedName>
    <definedName name="RFSee_2" localSheetId="25">#REF!</definedName>
    <definedName name="RFSee_2" localSheetId="26">#REF!</definedName>
    <definedName name="RFSee_2" localSheetId="27">#REF!</definedName>
    <definedName name="RFSee_2" localSheetId="33">#REF!</definedName>
    <definedName name="RFSee_2" localSheetId="35">#REF!</definedName>
    <definedName name="RFSee_2">#REF!</definedName>
    <definedName name="RFSer_2" localSheetId="46">[23]Graf14_Graf15!#REF!</definedName>
    <definedName name="RFSer_2" localSheetId="48">[23]Graf14_Graf15!#REF!</definedName>
    <definedName name="RFSer_2" localSheetId="49">[23]Graf14_Graf15!#REF!</definedName>
    <definedName name="RFSer_2" localSheetId="51">#REF!</definedName>
    <definedName name="RFSer_2" localSheetId="52">#REF!</definedName>
    <definedName name="RFSer_2" localSheetId="54">[23]Graf14_Graf15!#REF!</definedName>
    <definedName name="RFSer_2" localSheetId="55">#REF!</definedName>
    <definedName name="RFSer_2" localSheetId="56">[23]Graf14_Graf15!#REF!</definedName>
    <definedName name="RFSer_2" localSheetId="58">#REF!</definedName>
    <definedName name="RFSer_2" localSheetId="59">#REF!</definedName>
    <definedName name="RFSer_2" localSheetId="60">#REF!</definedName>
    <definedName name="RFSer_2" localSheetId="61">#REF!</definedName>
    <definedName name="RFSer_2" localSheetId="0">[23]Graf14_Graf15!#REF!</definedName>
    <definedName name="RFSer_2" localSheetId="7">[23]Graf14_Graf15!#REF!</definedName>
    <definedName name="RFSer_2" localSheetId="8">[23]Graf14_Graf15!#REF!</definedName>
    <definedName name="RFSer_2" localSheetId="11">#REF!</definedName>
    <definedName name="RFSer_2" localSheetId="13">#REF!</definedName>
    <definedName name="RFSer_2" localSheetId="14">#REF!</definedName>
    <definedName name="RFSer_2" localSheetId="15">#REF!</definedName>
    <definedName name="RFSer_2" localSheetId="16">#REF!</definedName>
    <definedName name="RFSer_2" localSheetId="17">#REF!</definedName>
    <definedName name="RFSer_2" localSheetId="18">#REF!</definedName>
    <definedName name="RFSer_2" localSheetId="22">#REF!</definedName>
    <definedName name="RFSer_2" localSheetId="25">#REF!</definedName>
    <definedName name="RFSer_2" localSheetId="26">#REF!</definedName>
    <definedName name="RFSer_2" localSheetId="27">#REF!</definedName>
    <definedName name="RFSer_2" localSheetId="33">#REF!</definedName>
    <definedName name="RFSer_2" localSheetId="35">#REF!</definedName>
    <definedName name="RFSer_2">#REF!</definedName>
    <definedName name="RGDPA" localSheetId="46">#REF!</definedName>
    <definedName name="RGDPA" localSheetId="48">#REF!</definedName>
    <definedName name="RGDPA" localSheetId="49">#REF!</definedName>
    <definedName name="RGDPA" localSheetId="51">#REF!</definedName>
    <definedName name="RGDPA" localSheetId="52">#REF!</definedName>
    <definedName name="RGDPA" localSheetId="54">#REF!</definedName>
    <definedName name="RGDPA" localSheetId="55">#REF!</definedName>
    <definedName name="RGDPA" localSheetId="56">#REF!</definedName>
    <definedName name="RGDPA" localSheetId="58">#REF!</definedName>
    <definedName name="RGDPA" localSheetId="59">#REF!</definedName>
    <definedName name="RGDPA" localSheetId="60">#REF!</definedName>
    <definedName name="RGDPA" localSheetId="61">#REF!</definedName>
    <definedName name="RGDPA" localSheetId="0">#REF!</definedName>
    <definedName name="RGDPA" localSheetId="7">#REF!</definedName>
    <definedName name="RGDPA" localSheetId="8">#REF!</definedName>
    <definedName name="RGDPA" localSheetId="11">#REF!</definedName>
    <definedName name="RGDPA" localSheetId="13">#REF!</definedName>
    <definedName name="RGDPA" localSheetId="14">#REF!</definedName>
    <definedName name="RGDPA" localSheetId="15">#REF!</definedName>
    <definedName name="RGDPA" localSheetId="16">#REF!</definedName>
    <definedName name="RGDPA" localSheetId="17">#REF!</definedName>
    <definedName name="RGDPA" localSheetId="18">#REF!</definedName>
    <definedName name="RGDPA" localSheetId="22">#REF!</definedName>
    <definedName name="RGDPA" localSheetId="25">#REF!</definedName>
    <definedName name="RGDPA" localSheetId="26">#REF!</definedName>
    <definedName name="RGDPA" localSheetId="27">#REF!</definedName>
    <definedName name="RGDPA" localSheetId="33">#REF!</definedName>
    <definedName name="RGDPA" localSheetId="35">#REF!</definedName>
    <definedName name="RGDPA">#REF!</definedName>
    <definedName name="RgFdPartCsource" localSheetId="46">#REF!</definedName>
    <definedName name="RgFdPartCsource" localSheetId="48">#REF!</definedName>
    <definedName name="RgFdPartCsource" localSheetId="49">#REF!</definedName>
    <definedName name="RgFdPartCsource" localSheetId="51">#REF!</definedName>
    <definedName name="RgFdPartCsource" localSheetId="52">#REF!</definedName>
    <definedName name="RgFdPartCsource" localSheetId="54">#REF!</definedName>
    <definedName name="RgFdPartCsource" localSheetId="55">#REF!</definedName>
    <definedName name="RgFdPartCsource" localSheetId="56">#REF!</definedName>
    <definedName name="RgFdPartCsource" localSheetId="58">#REF!</definedName>
    <definedName name="RgFdPartCsource" localSheetId="59">#REF!</definedName>
    <definedName name="RgFdPartCsource" localSheetId="60">#REF!</definedName>
    <definedName name="RgFdPartCsource" localSheetId="61">#REF!</definedName>
    <definedName name="RgFdPartCsource" localSheetId="0">#REF!</definedName>
    <definedName name="RgFdPartCsource" localSheetId="7">#REF!</definedName>
    <definedName name="RgFdPartCsource" localSheetId="8">#REF!</definedName>
    <definedName name="RgFdPartCsource" localSheetId="11">#REF!</definedName>
    <definedName name="RgFdPartCsource" localSheetId="13">#REF!</definedName>
    <definedName name="RgFdPartCsource" localSheetId="14">#REF!</definedName>
    <definedName name="RgFdPartCsource" localSheetId="15">#REF!</definedName>
    <definedName name="RgFdPartCsource" localSheetId="16">#REF!</definedName>
    <definedName name="RgFdPartCsource" localSheetId="17">#REF!</definedName>
    <definedName name="RgFdPartCsource" localSheetId="18">#REF!</definedName>
    <definedName name="RgFdPartCsource" localSheetId="22">#REF!</definedName>
    <definedName name="RgFdPartCsource" localSheetId="25">#REF!</definedName>
    <definedName name="RgFdPartCsource" localSheetId="26">#REF!</definedName>
    <definedName name="RgFdPartCsource" localSheetId="27">#REF!</definedName>
    <definedName name="RgFdPartCsource" localSheetId="33">#REF!</definedName>
    <definedName name="RgFdPartCsource" localSheetId="35">#REF!</definedName>
    <definedName name="RgFdPartCsource">#REF!</definedName>
    <definedName name="RgFdPartEseries" localSheetId="46">#REF!</definedName>
    <definedName name="RgFdPartEseries" localSheetId="48">#REF!</definedName>
    <definedName name="RgFdPartEseries" localSheetId="49">#REF!</definedName>
    <definedName name="RgFdPartEseries" localSheetId="51">#REF!</definedName>
    <definedName name="RgFdPartEseries" localSheetId="52">#REF!</definedName>
    <definedName name="RgFdPartEseries" localSheetId="54">#REF!</definedName>
    <definedName name="RgFdPartEseries" localSheetId="55">#REF!</definedName>
    <definedName name="RgFdPartEseries" localSheetId="56">#REF!</definedName>
    <definedName name="RgFdPartEseries" localSheetId="58">#REF!</definedName>
    <definedName name="RgFdPartEseries" localSheetId="59">#REF!</definedName>
    <definedName name="RgFdPartEseries" localSheetId="60">#REF!</definedName>
    <definedName name="RgFdPartEseries" localSheetId="61">#REF!</definedName>
    <definedName name="RgFdPartEseries" localSheetId="0">#REF!</definedName>
    <definedName name="RgFdPartEseries" localSheetId="7">#REF!</definedName>
    <definedName name="RgFdPartEseries" localSheetId="8">#REF!</definedName>
    <definedName name="RgFdPartEseries" localSheetId="11">#REF!</definedName>
    <definedName name="RgFdPartEseries" localSheetId="13">#REF!</definedName>
    <definedName name="RgFdPartEseries" localSheetId="14">#REF!</definedName>
    <definedName name="RgFdPartEseries" localSheetId="15">#REF!</definedName>
    <definedName name="RgFdPartEseries" localSheetId="16">#REF!</definedName>
    <definedName name="RgFdPartEseries" localSheetId="17">#REF!</definedName>
    <definedName name="RgFdPartEseries" localSheetId="18">#REF!</definedName>
    <definedName name="RgFdPartEseries" localSheetId="22">#REF!</definedName>
    <definedName name="RgFdPartEseries" localSheetId="25">#REF!</definedName>
    <definedName name="RgFdPartEseries" localSheetId="26">#REF!</definedName>
    <definedName name="RgFdPartEseries" localSheetId="27">#REF!</definedName>
    <definedName name="RgFdPartEseries" localSheetId="33">#REF!</definedName>
    <definedName name="RgFdPartEseries" localSheetId="35">#REF!</definedName>
    <definedName name="RgFdPartEseries">#REF!</definedName>
    <definedName name="RgFdPartEsource" localSheetId="46">#REF!</definedName>
    <definedName name="RgFdPartEsource" localSheetId="48">#REF!</definedName>
    <definedName name="RgFdPartEsource" localSheetId="49">#REF!</definedName>
    <definedName name="RgFdPartEsource" localSheetId="51">#REF!</definedName>
    <definedName name="RgFdPartEsource" localSheetId="52">#REF!</definedName>
    <definedName name="RgFdPartEsource" localSheetId="54">#REF!</definedName>
    <definedName name="RgFdPartEsource" localSheetId="55">#REF!</definedName>
    <definedName name="RgFdPartEsource" localSheetId="56">#REF!</definedName>
    <definedName name="RgFdPartEsource" localSheetId="58">#REF!</definedName>
    <definedName name="RgFdPartEsource" localSheetId="59">#REF!</definedName>
    <definedName name="RgFdPartEsource" localSheetId="60">#REF!</definedName>
    <definedName name="RgFdPartEsource" localSheetId="61">#REF!</definedName>
    <definedName name="RgFdPartEsource" localSheetId="0">#REF!</definedName>
    <definedName name="RgFdPartEsource" localSheetId="7">#REF!</definedName>
    <definedName name="RgFdPartEsource" localSheetId="8">#REF!</definedName>
    <definedName name="RgFdPartEsource" localSheetId="11">#REF!</definedName>
    <definedName name="RgFdPartEsource" localSheetId="13">#REF!</definedName>
    <definedName name="RgFdPartEsource" localSheetId="14">#REF!</definedName>
    <definedName name="RgFdPartEsource" localSheetId="15">#REF!</definedName>
    <definedName name="RgFdPartEsource" localSheetId="16">#REF!</definedName>
    <definedName name="RgFdPartEsource" localSheetId="17">#REF!</definedName>
    <definedName name="RgFdPartEsource" localSheetId="18">#REF!</definedName>
    <definedName name="RgFdPartEsource" localSheetId="22">#REF!</definedName>
    <definedName name="RgFdPartEsource" localSheetId="25">#REF!</definedName>
    <definedName name="RgFdPartEsource" localSheetId="26">#REF!</definedName>
    <definedName name="RgFdPartEsource" localSheetId="27">#REF!</definedName>
    <definedName name="RgFdPartEsource" localSheetId="33">#REF!</definedName>
    <definedName name="RgFdPartEsource" localSheetId="35">#REF!</definedName>
    <definedName name="RgFdPartEsource">#REF!</definedName>
    <definedName name="RgFdReptCSeries" localSheetId="46">#REF!</definedName>
    <definedName name="RgFdReptCSeries" localSheetId="48">#REF!</definedName>
    <definedName name="RgFdReptCSeries" localSheetId="49">#REF!</definedName>
    <definedName name="RgFdReptCSeries" localSheetId="51">#REF!</definedName>
    <definedName name="RgFdReptCSeries" localSheetId="52">#REF!</definedName>
    <definedName name="RgFdReptCSeries" localSheetId="54">#REF!</definedName>
    <definedName name="RgFdReptCSeries" localSheetId="55">#REF!</definedName>
    <definedName name="RgFdReptCSeries" localSheetId="56">#REF!</definedName>
    <definedName name="RgFdReptCSeries" localSheetId="58">#REF!</definedName>
    <definedName name="RgFdReptCSeries" localSheetId="59">#REF!</definedName>
    <definedName name="RgFdReptCSeries" localSheetId="60">#REF!</definedName>
    <definedName name="RgFdReptCSeries" localSheetId="61">#REF!</definedName>
    <definedName name="RgFdReptCSeries" localSheetId="0">#REF!</definedName>
    <definedName name="RgFdReptCSeries" localSheetId="7">#REF!</definedName>
    <definedName name="RgFdReptCSeries" localSheetId="8">#REF!</definedName>
    <definedName name="RgFdReptCSeries" localSheetId="11">#REF!</definedName>
    <definedName name="RgFdReptCSeries" localSheetId="13">#REF!</definedName>
    <definedName name="RgFdReptCSeries" localSheetId="14">#REF!</definedName>
    <definedName name="RgFdReptCSeries" localSheetId="15">#REF!</definedName>
    <definedName name="RgFdReptCSeries" localSheetId="16">#REF!</definedName>
    <definedName name="RgFdReptCSeries" localSheetId="17">#REF!</definedName>
    <definedName name="RgFdReptCSeries" localSheetId="18">#REF!</definedName>
    <definedName name="RgFdReptCSeries" localSheetId="22">#REF!</definedName>
    <definedName name="RgFdReptCSeries" localSheetId="25">#REF!</definedName>
    <definedName name="RgFdReptCSeries" localSheetId="26">#REF!</definedName>
    <definedName name="RgFdReptCSeries" localSheetId="27">#REF!</definedName>
    <definedName name="RgFdReptCSeries" localSheetId="33">#REF!</definedName>
    <definedName name="RgFdReptCSeries" localSheetId="35">#REF!</definedName>
    <definedName name="RgFdReptCSeries">#REF!</definedName>
    <definedName name="RgFdReptCsource" localSheetId="46">#REF!</definedName>
    <definedName name="RgFdReptCsource" localSheetId="48">#REF!</definedName>
    <definedName name="RgFdReptCsource" localSheetId="49">#REF!</definedName>
    <definedName name="RgFdReptCsource" localSheetId="51">#REF!</definedName>
    <definedName name="RgFdReptCsource" localSheetId="52">#REF!</definedName>
    <definedName name="RgFdReptCsource" localSheetId="54">#REF!</definedName>
    <definedName name="RgFdReptCsource" localSheetId="55">#REF!</definedName>
    <definedName name="RgFdReptCsource" localSheetId="56">#REF!</definedName>
    <definedName name="RgFdReptCsource" localSheetId="58">#REF!</definedName>
    <definedName name="RgFdReptCsource" localSheetId="59">#REF!</definedName>
    <definedName name="RgFdReptCsource" localSheetId="60">#REF!</definedName>
    <definedName name="RgFdReptCsource" localSheetId="61">#REF!</definedName>
    <definedName name="RgFdReptCsource" localSheetId="0">#REF!</definedName>
    <definedName name="RgFdReptCsource" localSheetId="7">#REF!</definedName>
    <definedName name="RgFdReptCsource" localSheetId="8">#REF!</definedName>
    <definedName name="RgFdReptCsource" localSheetId="11">#REF!</definedName>
    <definedName name="RgFdReptCsource" localSheetId="13">#REF!</definedName>
    <definedName name="RgFdReptCsource" localSheetId="14">#REF!</definedName>
    <definedName name="RgFdReptCsource" localSheetId="15">#REF!</definedName>
    <definedName name="RgFdReptCsource" localSheetId="16">#REF!</definedName>
    <definedName name="RgFdReptCsource" localSheetId="17">#REF!</definedName>
    <definedName name="RgFdReptCsource" localSheetId="18">#REF!</definedName>
    <definedName name="RgFdReptCsource" localSheetId="22">#REF!</definedName>
    <definedName name="RgFdReptCsource" localSheetId="25">#REF!</definedName>
    <definedName name="RgFdReptCsource" localSheetId="26">#REF!</definedName>
    <definedName name="RgFdReptCsource" localSheetId="27">#REF!</definedName>
    <definedName name="RgFdReptCsource" localSheetId="33">#REF!</definedName>
    <definedName name="RgFdReptCsource" localSheetId="35">#REF!</definedName>
    <definedName name="RgFdReptCsource">#REF!</definedName>
    <definedName name="RgFdReptEseries" localSheetId="46">#REF!</definedName>
    <definedName name="RgFdReptEseries" localSheetId="48">#REF!</definedName>
    <definedName name="RgFdReptEseries" localSheetId="49">#REF!</definedName>
    <definedName name="RgFdReptEseries" localSheetId="51">#REF!</definedName>
    <definedName name="RgFdReptEseries" localSheetId="52">#REF!</definedName>
    <definedName name="RgFdReptEseries" localSheetId="54">#REF!</definedName>
    <definedName name="RgFdReptEseries" localSheetId="55">#REF!</definedName>
    <definedName name="RgFdReptEseries" localSheetId="56">#REF!</definedName>
    <definedName name="RgFdReptEseries" localSheetId="58">#REF!</definedName>
    <definedName name="RgFdReptEseries" localSheetId="59">#REF!</definedName>
    <definedName name="RgFdReptEseries" localSheetId="60">#REF!</definedName>
    <definedName name="RgFdReptEseries" localSheetId="61">#REF!</definedName>
    <definedName name="RgFdReptEseries" localSheetId="0">#REF!</definedName>
    <definedName name="RgFdReptEseries" localSheetId="7">#REF!</definedName>
    <definedName name="RgFdReptEseries" localSheetId="8">#REF!</definedName>
    <definedName name="RgFdReptEseries" localSheetId="11">#REF!</definedName>
    <definedName name="RgFdReptEseries" localSheetId="13">#REF!</definedName>
    <definedName name="RgFdReptEseries" localSheetId="14">#REF!</definedName>
    <definedName name="RgFdReptEseries" localSheetId="15">#REF!</definedName>
    <definedName name="RgFdReptEseries" localSheetId="16">#REF!</definedName>
    <definedName name="RgFdReptEseries" localSheetId="17">#REF!</definedName>
    <definedName name="RgFdReptEseries" localSheetId="18">#REF!</definedName>
    <definedName name="RgFdReptEseries" localSheetId="22">#REF!</definedName>
    <definedName name="RgFdReptEseries" localSheetId="25">#REF!</definedName>
    <definedName name="RgFdReptEseries" localSheetId="26">#REF!</definedName>
    <definedName name="RgFdReptEseries" localSheetId="27">#REF!</definedName>
    <definedName name="RgFdReptEseries" localSheetId="33">#REF!</definedName>
    <definedName name="RgFdReptEseries" localSheetId="35">#REF!</definedName>
    <definedName name="RgFdReptEseries">#REF!</definedName>
    <definedName name="RgFdReptEsource" localSheetId="46">#REF!</definedName>
    <definedName name="RgFdReptEsource" localSheetId="48">#REF!</definedName>
    <definedName name="RgFdReptEsource" localSheetId="49">#REF!</definedName>
    <definedName name="RgFdReptEsource" localSheetId="51">#REF!</definedName>
    <definedName name="RgFdReptEsource" localSheetId="52">#REF!</definedName>
    <definedName name="RgFdReptEsource" localSheetId="54">#REF!</definedName>
    <definedName name="RgFdReptEsource" localSheetId="55">#REF!</definedName>
    <definedName name="RgFdReptEsource" localSheetId="56">#REF!</definedName>
    <definedName name="RgFdReptEsource" localSheetId="58">#REF!</definedName>
    <definedName name="RgFdReptEsource" localSheetId="59">#REF!</definedName>
    <definedName name="RgFdReptEsource" localSheetId="60">#REF!</definedName>
    <definedName name="RgFdReptEsource" localSheetId="61">#REF!</definedName>
    <definedName name="RgFdReptEsource" localSheetId="0">#REF!</definedName>
    <definedName name="RgFdReptEsource" localSheetId="7">#REF!</definedName>
    <definedName name="RgFdReptEsource" localSheetId="8">#REF!</definedName>
    <definedName name="RgFdReptEsource" localSheetId="11">#REF!</definedName>
    <definedName name="RgFdReptEsource" localSheetId="13">#REF!</definedName>
    <definedName name="RgFdReptEsource" localSheetId="14">#REF!</definedName>
    <definedName name="RgFdReptEsource" localSheetId="15">#REF!</definedName>
    <definedName name="RgFdReptEsource" localSheetId="16">#REF!</definedName>
    <definedName name="RgFdReptEsource" localSheetId="17">#REF!</definedName>
    <definedName name="RgFdReptEsource" localSheetId="18">#REF!</definedName>
    <definedName name="RgFdReptEsource" localSheetId="22">#REF!</definedName>
    <definedName name="RgFdReptEsource" localSheetId="25">#REF!</definedName>
    <definedName name="RgFdReptEsource" localSheetId="26">#REF!</definedName>
    <definedName name="RgFdReptEsource" localSheetId="27">#REF!</definedName>
    <definedName name="RgFdReptEsource" localSheetId="33">#REF!</definedName>
    <definedName name="RgFdReptEsource" localSheetId="35">#REF!</definedName>
    <definedName name="RgFdReptEsource">#REF!</definedName>
    <definedName name="RgFdSAMethod" localSheetId="46">#REF!</definedName>
    <definedName name="RgFdSAMethod" localSheetId="48">#REF!</definedName>
    <definedName name="RgFdSAMethod" localSheetId="49">#REF!</definedName>
    <definedName name="RgFdSAMethod" localSheetId="51">#REF!</definedName>
    <definedName name="RgFdSAMethod" localSheetId="52">#REF!</definedName>
    <definedName name="RgFdSAMethod" localSheetId="54">#REF!</definedName>
    <definedName name="RgFdSAMethod" localSheetId="55">#REF!</definedName>
    <definedName name="RgFdSAMethod" localSheetId="56">#REF!</definedName>
    <definedName name="RgFdSAMethod" localSheetId="58">#REF!</definedName>
    <definedName name="RgFdSAMethod" localSheetId="59">#REF!</definedName>
    <definedName name="RgFdSAMethod" localSheetId="60">#REF!</definedName>
    <definedName name="RgFdSAMethod" localSheetId="61">#REF!</definedName>
    <definedName name="RgFdSAMethod" localSheetId="0">#REF!</definedName>
    <definedName name="RgFdSAMethod" localSheetId="7">#REF!</definedName>
    <definedName name="RgFdSAMethod" localSheetId="8">#REF!</definedName>
    <definedName name="RgFdSAMethod" localSheetId="11">#REF!</definedName>
    <definedName name="RgFdSAMethod" localSheetId="13">#REF!</definedName>
    <definedName name="RgFdSAMethod" localSheetId="14">#REF!</definedName>
    <definedName name="RgFdSAMethod" localSheetId="15">#REF!</definedName>
    <definedName name="RgFdSAMethod" localSheetId="16">#REF!</definedName>
    <definedName name="RgFdSAMethod" localSheetId="17">#REF!</definedName>
    <definedName name="RgFdSAMethod" localSheetId="18">#REF!</definedName>
    <definedName name="RgFdSAMethod" localSheetId="22">#REF!</definedName>
    <definedName name="RgFdSAMethod" localSheetId="25">#REF!</definedName>
    <definedName name="RgFdSAMethod" localSheetId="26">#REF!</definedName>
    <definedName name="RgFdSAMethod" localSheetId="27">#REF!</definedName>
    <definedName name="RgFdSAMethod" localSheetId="33">#REF!</definedName>
    <definedName name="RgFdSAMethod" localSheetId="35">#REF!</definedName>
    <definedName name="RgFdSAMethod">#REF!</definedName>
    <definedName name="RgFdTbBper" localSheetId="46">#REF!</definedName>
    <definedName name="RgFdTbBper" localSheetId="48">#REF!</definedName>
    <definedName name="RgFdTbBper" localSheetId="49">#REF!</definedName>
    <definedName name="RgFdTbBper" localSheetId="51">#REF!</definedName>
    <definedName name="RgFdTbBper" localSheetId="52">#REF!</definedName>
    <definedName name="RgFdTbBper" localSheetId="54">#REF!</definedName>
    <definedName name="RgFdTbBper" localSheetId="55">#REF!</definedName>
    <definedName name="RgFdTbBper" localSheetId="56">#REF!</definedName>
    <definedName name="RgFdTbBper" localSheetId="58">#REF!</definedName>
    <definedName name="RgFdTbBper" localSheetId="59">#REF!</definedName>
    <definedName name="RgFdTbBper" localSheetId="60">#REF!</definedName>
    <definedName name="RgFdTbBper" localSheetId="61">#REF!</definedName>
    <definedName name="RgFdTbBper" localSheetId="0">#REF!</definedName>
    <definedName name="RgFdTbBper" localSheetId="7">#REF!</definedName>
    <definedName name="RgFdTbBper" localSheetId="8">#REF!</definedName>
    <definedName name="RgFdTbBper" localSheetId="11">#REF!</definedName>
    <definedName name="RgFdTbBper" localSheetId="13">#REF!</definedName>
    <definedName name="RgFdTbBper" localSheetId="14">#REF!</definedName>
    <definedName name="RgFdTbBper" localSheetId="15">#REF!</definedName>
    <definedName name="RgFdTbBper" localSheetId="16">#REF!</definedName>
    <definedName name="RgFdTbBper" localSheetId="17">#REF!</definedName>
    <definedName name="RgFdTbBper" localSheetId="18">#REF!</definedName>
    <definedName name="RgFdTbBper" localSheetId="22">#REF!</definedName>
    <definedName name="RgFdTbBper" localSheetId="25">#REF!</definedName>
    <definedName name="RgFdTbBper" localSheetId="26">#REF!</definedName>
    <definedName name="RgFdTbBper" localSheetId="27">#REF!</definedName>
    <definedName name="RgFdTbBper" localSheetId="33">#REF!</definedName>
    <definedName name="RgFdTbBper" localSheetId="35">#REF!</definedName>
    <definedName name="RgFdTbBper">#REF!</definedName>
    <definedName name="RgFdTbCreate" localSheetId="46">#REF!</definedName>
    <definedName name="RgFdTbCreate" localSheetId="48">#REF!</definedName>
    <definedName name="RgFdTbCreate" localSheetId="49">#REF!</definedName>
    <definedName name="RgFdTbCreate" localSheetId="51">#REF!</definedName>
    <definedName name="RgFdTbCreate" localSheetId="52">#REF!</definedName>
    <definedName name="RgFdTbCreate" localSheetId="54">#REF!</definedName>
    <definedName name="RgFdTbCreate" localSheetId="55">#REF!</definedName>
    <definedName name="RgFdTbCreate" localSheetId="56">#REF!</definedName>
    <definedName name="RgFdTbCreate" localSheetId="58">#REF!</definedName>
    <definedName name="RgFdTbCreate" localSheetId="59">#REF!</definedName>
    <definedName name="RgFdTbCreate" localSheetId="60">#REF!</definedName>
    <definedName name="RgFdTbCreate" localSheetId="61">#REF!</definedName>
    <definedName name="RgFdTbCreate" localSheetId="0">#REF!</definedName>
    <definedName name="RgFdTbCreate" localSheetId="7">#REF!</definedName>
    <definedName name="RgFdTbCreate" localSheetId="8">#REF!</definedName>
    <definedName name="RgFdTbCreate" localSheetId="11">#REF!</definedName>
    <definedName name="RgFdTbCreate" localSheetId="13">#REF!</definedName>
    <definedName name="RgFdTbCreate" localSheetId="14">#REF!</definedName>
    <definedName name="RgFdTbCreate" localSheetId="15">#REF!</definedName>
    <definedName name="RgFdTbCreate" localSheetId="16">#REF!</definedName>
    <definedName name="RgFdTbCreate" localSheetId="17">#REF!</definedName>
    <definedName name="RgFdTbCreate" localSheetId="18">#REF!</definedName>
    <definedName name="RgFdTbCreate" localSheetId="22">#REF!</definedName>
    <definedName name="RgFdTbCreate" localSheetId="25">#REF!</definedName>
    <definedName name="RgFdTbCreate" localSheetId="26">#REF!</definedName>
    <definedName name="RgFdTbCreate" localSheetId="27">#REF!</definedName>
    <definedName name="RgFdTbCreate" localSheetId="33">#REF!</definedName>
    <definedName name="RgFdTbCreate" localSheetId="35">#REF!</definedName>
    <definedName name="RgFdTbCreate">#REF!</definedName>
    <definedName name="RgFdTbEper" localSheetId="46">#REF!</definedName>
    <definedName name="RgFdTbEper" localSheetId="48">#REF!</definedName>
    <definedName name="RgFdTbEper" localSheetId="49">#REF!</definedName>
    <definedName name="RgFdTbEper" localSheetId="51">#REF!</definedName>
    <definedName name="RgFdTbEper" localSheetId="52">#REF!</definedName>
    <definedName name="RgFdTbEper" localSheetId="54">#REF!</definedName>
    <definedName name="RgFdTbEper" localSheetId="55">#REF!</definedName>
    <definedName name="RgFdTbEper" localSheetId="56">#REF!</definedName>
    <definedName name="RgFdTbEper" localSheetId="58">#REF!</definedName>
    <definedName name="RgFdTbEper" localSheetId="59">#REF!</definedName>
    <definedName name="RgFdTbEper" localSheetId="60">#REF!</definedName>
    <definedName name="RgFdTbEper" localSheetId="61">#REF!</definedName>
    <definedName name="RgFdTbEper" localSheetId="0">#REF!</definedName>
    <definedName name="RgFdTbEper" localSheetId="7">#REF!</definedName>
    <definedName name="RgFdTbEper" localSheetId="8">#REF!</definedName>
    <definedName name="RgFdTbEper" localSheetId="11">#REF!</definedName>
    <definedName name="RgFdTbEper" localSheetId="13">#REF!</definedName>
    <definedName name="RgFdTbEper" localSheetId="14">#REF!</definedName>
    <definedName name="RgFdTbEper" localSheetId="15">#REF!</definedName>
    <definedName name="RgFdTbEper" localSheetId="16">#REF!</definedName>
    <definedName name="RgFdTbEper" localSheetId="17">#REF!</definedName>
    <definedName name="RgFdTbEper" localSheetId="18">#REF!</definedName>
    <definedName name="RgFdTbEper" localSheetId="22">#REF!</definedName>
    <definedName name="RgFdTbEper" localSheetId="25">#REF!</definedName>
    <definedName name="RgFdTbEper" localSheetId="26">#REF!</definedName>
    <definedName name="RgFdTbEper" localSheetId="27">#REF!</definedName>
    <definedName name="RgFdTbEper" localSheetId="33">#REF!</definedName>
    <definedName name="RgFdTbEper" localSheetId="35">#REF!</definedName>
    <definedName name="RgFdTbEper">#REF!</definedName>
    <definedName name="RGFdTbFoot" localSheetId="46">#REF!</definedName>
    <definedName name="RGFdTbFoot" localSheetId="48">#REF!</definedName>
    <definedName name="RGFdTbFoot" localSheetId="49">#REF!</definedName>
    <definedName name="RGFdTbFoot" localSheetId="51">#REF!</definedName>
    <definedName name="RGFdTbFoot" localSheetId="52">#REF!</definedName>
    <definedName name="RGFdTbFoot" localSheetId="54">#REF!</definedName>
    <definedName name="RGFdTbFoot" localSheetId="55">#REF!</definedName>
    <definedName name="RGFdTbFoot" localSheetId="56">#REF!</definedName>
    <definedName name="RGFdTbFoot" localSheetId="58">#REF!</definedName>
    <definedName name="RGFdTbFoot" localSheetId="59">#REF!</definedName>
    <definedName name="RGFdTbFoot" localSheetId="60">#REF!</definedName>
    <definedName name="RGFdTbFoot" localSheetId="61">#REF!</definedName>
    <definedName name="RGFdTbFoot" localSheetId="0">#REF!</definedName>
    <definedName name="RGFdTbFoot" localSheetId="7">#REF!</definedName>
    <definedName name="RGFdTbFoot" localSheetId="8">#REF!</definedName>
    <definedName name="RGFdTbFoot" localSheetId="11">#REF!</definedName>
    <definedName name="RGFdTbFoot" localSheetId="13">#REF!</definedName>
    <definedName name="RGFdTbFoot" localSheetId="14">#REF!</definedName>
    <definedName name="RGFdTbFoot" localSheetId="15">#REF!</definedName>
    <definedName name="RGFdTbFoot" localSheetId="16">#REF!</definedName>
    <definedName name="RGFdTbFoot" localSheetId="17">#REF!</definedName>
    <definedName name="RGFdTbFoot" localSheetId="18">#REF!</definedName>
    <definedName name="RGFdTbFoot" localSheetId="22">#REF!</definedName>
    <definedName name="RGFdTbFoot" localSheetId="25">#REF!</definedName>
    <definedName name="RGFdTbFoot" localSheetId="26">#REF!</definedName>
    <definedName name="RGFdTbFoot" localSheetId="27">#REF!</definedName>
    <definedName name="RGFdTbFoot" localSheetId="33">#REF!</definedName>
    <definedName name="RGFdTbFoot" localSheetId="35">#REF!</definedName>
    <definedName name="RGFdTbFoot">#REF!</definedName>
    <definedName name="RgFdTbFreq" localSheetId="46">#REF!</definedName>
    <definedName name="RgFdTbFreq" localSheetId="48">#REF!</definedName>
    <definedName name="RgFdTbFreq" localSheetId="49">#REF!</definedName>
    <definedName name="RgFdTbFreq" localSheetId="51">#REF!</definedName>
    <definedName name="RgFdTbFreq" localSheetId="52">#REF!</definedName>
    <definedName name="RgFdTbFreq" localSheetId="54">#REF!</definedName>
    <definedName name="RgFdTbFreq" localSheetId="55">#REF!</definedName>
    <definedName name="RgFdTbFreq" localSheetId="56">#REF!</definedName>
    <definedName name="RgFdTbFreq" localSheetId="58">#REF!</definedName>
    <definedName name="RgFdTbFreq" localSheetId="59">#REF!</definedName>
    <definedName name="RgFdTbFreq" localSheetId="60">#REF!</definedName>
    <definedName name="RgFdTbFreq" localSheetId="61">#REF!</definedName>
    <definedName name="RgFdTbFreq" localSheetId="0">#REF!</definedName>
    <definedName name="RgFdTbFreq" localSheetId="7">#REF!</definedName>
    <definedName name="RgFdTbFreq" localSheetId="8">#REF!</definedName>
    <definedName name="RgFdTbFreq" localSheetId="11">#REF!</definedName>
    <definedName name="RgFdTbFreq" localSheetId="13">#REF!</definedName>
    <definedName name="RgFdTbFreq" localSheetId="14">#REF!</definedName>
    <definedName name="RgFdTbFreq" localSheetId="15">#REF!</definedName>
    <definedName name="RgFdTbFreq" localSheetId="16">#REF!</definedName>
    <definedName name="RgFdTbFreq" localSheetId="17">#REF!</definedName>
    <definedName name="RgFdTbFreq" localSheetId="18">#REF!</definedName>
    <definedName name="RgFdTbFreq" localSheetId="22">#REF!</definedName>
    <definedName name="RgFdTbFreq" localSheetId="25">#REF!</definedName>
    <definedName name="RgFdTbFreq" localSheetId="26">#REF!</definedName>
    <definedName name="RgFdTbFreq" localSheetId="27">#REF!</definedName>
    <definedName name="RgFdTbFreq" localSheetId="33">#REF!</definedName>
    <definedName name="RgFdTbFreq" localSheetId="35">#REF!</definedName>
    <definedName name="RgFdTbFreq">#REF!</definedName>
    <definedName name="RgFdTbFreqVal" localSheetId="46">#REF!</definedName>
    <definedName name="RgFdTbFreqVal" localSheetId="48">#REF!</definedName>
    <definedName name="RgFdTbFreqVal" localSheetId="49">#REF!</definedName>
    <definedName name="RgFdTbFreqVal" localSheetId="51">#REF!</definedName>
    <definedName name="RgFdTbFreqVal" localSheetId="52">#REF!</definedName>
    <definedName name="RgFdTbFreqVal" localSheetId="54">#REF!</definedName>
    <definedName name="RgFdTbFreqVal" localSheetId="55">#REF!</definedName>
    <definedName name="RgFdTbFreqVal" localSheetId="56">#REF!</definedName>
    <definedName name="RgFdTbFreqVal" localSheetId="58">#REF!</definedName>
    <definedName name="RgFdTbFreqVal" localSheetId="59">#REF!</definedName>
    <definedName name="RgFdTbFreqVal" localSheetId="60">#REF!</definedName>
    <definedName name="RgFdTbFreqVal" localSheetId="61">#REF!</definedName>
    <definedName name="RgFdTbFreqVal" localSheetId="0">#REF!</definedName>
    <definedName name="RgFdTbFreqVal" localSheetId="7">#REF!</definedName>
    <definedName name="RgFdTbFreqVal" localSheetId="8">#REF!</definedName>
    <definedName name="RgFdTbFreqVal" localSheetId="11">#REF!</definedName>
    <definedName name="RgFdTbFreqVal" localSheetId="13">#REF!</definedName>
    <definedName name="RgFdTbFreqVal" localSheetId="14">#REF!</definedName>
    <definedName name="RgFdTbFreqVal" localSheetId="15">#REF!</definedName>
    <definedName name="RgFdTbFreqVal" localSheetId="16">#REF!</definedName>
    <definedName name="RgFdTbFreqVal" localSheetId="17">#REF!</definedName>
    <definedName name="RgFdTbFreqVal" localSheetId="18">#REF!</definedName>
    <definedName name="RgFdTbFreqVal" localSheetId="22">#REF!</definedName>
    <definedName name="RgFdTbFreqVal" localSheetId="25">#REF!</definedName>
    <definedName name="RgFdTbFreqVal" localSheetId="26">#REF!</definedName>
    <definedName name="RgFdTbFreqVal" localSheetId="27">#REF!</definedName>
    <definedName name="RgFdTbFreqVal" localSheetId="33">#REF!</definedName>
    <definedName name="RgFdTbFreqVal" localSheetId="35">#REF!</definedName>
    <definedName name="RgFdTbFreqVal">#REF!</definedName>
    <definedName name="RgFdTbSendto" localSheetId="46">#REF!</definedName>
    <definedName name="RgFdTbSendto" localSheetId="48">#REF!</definedName>
    <definedName name="RgFdTbSendto" localSheetId="49">#REF!</definedName>
    <definedName name="RgFdTbSendto" localSheetId="51">#REF!</definedName>
    <definedName name="RgFdTbSendto" localSheetId="52">#REF!</definedName>
    <definedName name="RgFdTbSendto" localSheetId="54">#REF!</definedName>
    <definedName name="RgFdTbSendto" localSheetId="55">#REF!</definedName>
    <definedName name="RgFdTbSendto" localSheetId="56">#REF!</definedName>
    <definedName name="RgFdTbSendto" localSheetId="58">#REF!</definedName>
    <definedName name="RgFdTbSendto" localSheetId="59">#REF!</definedName>
    <definedName name="RgFdTbSendto" localSheetId="60">#REF!</definedName>
    <definedName name="RgFdTbSendto" localSheetId="61">#REF!</definedName>
    <definedName name="RgFdTbSendto" localSheetId="0">#REF!</definedName>
    <definedName name="RgFdTbSendto" localSheetId="7">#REF!</definedName>
    <definedName name="RgFdTbSendto" localSheetId="8">#REF!</definedName>
    <definedName name="RgFdTbSendto" localSheetId="11">#REF!</definedName>
    <definedName name="RgFdTbSendto" localSheetId="13">#REF!</definedName>
    <definedName name="RgFdTbSendto" localSheetId="14">#REF!</definedName>
    <definedName name="RgFdTbSendto" localSheetId="15">#REF!</definedName>
    <definedName name="RgFdTbSendto" localSheetId="16">#REF!</definedName>
    <definedName name="RgFdTbSendto" localSheetId="17">#REF!</definedName>
    <definedName name="RgFdTbSendto" localSheetId="18">#REF!</definedName>
    <definedName name="RgFdTbSendto" localSheetId="22">#REF!</definedName>
    <definedName name="RgFdTbSendto" localSheetId="25">#REF!</definedName>
    <definedName name="RgFdTbSendto" localSheetId="26">#REF!</definedName>
    <definedName name="RgFdTbSendto" localSheetId="27">#REF!</definedName>
    <definedName name="RgFdTbSendto" localSheetId="33">#REF!</definedName>
    <definedName name="RgFdTbSendto" localSheetId="35">#REF!</definedName>
    <definedName name="RgFdTbSendto">#REF!</definedName>
    <definedName name="RgFdWgtMethod" localSheetId="46">#REF!</definedName>
    <definedName name="RgFdWgtMethod" localSheetId="48">#REF!</definedName>
    <definedName name="RgFdWgtMethod" localSheetId="49">#REF!</definedName>
    <definedName name="RgFdWgtMethod" localSheetId="51">#REF!</definedName>
    <definedName name="RgFdWgtMethod" localSheetId="52">#REF!</definedName>
    <definedName name="RgFdWgtMethod" localSheetId="54">#REF!</definedName>
    <definedName name="RgFdWgtMethod" localSheetId="55">#REF!</definedName>
    <definedName name="RgFdWgtMethod" localSheetId="56">#REF!</definedName>
    <definedName name="RgFdWgtMethod" localSheetId="58">#REF!</definedName>
    <definedName name="RgFdWgtMethod" localSheetId="59">#REF!</definedName>
    <definedName name="RgFdWgtMethod" localSheetId="60">#REF!</definedName>
    <definedName name="RgFdWgtMethod" localSheetId="61">#REF!</definedName>
    <definedName name="RgFdWgtMethod" localSheetId="0">#REF!</definedName>
    <definedName name="RgFdWgtMethod" localSheetId="7">#REF!</definedName>
    <definedName name="RgFdWgtMethod" localSheetId="8">#REF!</definedName>
    <definedName name="RgFdWgtMethod" localSheetId="11">#REF!</definedName>
    <definedName name="RgFdWgtMethod" localSheetId="13">#REF!</definedName>
    <definedName name="RgFdWgtMethod" localSheetId="14">#REF!</definedName>
    <definedName name="RgFdWgtMethod" localSheetId="15">#REF!</definedName>
    <definedName name="RgFdWgtMethod" localSheetId="16">#REF!</definedName>
    <definedName name="RgFdWgtMethod" localSheetId="17">#REF!</definedName>
    <definedName name="RgFdWgtMethod" localSheetId="18">#REF!</definedName>
    <definedName name="RgFdWgtMethod" localSheetId="22">#REF!</definedName>
    <definedName name="RgFdWgtMethod" localSheetId="25">#REF!</definedName>
    <definedName name="RgFdWgtMethod" localSheetId="26">#REF!</definedName>
    <definedName name="RgFdWgtMethod" localSheetId="27">#REF!</definedName>
    <definedName name="RgFdWgtMethod" localSheetId="33">#REF!</definedName>
    <definedName name="RgFdWgtMethod" localSheetId="35">#REF!</definedName>
    <definedName name="RgFdWgtMethod">#REF!</definedName>
    <definedName name="RGSPA" localSheetId="46">#REF!</definedName>
    <definedName name="RGSPA" localSheetId="48">#REF!</definedName>
    <definedName name="RGSPA" localSheetId="49">#REF!</definedName>
    <definedName name="RGSPA" localSheetId="51">#REF!</definedName>
    <definedName name="RGSPA" localSheetId="52">#REF!</definedName>
    <definedName name="RGSPA" localSheetId="54">#REF!</definedName>
    <definedName name="RGSPA" localSheetId="55">#REF!</definedName>
    <definedName name="RGSPA" localSheetId="56">#REF!</definedName>
    <definedName name="RGSPA" localSheetId="58">#REF!</definedName>
    <definedName name="RGSPA" localSheetId="59">#REF!</definedName>
    <definedName name="RGSPA" localSheetId="60">#REF!</definedName>
    <definedName name="RGSPA" localSheetId="61">#REF!</definedName>
    <definedName name="RGSPA" localSheetId="0">#REF!</definedName>
    <definedName name="RGSPA" localSheetId="7">#REF!</definedName>
    <definedName name="RGSPA" localSheetId="8">#REF!</definedName>
    <definedName name="RGSPA" localSheetId="11">#REF!</definedName>
    <definedName name="RGSPA" localSheetId="13">#REF!</definedName>
    <definedName name="RGSPA" localSheetId="14">#REF!</definedName>
    <definedName name="RGSPA" localSheetId="15">#REF!</definedName>
    <definedName name="RGSPA" localSheetId="16">#REF!</definedName>
    <definedName name="RGSPA" localSheetId="17">#REF!</definedName>
    <definedName name="RGSPA" localSheetId="18">#REF!</definedName>
    <definedName name="RGSPA" localSheetId="22">#REF!</definedName>
    <definedName name="RGSPA" localSheetId="25">#REF!</definedName>
    <definedName name="RGSPA" localSheetId="26">#REF!</definedName>
    <definedName name="RGSPA" localSheetId="27">#REF!</definedName>
    <definedName name="RGSPA" localSheetId="33">#REF!</definedName>
    <definedName name="RGSPA" localSheetId="35">#REF!</definedName>
    <definedName name="RGSPA">#REF!</definedName>
    <definedName name="rngBefore">[38]Main!$AB$26</definedName>
    <definedName name="rngDepartmentDrive">[38]Main!$AB$23</definedName>
    <definedName name="rngEMailAddress">[38]Main!$AB$20</definedName>
    <definedName name="rngErrorSort">[38]ErrCheck!$A$4</definedName>
    <definedName name="rngLastSave">[38]Main!$G$19</definedName>
    <definedName name="rngLastSent">[38]Main!$G$18</definedName>
    <definedName name="rngLastUpdate">[38]Links!$D$2</definedName>
    <definedName name="rngNeedsUpdate">[38]Links!$E$2</definedName>
    <definedName name="rngNews">[38]Main!$AB$27</definedName>
    <definedName name="rngQuestChecked">[38]ErrCheck!$A$3</definedName>
    <definedName name="rounding" localSheetId="46">[23]Graf14_Graf15!#REF!</definedName>
    <definedName name="rounding" localSheetId="48">[23]Graf14_Graf15!#REF!</definedName>
    <definedName name="rounding" localSheetId="49">[23]Graf14_Graf15!#REF!</definedName>
    <definedName name="rounding" localSheetId="51">#REF!</definedName>
    <definedName name="rounding" localSheetId="52">#REF!</definedName>
    <definedName name="rounding" localSheetId="54">[23]Graf14_Graf15!#REF!</definedName>
    <definedName name="rounding" localSheetId="55">#REF!</definedName>
    <definedName name="rounding" localSheetId="56">[23]Graf14_Graf15!#REF!</definedName>
    <definedName name="rounding" localSheetId="58">#REF!</definedName>
    <definedName name="rounding" localSheetId="59">#REF!</definedName>
    <definedName name="rounding" localSheetId="60">#REF!</definedName>
    <definedName name="rounding" localSheetId="61">#REF!</definedName>
    <definedName name="rounding" localSheetId="0">[23]Graf14_Graf15!#REF!</definedName>
    <definedName name="rounding" localSheetId="7">[23]Graf14_Graf15!#REF!</definedName>
    <definedName name="rounding" localSheetId="8">[23]Graf14_Graf15!#REF!</definedName>
    <definedName name="rounding" localSheetId="11">#REF!</definedName>
    <definedName name="rounding" localSheetId="13">#REF!</definedName>
    <definedName name="rounding" localSheetId="14">#REF!</definedName>
    <definedName name="rounding" localSheetId="15">#REF!</definedName>
    <definedName name="rounding" localSheetId="16">#REF!</definedName>
    <definedName name="rounding" localSheetId="17">#REF!</definedName>
    <definedName name="rounding" localSheetId="18">#REF!</definedName>
    <definedName name="rounding" localSheetId="22">#REF!</definedName>
    <definedName name="rounding" localSheetId="25">#REF!</definedName>
    <definedName name="rounding" localSheetId="26">#REF!</definedName>
    <definedName name="rounding" localSheetId="27">#REF!</definedName>
    <definedName name="rounding" localSheetId="33">#REF!</definedName>
    <definedName name="rounding" localSheetId="35">#REF!</definedName>
    <definedName name="rounding">#REF!</definedName>
    <definedName name="rr" localSheetId="48" hidden="1">{"Riqfin97",#N/A,FALSE,"Tran";"Riqfinpro",#N/A,FALSE,"Tran"}</definedName>
    <definedName name="rr" localSheetId="49" hidden="1">{"Riqfin97",#N/A,FALSE,"Tran";"Riqfinpro",#N/A,FALSE,"Tran"}</definedName>
    <definedName name="rr" localSheetId="50" hidden="1">{"Riqfin97",#N/A,FALSE,"Tran";"Riqfinpro",#N/A,FALSE,"Tran"}</definedName>
    <definedName name="rr" localSheetId="51" hidden="1">{"Riqfin97",#N/A,FALSE,"Tran";"Riqfinpro",#N/A,FALSE,"Tran"}</definedName>
    <definedName name="rr" localSheetId="52" hidden="1">{"Riqfin97",#N/A,FALSE,"Tran";"Riqfinpro",#N/A,FALSE,"Tran"}</definedName>
    <definedName name="rr" localSheetId="54" hidden="1">{"Riqfin97",#N/A,FALSE,"Tran";"Riqfinpro",#N/A,FALSE,"Tran"}</definedName>
    <definedName name="rr" localSheetId="55" hidden="1">{"Riqfin97",#N/A,FALSE,"Tran";"Riqfinpro",#N/A,FALSE,"Tran"}</definedName>
    <definedName name="rr" localSheetId="0" hidden="1">{"Riqfin97",#N/A,FALSE,"Tran";"Riqfinpro",#N/A,FALSE,"Tran"}</definedName>
    <definedName name="rr" localSheetId="2" hidden="1">{"Riqfin97",#N/A,FALSE,"Tran";"Riqfinpro",#N/A,FALSE,"Tran"}</definedName>
    <definedName name="rr" localSheetId="7" hidden="1">{"Riqfin97",#N/A,FALSE,"Tran";"Riqfinpro",#N/A,FALSE,"Tran"}</definedName>
    <definedName name="rr" localSheetId="8" hidden="1">{"Riqfin97",#N/A,FALSE,"Tran";"Riqfinpro",#N/A,FALSE,"Tran"}</definedName>
    <definedName name="rr" localSheetId="11" hidden="1">{"Riqfin97",#N/A,FALSE,"Tran";"Riqfinpro",#N/A,FALSE,"Tran"}</definedName>
    <definedName name="rr" localSheetId="13" hidden="1">{"Riqfin97",#N/A,FALSE,"Tran";"Riqfinpro",#N/A,FALSE,"Tran"}</definedName>
    <definedName name="rr" localSheetId="14" hidden="1">{"Riqfin97",#N/A,FALSE,"Tran";"Riqfinpro",#N/A,FALSE,"Tran"}</definedName>
    <definedName name="rr" localSheetId="15" hidden="1">{"Riqfin97",#N/A,FALSE,"Tran";"Riqfinpro",#N/A,FALSE,"Tran"}</definedName>
    <definedName name="rr" localSheetId="16" hidden="1">{"Riqfin97",#N/A,FALSE,"Tran";"Riqfinpro",#N/A,FALSE,"Tran"}</definedName>
    <definedName name="rr" localSheetId="17" hidden="1">{"Riqfin97",#N/A,FALSE,"Tran";"Riqfinpro",#N/A,FALSE,"Tran"}</definedName>
    <definedName name="rr" localSheetId="18" hidden="1">{"Riqfin97",#N/A,FALSE,"Tran";"Riqfinpro",#N/A,FALSE,"Tran"}</definedName>
    <definedName name="rr" localSheetId="25" hidden="1">{"Riqfin97",#N/A,FALSE,"Tran";"Riqfinpro",#N/A,FALSE,"Tran"}</definedName>
    <definedName name="rr" localSheetId="26" hidden="1">{"Riqfin97",#N/A,FALSE,"Tran";"Riqfinpro",#N/A,FALSE,"Tran"}</definedName>
    <definedName name="rr" localSheetId="27" hidden="1">{"Riqfin97",#N/A,FALSE,"Tran";"Riqfinpro",#N/A,FALSE,"Tran"}</definedName>
    <definedName name="rr" hidden="1">{"Riqfin97",#N/A,FALSE,"Tran";"Riqfinpro",#N/A,FALSE,"Tran"}</definedName>
    <definedName name="rrr" localSheetId="48" hidden="1">{"Riqfin97",#N/A,FALSE,"Tran";"Riqfinpro",#N/A,FALSE,"Tran"}</definedName>
    <definedName name="rrr" localSheetId="49" hidden="1">{"Riqfin97",#N/A,FALSE,"Tran";"Riqfinpro",#N/A,FALSE,"Tran"}</definedName>
    <definedName name="rrr" localSheetId="50" hidden="1">{"Riqfin97",#N/A,FALSE,"Tran";"Riqfinpro",#N/A,FALSE,"Tran"}</definedName>
    <definedName name="rrr" localSheetId="51" hidden="1">{"Riqfin97",#N/A,FALSE,"Tran";"Riqfinpro",#N/A,FALSE,"Tran"}</definedName>
    <definedName name="rrr" localSheetId="52" hidden="1">{"Riqfin97",#N/A,FALSE,"Tran";"Riqfinpro",#N/A,FALSE,"Tran"}</definedName>
    <definedName name="rrr" localSheetId="54" hidden="1">{"Riqfin97",#N/A,FALSE,"Tran";"Riqfinpro",#N/A,FALSE,"Tran"}</definedName>
    <definedName name="rrr" localSheetId="55" hidden="1">{"Riqfin97",#N/A,FALSE,"Tran";"Riqfinpro",#N/A,FALSE,"Tran"}</definedName>
    <definedName name="rrr" localSheetId="0" hidden="1">{"Riqfin97",#N/A,FALSE,"Tran";"Riqfinpro",#N/A,FALSE,"Tran"}</definedName>
    <definedName name="rrr" localSheetId="2" hidden="1">{"Riqfin97",#N/A,FALSE,"Tran";"Riqfinpro",#N/A,FALSE,"Tran"}</definedName>
    <definedName name="rrr" localSheetId="7" hidden="1">{"Riqfin97",#N/A,FALSE,"Tran";"Riqfinpro",#N/A,FALSE,"Tran"}</definedName>
    <definedName name="rrr" localSheetId="8" hidden="1">{"Riqfin97",#N/A,FALSE,"Tran";"Riqfinpro",#N/A,FALSE,"Tran"}</definedName>
    <definedName name="rrr" localSheetId="11" hidden="1">{"Riqfin97",#N/A,FALSE,"Tran";"Riqfinpro",#N/A,FALSE,"Tran"}</definedName>
    <definedName name="rrr" localSheetId="13" hidden="1">{"Riqfin97",#N/A,FALSE,"Tran";"Riqfinpro",#N/A,FALSE,"Tran"}</definedName>
    <definedName name="rrr" localSheetId="14" hidden="1">{"Riqfin97",#N/A,FALSE,"Tran";"Riqfinpro",#N/A,FALSE,"Tran"}</definedName>
    <definedName name="rrr" localSheetId="15" hidden="1">{"Riqfin97",#N/A,FALSE,"Tran";"Riqfinpro",#N/A,FALSE,"Tran"}</definedName>
    <definedName name="rrr" localSheetId="16" hidden="1">{"Riqfin97",#N/A,FALSE,"Tran";"Riqfinpro",#N/A,FALSE,"Tran"}</definedName>
    <definedName name="rrr" localSheetId="17" hidden="1">{"Riqfin97",#N/A,FALSE,"Tran";"Riqfinpro",#N/A,FALSE,"Tran"}</definedName>
    <definedName name="rrr" localSheetId="18" hidden="1">{"Riqfin97",#N/A,FALSE,"Tran";"Riqfinpro",#N/A,FALSE,"Tran"}</definedName>
    <definedName name="rrr" localSheetId="25" hidden="1">{"Riqfin97",#N/A,FALSE,"Tran";"Riqfinpro",#N/A,FALSE,"Tran"}</definedName>
    <definedName name="rrr" localSheetId="26" hidden="1">{"Riqfin97",#N/A,FALSE,"Tran";"Riqfinpro",#N/A,FALSE,"Tran"}</definedName>
    <definedName name="rrr" localSheetId="27" hidden="1">{"Riqfin97",#N/A,FALSE,"Tran";"Riqfinpro",#N/A,FALSE,"Tran"}</definedName>
    <definedName name="rrr" hidden="1">{"Riqfin97",#N/A,FALSE,"Tran";"Riqfinpro",#N/A,FALSE,"Tran"}</definedName>
    <definedName name="rrrrrrrrrrrrrrrr" localSheetId="60">#REF!</definedName>
    <definedName name="rrrrrrrrrrrrrrrr" localSheetId="61">#REF!</definedName>
    <definedName name="rrrrrrrrrrrrrrrr">#REF!</definedName>
    <definedName name="rt" localSheetId="50" hidden="1">{"'előző év december'!$A$2:$CP$214"}</definedName>
    <definedName name="rt" localSheetId="51" hidden="1">{"'előző év december'!$A$2:$CP$214"}</definedName>
    <definedName name="rt" localSheetId="52" hidden="1">{"'előző év december'!$A$2:$CP$214"}</definedName>
    <definedName name="rt" localSheetId="55" hidden="1">{"'előző év december'!$A$2:$CP$214"}</definedName>
    <definedName name="rt" localSheetId="0" hidden="1">{"'előző év december'!$A$2:$CP$214"}</definedName>
    <definedName name="rt" localSheetId="2" hidden="1">{"'előző év december'!$A$2:$CP$214"}</definedName>
    <definedName name="rt" localSheetId="8" hidden="1">{"'előző év december'!$A$2:$CP$214"}</definedName>
    <definedName name="rt" localSheetId="11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16" hidden="1">{"'előző év december'!$A$2:$CP$214"}</definedName>
    <definedName name="rt" localSheetId="17" hidden="1">{"'előző év december'!$A$2:$CP$214"}</definedName>
    <definedName name="rt" localSheetId="18" hidden="1">{"'előző év december'!$A$2:$CP$214"}</definedName>
    <definedName name="rt" localSheetId="25" hidden="1">{"'előző év december'!$A$2:$CP$214"}</definedName>
    <definedName name="rt" localSheetId="26" hidden="1">{"'előző év december'!$A$2:$CP$214"}</definedName>
    <definedName name="rt" localSheetId="27" hidden="1">{"'előző év december'!$A$2:$CP$214"}</definedName>
    <definedName name="rt" hidden="1">{"'előző év december'!$A$2:$CP$214"}</definedName>
    <definedName name="rte" localSheetId="50" hidden="1">{"'előző év december'!$A$2:$CP$214"}</definedName>
    <definedName name="rte" localSheetId="51" hidden="1">{"'előző év december'!$A$2:$CP$214"}</definedName>
    <definedName name="rte" localSheetId="52" hidden="1">{"'előző év december'!$A$2:$CP$214"}</definedName>
    <definedName name="rte" localSheetId="55" hidden="1">{"'előző év december'!$A$2:$CP$214"}</definedName>
    <definedName name="rte" localSheetId="0" hidden="1">{"'előző év december'!$A$2:$CP$214"}</definedName>
    <definedName name="rte" localSheetId="2" hidden="1">{"'előző év december'!$A$2:$CP$214"}</definedName>
    <definedName name="rte" localSheetId="8" hidden="1">{"'előző év december'!$A$2:$CP$214"}</definedName>
    <definedName name="rte" localSheetId="11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16" hidden="1">{"'előző év december'!$A$2:$CP$214"}</definedName>
    <definedName name="rte" localSheetId="17" hidden="1">{"'előző év december'!$A$2:$CP$214"}</definedName>
    <definedName name="rte" localSheetId="18" hidden="1">{"'előző év december'!$A$2:$CP$214"}</definedName>
    <definedName name="rte" localSheetId="25" hidden="1">{"'előző év december'!$A$2:$CP$214"}</definedName>
    <definedName name="rte" localSheetId="26" hidden="1">{"'előző év december'!$A$2:$CP$214"}</definedName>
    <definedName name="rte" localSheetId="27" hidden="1">{"'előző év december'!$A$2:$CP$214"}</definedName>
    <definedName name="rte" hidden="1">{"'előző év december'!$A$2:$CP$214"}</definedName>
    <definedName name="rtew" localSheetId="50" hidden="1">{"'előző év december'!$A$2:$CP$214"}</definedName>
    <definedName name="rtew" localSheetId="51" hidden="1">{"'előző év december'!$A$2:$CP$214"}</definedName>
    <definedName name="rtew" localSheetId="52" hidden="1">{"'előző év december'!$A$2:$CP$214"}</definedName>
    <definedName name="rtew" localSheetId="55" hidden="1">{"'előző év december'!$A$2:$CP$214"}</definedName>
    <definedName name="rtew" localSheetId="0" hidden="1">{"'előző év december'!$A$2:$CP$214"}</definedName>
    <definedName name="rtew" localSheetId="2" hidden="1">{"'előző év december'!$A$2:$CP$214"}</definedName>
    <definedName name="rtew" localSheetId="8" hidden="1">{"'előző év december'!$A$2:$CP$214"}</definedName>
    <definedName name="rtew" localSheetId="11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16" hidden="1">{"'előző év december'!$A$2:$CP$214"}</definedName>
    <definedName name="rtew" localSheetId="17" hidden="1">{"'előző év december'!$A$2:$CP$214"}</definedName>
    <definedName name="rtew" localSheetId="18" hidden="1">{"'előző év december'!$A$2:$CP$214"}</definedName>
    <definedName name="rtew" localSheetId="25" hidden="1">{"'előző év december'!$A$2:$CP$214"}</definedName>
    <definedName name="rtew" localSheetId="26" hidden="1">{"'előző év december'!$A$2:$CP$214"}</definedName>
    <definedName name="rtew" localSheetId="27" hidden="1">{"'előző év december'!$A$2:$CP$214"}</definedName>
    <definedName name="rtew" hidden="1">{"'előző év december'!$A$2:$CP$214"}</definedName>
    <definedName name="rtz" localSheetId="50" hidden="1">{"'előző év december'!$A$2:$CP$214"}</definedName>
    <definedName name="rtz" localSheetId="51" hidden="1">{"'előző év december'!$A$2:$CP$214"}</definedName>
    <definedName name="rtz" localSheetId="52" hidden="1">{"'előző év december'!$A$2:$CP$214"}</definedName>
    <definedName name="rtz" localSheetId="55" hidden="1">{"'előző év december'!$A$2:$CP$214"}</definedName>
    <definedName name="rtz" localSheetId="0" hidden="1">{"'előző év december'!$A$2:$CP$214"}</definedName>
    <definedName name="rtz" localSheetId="2" hidden="1">{"'előző év december'!$A$2:$CP$214"}</definedName>
    <definedName name="rtz" localSheetId="8" hidden="1">{"'előző év december'!$A$2:$CP$214"}</definedName>
    <definedName name="rtz" localSheetId="11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16" hidden="1">{"'előző év december'!$A$2:$CP$214"}</definedName>
    <definedName name="rtz" localSheetId="17" hidden="1">{"'előző év december'!$A$2:$CP$214"}</definedName>
    <definedName name="rtz" localSheetId="18" hidden="1">{"'előző év december'!$A$2:$CP$214"}</definedName>
    <definedName name="rtz" localSheetId="25" hidden="1">{"'előző év december'!$A$2:$CP$214"}</definedName>
    <definedName name="rtz" localSheetId="26" hidden="1">{"'előző év december'!$A$2:$CP$214"}</definedName>
    <definedName name="rtz" localSheetId="27" hidden="1">{"'előző év december'!$A$2:$CP$214"}</definedName>
    <definedName name="rtz" hidden="1">{"'előző év december'!$A$2:$CP$214"}</definedName>
    <definedName name="RULCPPI" localSheetId="48">[1]C!$O$9:$O$71</definedName>
    <definedName name="RULCPPI" localSheetId="49">[1]C!$O$9:$O$71</definedName>
    <definedName name="RULCPPI" localSheetId="0">[1]C!$O$9:$O$71</definedName>
    <definedName name="RULCPPI" localSheetId="7">[1]C!$O$9:$O$71</definedName>
    <definedName name="RULCPPI" localSheetId="8">[1]C!$O$9:$O$71</definedName>
    <definedName name="RULCPPI">[2]C!$O$9:$O$71</definedName>
    <definedName name="SAPBEXhrIndnt" hidden="1">"Wide"</definedName>
    <definedName name="SAPBEXrevision" localSheetId="48" hidden="1">38</definedName>
    <definedName name="SAPBEXrevision" localSheetId="49" hidden="1">38</definedName>
    <definedName name="SAPBEXrevision" localSheetId="0" hidden="1">38</definedName>
    <definedName name="SAPBEXrevision" localSheetId="7" hidden="1">38</definedName>
    <definedName name="SAPBEXrevision" localSheetId="8" hidden="1">38</definedName>
    <definedName name="SAPBEXrevision" hidden="1">10</definedName>
    <definedName name="SAPBEXsysID" hidden="1">"BSP"</definedName>
    <definedName name="SAPBEXwbID" localSheetId="48" hidden="1">"4GPMQGOE6GBN721YXH4DRY8ES"</definedName>
    <definedName name="SAPBEXwbID" localSheetId="49" hidden="1">"4GPMQGOE6GBN721YXH4DRY8ES"</definedName>
    <definedName name="SAPBEXwbID" localSheetId="0" hidden="1">"4GPMQGOE6GBN721YXH4DRY8ES"</definedName>
    <definedName name="SAPBEXwbID" localSheetId="7" hidden="1">"4GPMQGOE6GBN721YXH4DRY8ES"</definedName>
    <definedName name="SAPBEXwbID" localSheetId="8" hidden="1">"4GPMQGOE6GBN721YXH4DRY8ES"</definedName>
    <definedName name="SAPBEXwbID" hidden="1">"4TOUPT6NWTB0J40VYRY84RMDW"</definedName>
    <definedName name="SAPsysID" hidden="1">"708C5W7SBKP804JT78WJ0JNKI"</definedName>
    <definedName name="SAPwbID" hidden="1">"ARS"</definedName>
    <definedName name="sdf" localSheetId="50" hidden="1">{"'előző év december'!$A$2:$CP$214"}</definedName>
    <definedName name="sdf" localSheetId="51" hidden="1">{"'előző év december'!$A$2:$CP$214"}</definedName>
    <definedName name="sdf" localSheetId="52" hidden="1">{"'előző év december'!$A$2:$CP$214"}</definedName>
    <definedName name="sdf" localSheetId="55" hidden="1">{"'előző év december'!$A$2:$CP$214"}</definedName>
    <definedName name="sdf" localSheetId="0" hidden="1">{"'előző év december'!$A$2:$CP$214"}</definedName>
    <definedName name="sdf" localSheetId="2" hidden="1">{"'előző év december'!$A$2:$CP$214"}</definedName>
    <definedName name="sdf" localSheetId="8" hidden="1">{"'előző év december'!$A$2:$CP$214"}</definedName>
    <definedName name="sdf" localSheetId="11" hidden="1">{"'előző év december'!$A$2:$CP$214"}</definedName>
    <definedName name="sdf" localSheetId="13" hidden="1">{"'előző év december'!$A$2:$CP$214"}</definedName>
    <definedName name="sdf" localSheetId="14" hidden="1">{"'előző év december'!$A$2:$CP$214"}</definedName>
    <definedName name="sdf" localSheetId="15" hidden="1">{"'előző év december'!$A$2:$CP$214"}</definedName>
    <definedName name="sdf" localSheetId="16" hidden="1">{"'előző év december'!$A$2:$CP$214"}</definedName>
    <definedName name="sdf" localSheetId="17" hidden="1">{"'előző év december'!$A$2:$CP$214"}</definedName>
    <definedName name="sdf" localSheetId="18" hidden="1">{"'előző év december'!$A$2:$CP$214"}</definedName>
    <definedName name="sdf" localSheetId="25" hidden="1">{"'előző év december'!$A$2:$CP$214"}</definedName>
    <definedName name="sdf" localSheetId="26" hidden="1">{"'előző év december'!$A$2:$CP$214"}</definedName>
    <definedName name="sdf" localSheetId="27" hidden="1">{"'előző év december'!$A$2:$CP$214"}</definedName>
    <definedName name="sdf" hidden="1">{"'előző év december'!$A$2:$CP$214"}</definedName>
    <definedName name="SECTORS" localSheetId="46">#REF!</definedName>
    <definedName name="SECTORS" localSheetId="48">#REF!</definedName>
    <definedName name="SECTORS" localSheetId="49">#REF!</definedName>
    <definedName name="SECTORS" localSheetId="51">#REF!</definedName>
    <definedName name="SECTORS" localSheetId="52">#REF!</definedName>
    <definedName name="SECTORS" localSheetId="54">#REF!</definedName>
    <definedName name="SECTORS" localSheetId="55">#REF!</definedName>
    <definedName name="SECTORS" localSheetId="56">#REF!</definedName>
    <definedName name="SECTORS" localSheetId="58">#REF!</definedName>
    <definedName name="SECTORS" localSheetId="59">#REF!</definedName>
    <definedName name="SECTORS" localSheetId="60">#REF!</definedName>
    <definedName name="SECTORS" localSheetId="61">#REF!</definedName>
    <definedName name="SECTORS" localSheetId="0">#REF!</definedName>
    <definedName name="SECTORS" localSheetId="7">#REF!</definedName>
    <definedName name="SECTORS" localSheetId="8">#REF!</definedName>
    <definedName name="SECTORS" localSheetId="11">#REF!</definedName>
    <definedName name="SECTORS" localSheetId="13">#REF!</definedName>
    <definedName name="SECTORS" localSheetId="14">#REF!</definedName>
    <definedName name="SECTORS" localSheetId="15">#REF!</definedName>
    <definedName name="SECTORS" localSheetId="16">#REF!</definedName>
    <definedName name="SECTORS" localSheetId="17">#REF!</definedName>
    <definedName name="SECTORS" localSheetId="18">#REF!</definedName>
    <definedName name="SECTORS" localSheetId="22">#REF!</definedName>
    <definedName name="SECTORS" localSheetId="25">#REF!</definedName>
    <definedName name="SECTORS" localSheetId="26">#REF!</definedName>
    <definedName name="SECTORS" localSheetId="27">#REF!</definedName>
    <definedName name="SECTORS" localSheetId="33">#REF!</definedName>
    <definedName name="SECTORS" localSheetId="35">#REF!</definedName>
    <definedName name="SECTORS">#REF!</definedName>
    <definedName name="seitable" localSheetId="48">'[57]Sel. Ind. Tbl'!$A$3:$G$75</definedName>
    <definedName name="seitable" localSheetId="49">'[57]Sel. Ind. Tbl'!$A$3:$G$75</definedName>
    <definedName name="seitable" localSheetId="0">'[57]Sel. Ind. Tbl'!$A$3:$G$75</definedName>
    <definedName name="seitable" localSheetId="7">'[57]Sel. Ind. Tbl'!$A$3:$G$75</definedName>
    <definedName name="seitable" localSheetId="8">'[57]Sel. Ind. Tbl'!$A$3:$G$75</definedName>
    <definedName name="seitable">'[58]Sel. Ind. Tbl'!$A$3:$G$75</definedName>
    <definedName name="sencount" hidden="1">2</definedName>
    <definedName name="shit" localSheetId="60">#REF!</definedName>
    <definedName name="shit" localSheetId="61">#REF!</definedName>
    <definedName name="shit">#REF!</definedName>
    <definedName name="SolverModelBands" localSheetId="51">#REF!</definedName>
    <definedName name="SolverModelBands" localSheetId="52">#REF!</definedName>
    <definedName name="SolverModelBands" localSheetId="55">#REF!</definedName>
    <definedName name="SolverModelBands" localSheetId="58">#REF!</definedName>
    <definedName name="SolverModelBands" localSheetId="59">#REF!</definedName>
    <definedName name="SolverModelBands" localSheetId="60">#REF!</definedName>
    <definedName name="SolverModelBands" localSheetId="61">#REF!</definedName>
    <definedName name="SolverModelBands" localSheetId="0">#REF!</definedName>
    <definedName name="SolverModelBands" localSheetId="11">#REF!</definedName>
    <definedName name="SolverModelBands" localSheetId="13">#REF!</definedName>
    <definedName name="SolverModelBands" localSheetId="14">#REF!</definedName>
    <definedName name="SolverModelBands" localSheetId="15">#REF!</definedName>
    <definedName name="SolverModelBands" localSheetId="16">#REF!</definedName>
    <definedName name="SolverModelBands" localSheetId="17">#REF!</definedName>
    <definedName name="SolverModelBands" localSheetId="18">#REF!</definedName>
    <definedName name="SolverModelBands" localSheetId="22">#REF!</definedName>
    <definedName name="SolverModelBands" localSheetId="25">#REF!</definedName>
    <definedName name="SolverModelBands" localSheetId="26">#REF!</definedName>
    <definedName name="SolverModelBands" localSheetId="27">#REF!</definedName>
    <definedName name="SolverModelBands">#REF!</definedName>
    <definedName name="SolverModelParams" localSheetId="51">#REF!</definedName>
    <definedName name="SolverModelParams" localSheetId="52">#REF!</definedName>
    <definedName name="SolverModelParams" localSheetId="55">#REF!</definedName>
    <definedName name="SolverModelParams" localSheetId="58">#REF!</definedName>
    <definedName name="SolverModelParams" localSheetId="59">#REF!</definedName>
    <definedName name="SolverModelParams" localSheetId="60">#REF!</definedName>
    <definedName name="SolverModelParams" localSheetId="61">#REF!</definedName>
    <definedName name="SolverModelParams" localSheetId="0">#REF!</definedName>
    <definedName name="SolverModelParams" localSheetId="11">#REF!</definedName>
    <definedName name="SolverModelParams" localSheetId="13">#REF!</definedName>
    <definedName name="SolverModelParams" localSheetId="14">#REF!</definedName>
    <definedName name="SolverModelParams" localSheetId="15">#REF!</definedName>
    <definedName name="SolverModelParams" localSheetId="16">#REF!</definedName>
    <definedName name="SolverModelParams" localSheetId="17">#REF!</definedName>
    <definedName name="SolverModelParams" localSheetId="18">#REF!</definedName>
    <definedName name="SolverModelParams" localSheetId="22">#REF!</definedName>
    <definedName name="SolverModelParams" localSheetId="25">#REF!</definedName>
    <definedName name="SolverModelParams" localSheetId="26">#REF!</definedName>
    <definedName name="SolverModelParams" localSheetId="27">#REF!</definedName>
    <definedName name="SolverModelParams">#REF!</definedName>
    <definedName name="SPee_2" localSheetId="46">[23]Graf14_Graf15!#REF!</definedName>
    <definedName name="SPee_2" localSheetId="48">[23]Graf14_Graf15!#REF!</definedName>
    <definedName name="SPee_2" localSheetId="49">[23]Graf14_Graf15!#REF!</definedName>
    <definedName name="SPee_2" localSheetId="51">#REF!</definedName>
    <definedName name="SPee_2" localSheetId="52">#REF!</definedName>
    <definedName name="SPee_2" localSheetId="54">[23]Graf14_Graf15!#REF!</definedName>
    <definedName name="SPee_2" localSheetId="55">#REF!</definedName>
    <definedName name="SPee_2" localSheetId="56">[23]Graf14_Graf15!#REF!</definedName>
    <definedName name="SPee_2" localSheetId="58">#REF!</definedName>
    <definedName name="SPee_2" localSheetId="59">#REF!</definedName>
    <definedName name="SPee_2" localSheetId="60">#REF!</definedName>
    <definedName name="SPee_2" localSheetId="61">#REF!</definedName>
    <definedName name="SPee_2" localSheetId="0">[23]Graf14_Graf15!#REF!</definedName>
    <definedName name="SPee_2" localSheetId="7">[23]Graf14_Graf15!#REF!</definedName>
    <definedName name="SPee_2" localSheetId="8">[23]Graf14_Graf15!#REF!</definedName>
    <definedName name="SPee_2" localSheetId="11">#REF!</definedName>
    <definedName name="SPee_2" localSheetId="13">#REF!</definedName>
    <definedName name="SPee_2" localSheetId="14">#REF!</definedName>
    <definedName name="SPee_2" localSheetId="15">#REF!</definedName>
    <definedName name="SPee_2" localSheetId="16">#REF!</definedName>
    <definedName name="SPee_2" localSheetId="17">#REF!</definedName>
    <definedName name="SPee_2" localSheetId="18">#REF!</definedName>
    <definedName name="SPee_2" localSheetId="22">#REF!</definedName>
    <definedName name="SPee_2" localSheetId="25">#REF!</definedName>
    <definedName name="SPee_2" localSheetId="26">#REF!</definedName>
    <definedName name="SPee_2" localSheetId="27">#REF!</definedName>
    <definedName name="SPee_2" localSheetId="33">#REF!</definedName>
    <definedName name="SPee_2" localSheetId="35">#REF!</definedName>
    <definedName name="SPee_2">#REF!</definedName>
    <definedName name="SPer_2" localSheetId="46">[23]Graf14_Graf15!#REF!</definedName>
    <definedName name="SPer_2" localSheetId="48">[23]Graf14_Graf15!#REF!</definedName>
    <definedName name="SPer_2" localSheetId="49">[23]Graf14_Graf15!#REF!</definedName>
    <definedName name="SPer_2" localSheetId="51">#REF!</definedName>
    <definedName name="SPer_2" localSheetId="52">#REF!</definedName>
    <definedName name="SPer_2" localSheetId="54">[23]Graf14_Graf15!#REF!</definedName>
    <definedName name="SPer_2" localSheetId="55">#REF!</definedName>
    <definedName name="SPer_2" localSheetId="56">[23]Graf14_Graf15!#REF!</definedName>
    <definedName name="SPer_2" localSheetId="58">#REF!</definedName>
    <definedName name="SPer_2" localSheetId="59">#REF!</definedName>
    <definedName name="SPer_2" localSheetId="60">#REF!</definedName>
    <definedName name="SPer_2" localSheetId="61">#REF!</definedName>
    <definedName name="SPer_2" localSheetId="0">[23]Graf14_Graf15!#REF!</definedName>
    <definedName name="SPer_2" localSheetId="7">[23]Graf14_Graf15!#REF!</definedName>
    <definedName name="SPer_2" localSheetId="8">[23]Graf14_Graf15!#REF!</definedName>
    <definedName name="SPer_2" localSheetId="11">#REF!</definedName>
    <definedName name="SPer_2" localSheetId="13">#REF!</definedName>
    <definedName name="SPer_2" localSheetId="14">#REF!</definedName>
    <definedName name="SPer_2" localSheetId="15">#REF!</definedName>
    <definedName name="SPer_2" localSheetId="16">#REF!</definedName>
    <definedName name="SPer_2" localSheetId="17">#REF!</definedName>
    <definedName name="SPer_2" localSheetId="18">#REF!</definedName>
    <definedName name="SPer_2" localSheetId="22">#REF!</definedName>
    <definedName name="SPer_2" localSheetId="25">#REF!</definedName>
    <definedName name="SPer_2" localSheetId="26">#REF!</definedName>
    <definedName name="SPer_2" localSheetId="27">#REF!</definedName>
    <definedName name="SPer_2" localSheetId="33">#REF!</definedName>
    <definedName name="SPer_2" localSheetId="35">#REF!</definedName>
    <definedName name="SPer_2">#REF!</definedName>
    <definedName name="SprejetiProracun" localSheetId="46">#REF!</definedName>
    <definedName name="SprejetiProracun" localSheetId="48">#REF!</definedName>
    <definedName name="SprejetiProracun" localSheetId="49">#REF!</definedName>
    <definedName name="SprejetiProracun" localSheetId="51">#REF!</definedName>
    <definedName name="SprejetiProracun" localSheetId="52">#REF!</definedName>
    <definedName name="SprejetiProracun" localSheetId="54">#REF!</definedName>
    <definedName name="SprejetiProracun" localSheetId="55">#REF!</definedName>
    <definedName name="SprejetiProracun" localSheetId="56">#REF!</definedName>
    <definedName name="SprejetiProracun" localSheetId="58">#REF!</definedName>
    <definedName name="SprejetiProracun" localSheetId="59">#REF!</definedName>
    <definedName name="SprejetiProracun" localSheetId="60">#REF!</definedName>
    <definedName name="SprejetiProracun" localSheetId="61">#REF!</definedName>
    <definedName name="SprejetiProracun" localSheetId="0">#REF!</definedName>
    <definedName name="SprejetiProracun" localSheetId="7">#REF!</definedName>
    <definedName name="SprejetiProracun" localSheetId="8">#REF!</definedName>
    <definedName name="SprejetiProracun" localSheetId="11">#REF!</definedName>
    <definedName name="SprejetiProracun" localSheetId="13">#REF!</definedName>
    <definedName name="SprejetiProracun" localSheetId="14">#REF!</definedName>
    <definedName name="SprejetiProracun" localSheetId="15">#REF!</definedName>
    <definedName name="SprejetiProracun" localSheetId="16">#REF!</definedName>
    <definedName name="SprejetiProracun" localSheetId="17">#REF!</definedName>
    <definedName name="SprejetiProracun" localSheetId="18">#REF!</definedName>
    <definedName name="SprejetiProracun" localSheetId="22">#REF!</definedName>
    <definedName name="SprejetiProracun" localSheetId="25">#REF!</definedName>
    <definedName name="SprejetiProracun" localSheetId="26">#REF!</definedName>
    <definedName name="SprejetiProracun" localSheetId="27">#REF!</definedName>
    <definedName name="SprejetiProracun" localSheetId="33">#REF!</definedName>
    <definedName name="SprejetiProracun" localSheetId="35">#REF!</definedName>
    <definedName name="SprejetiProracun">#REF!</definedName>
    <definedName name="SR_3" localSheetId="46">#REF!</definedName>
    <definedName name="SR_3" localSheetId="48">#REF!</definedName>
    <definedName name="SR_3" localSheetId="49">#REF!</definedName>
    <definedName name="SR_3" localSheetId="51">#REF!</definedName>
    <definedName name="SR_3" localSheetId="52">#REF!</definedName>
    <definedName name="SR_3" localSheetId="54">#REF!</definedName>
    <definedName name="SR_3" localSheetId="55">#REF!</definedName>
    <definedName name="SR_3" localSheetId="56">#REF!</definedName>
    <definedName name="SR_3" localSheetId="58">#REF!</definedName>
    <definedName name="SR_3" localSheetId="59">#REF!</definedName>
    <definedName name="SR_3" localSheetId="60">#REF!</definedName>
    <definedName name="SR_3" localSheetId="61">#REF!</definedName>
    <definedName name="SR_3" localSheetId="0">#REF!</definedName>
    <definedName name="SR_3" localSheetId="7">#REF!</definedName>
    <definedName name="SR_3" localSheetId="8">#REF!</definedName>
    <definedName name="SR_3" localSheetId="11">#REF!</definedName>
    <definedName name="SR_3" localSheetId="13">#REF!</definedName>
    <definedName name="SR_3" localSheetId="14">#REF!</definedName>
    <definedName name="SR_3" localSheetId="15">#REF!</definedName>
    <definedName name="SR_3" localSheetId="16">#REF!</definedName>
    <definedName name="SR_3" localSheetId="17">#REF!</definedName>
    <definedName name="SR_3" localSheetId="18">#REF!</definedName>
    <definedName name="SR_3" localSheetId="22">#REF!</definedName>
    <definedName name="SR_3" localSheetId="25">#REF!</definedName>
    <definedName name="SR_3" localSheetId="26">#REF!</definedName>
    <definedName name="SR_3" localSheetId="27">#REF!</definedName>
    <definedName name="SR_3" localSheetId="33">#REF!</definedName>
    <definedName name="SR_3" localSheetId="35">#REF!</definedName>
    <definedName name="SR_3">#REF!</definedName>
    <definedName name="SR_5" localSheetId="46">#REF!</definedName>
    <definedName name="SR_5" localSheetId="48">#REF!</definedName>
    <definedName name="SR_5" localSheetId="49">#REF!</definedName>
    <definedName name="SR_5" localSheetId="51">#REF!</definedName>
    <definedName name="SR_5" localSheetId="52">#REF!</definedName>
    <definedName name="SR_5" localSheetId="54">#REF!</definedName>
    <definedName name="SR_5" localSheetId="55">#REF!</definedName>
    <definedName name="SR_5" localSheetId="56">#REF!</definedName>
    <definedName name="SR_5" localSheetId="58">#REF!</definedName>
    <definedName name="SR_5" localSheetId="59">#REF!</definedName>
    <definedName name="SR_5" localSheetId="60">#REF!</definedName>
    <definedName name="SR_5" localSheetId="61">#REF!</definedName>
    <definedName name="SR_5" localSheetId="0">#REF!</definedName>
    <definedName name="SR_5" localSheetId="7">#REF!</definedName>
    <definedName name="SR_5" localSheetId="8">#REF!</definedName>
    <definedName name="SR_5" localSheetId="11">#REF!</definedName>
    <definedName name="SR_5" localSheetId="13">#REF!</definedName>
    <definedName name="SR_5" localSheetId="14">#REF!</definedName>
    <definedName name="SR_5" localSheetId="15">#REF!</definedName>
    <definedName name="SR_5" localSheetId="16">#REF!</definedName>
    <definedName name="SR_5" localSheetId="17">#REF!</definedName>
    <definedName name="SR_5" localSheetId="18">#REF!</definedName>
    <definedName name="SR_5" localSheetId="22">#REF!</definedName>
    <definedName name="SR_5" localSheetId="25">#REF!</definedName>
    <definedName name="SR_5" localSheetId="26">#REF!</definedName>
    <definedName name="SR_5" localSheetId="27">#REF!</definedName>
    <definedName name="SR_5" localSheetId="33">#REF!</definedName>
    <definedName name="SR_5" localSheetId="35">#REF!</definedName>
    <definedName name="SR_5">#REF!</definedName>
    <definedName name="SS">[59]IMATA!$B$45:$B$108</definedName>
    <definedName name="T1.13" localSheetId="46">#REF!</definedName>
    <definedName name="T1.13" localSheetId="48">#REF!</definedName>
    <definedName name="T1.13" localSheetId="49">#REF!</definedName>
    <definedName name="T1.13" localSheetId="51">#REF!</definedName>
    <definedName name="T1.13" localSheetId="52">#REF!</definedName>
    <definedName name="T1.13" localSheetId="54">#REF!</definedName>
    <definedName name="T1.13" localSheetId="55">#REF!</definedName>
    <definedName name="T1.13" localSheetId="56">#REF!</definedName>
    <definedName name="T1.13" localSheetId="58">#REF!</definedName>
    <definedName name="T1.13" localSheetId="59">#REF!</definedName>
    <definedName name="T1.13" localSheetId="60">#REF!</definedName>
    <definedName name="T1.13" localSheetId="61">#REF!</definedName>
    <definedName name="T1.13" localSheetId="0">#REF!</definedName>
    <definedName name="T1.13" localSheetId="7">#REF!</definedName>
    <definedName name="T1.13" localSheetId="8">#REF!</definedName>
    <definedName name="T1.13" localSheetId="11">#REF!</definedName>
    <definedName name="T1.13" localSheetId="13">#REF!</definedName>
    <definedName name="T1.13" localSheetId="14">#REF!</definedName>
    <definedName name="T1.13" localSheetId="15">#REF!</definedName>
    <definedName name="T1.13" localSheetId="16">#REF!</definedName>
    <definedName name="T1.13" localSheetId="17">#REF!</definedName>
    <definedName name="T1.13" localSheetId="18">#REF!</definedName>
    <definedName name="T1.13" localSheetId="22">#REF!</definedName>
    <definedName name="T1.13" localSheetId="25">#REF!</definedName>
    <definedName name="T1.13" localSheetId="26">#REF!</definedName>
    <definedName name="T1.13" localSheetId="27">#REF!</definedName>
    <definedName name="T1.13" localSheetId="33">#REF!</definedName>
    <definedName name="T1.13" localSheetId="35">#REF!</definedName>
    <definedName name="T1.13">#REF!</definedName>
    <definedName name="t2q" localSheetId="46">#REF!</definedName>
    <definedName name="t2q" localSheetId="48">#REF!</definedName>
    <definedName name="t2q" localSheetId="49">#REF!</definedName>
    <definedName name="t2q" localSheetId="51">#REF!</definedName>
    <definedName name="t2q" localSheetId="52">#REF!</definedName>
    <definedName name="t2q" localSheetId="54">#REF!</definedName>
    <definedName name="t2q" localSheetId="55">#REF!</definedName>
    <definedName name="t2q" localSheetId="56">#REF!</definedName>
    <definedName name="t2q" localSheetId="58">#REF!</definedName>
    <definedName name="t2q" localSheetId="59">#REF!</definedName>
    <definedName name="t2q" localSheetId="60">#REF!</definedName>
    <definedName name="t2q" localSheetId="61">#REF!</definedName>
    <definedName name="t2q" localSheetId="0">#REF!</definedName>
    <definedName name="t2q" localSheetId="7">#REF!</definedName>
    <definedName name="t2q" localSheetId="8">#REF!</definedName>
    <definedName name="t2q" localSheetId="11">#REF!</definedName>
    <definedName name="t2q" localSheetId="13">#REF!</definedName>
    <definedName name="t2q" localSheetId="14">#REF!</definedName>
    <definedName name="t2q" localSheetId="15">#REF!</definedName>
    <definedName name="t2q" localSheetId="16">#REF!</definedName>
    <definedName name="t2q" localSheetId="17">#REF!</definedName>
    <definedName name="t2q" localSheetId="18">#REF!</definedName>
    <definedName name="t2q" localSheetId="22">#REF!</definedName>
    <definedName name="t2q" localSheetId="25">#REF!</definedName>
    <definedName name="t2q" localSheetId="26">#REF!</definedName>
    <definedName name="t2q" localSheetId="27">#REF!</definedName>
    <definedName name="t2q" localSheetId="33">#REF!</definedName>
    <definedName name="t2q" localSheetId="35">#REF!</definedName>
    <definedName name="t2q">#REF!</definedName>
    <definedName name="TAB1A" localSheetId="46">#REF!</definedName>
    <definedName name="TAB1A" localSheetId="48">#REF!</definedName>
    <definedName name="TAB1A" localSheetId="49">#REF!</definedName>
    <definedName name="TAB1A" localSheetId="51">#REF!</definedName>
    <definedName name="TAB1A" localSheetId="52">#REF!</definedName>
    <definedName name="TAB1A" localSheetId="54">#REF!</definedName>
    <definedName name="TAB1A" localSheetId="55">#REF!</definedName>
    <definedName name="TAB1A" localSheetId="56">#REF!</definedName>
    <definedName name="TAB1A" localSheetId="58">#REF!</definedName>
    <definedName name="TAB1A" localSheetId="59">#REF!</definedName>
    <definedName name="TAB1A" localSheetId="60">#REF!</definedName>
    <definedName name="TAB1A" localSheetId="61">#REF!</definedName>
    <definedName name="TAB1A" localSheetId="0">#REF!</definedName>
    <definedName name="TAB1A" localSheetId="7">#REF!</definedName>
    <definedName name="TAB1A" localSheetId="8">#REF!</definedName>
    <definedName name="TAB1A" localSheetId="11">#REF!</definedName>
    <definedName name="TAB1A" localSheetId="13">#REF!</definedName>
    <definedName name="TAB1A" localSheetId="14">#REF!</definedName>
    <definedName name="TAB1A" localSheetId="15">#REF!</definedName>
    <definedName name="TAB1A" localSheetId="16">#REF!</definedName>
    <definedName name="TAB1A" localSheetId="17">#REF!</definedName>
    <definedName name="TAB1A" localSheetId="18">#REF!</definedName>
    <definedName name="TAB1A" localSheetId="22">#REF!</definedName>
    <definedName name="TAB1A" localSheetId="25">#REF!</definedName>
    <definedName name="TAB1A" localSheetId="26">#REF!</definedName>
    <definedName name="TAB1A" localSheetId="27">#REF!</definedName>
    <definedName name="TAB1A" localSheetId="33">#REF!</definedName>
    <definedName name="TAB1A" localSheetId="35">#REF!</definedName>
    <definedName name="TAB1A">#REF!</definedName>
    <definedName name="TAB1CK" localSheetId="46">#REF!</definedName>
    <definedName name="TAB1CK" localSheetId="48">#REF!</definedName>
    <definedName name="TAB1CK" localSheetId="49">#REF!</definedName>
    <definedName name="TAB1CK" localSheetId="51">#REF!</definedName>
    <definedName name="TAB1CK" localSheetId="52">#REF!</definedName>
    <definedName name="TAB1CK" localSheetId="54">#REF!</definedName>
    <definedName name="TAB1CK" localSheetId="55">#REF!</definedName>
    <definedName name="TAB1CK" localSheetId="56">#REF!</definedName>
    <definedName name="TAB1CK" localSheetId="58">#REF!</definedName>
    <definedName name="TAB1CK" localSheetId="59">#REF!</definedName>
    <definedName name="TAB1CK" localSheetId="60">#REF!</definedName>
    <definedName name="TAB1CK" localSheetId="61">#REF!</definedName>
    <definedName name="TAB1CK" localSheetId="0">#REF!</definedName>
    <definedName name="TAB1CK" localSheetId="7">#REF!</definedName>
    <definedName name="TAB1CK" localSheetId="8">#REF!</definedName>
    <definedName name="TAB1CK" localSheetId="11">#REF!</definedName>
    <definedName name="TAB1CK" localSheetId="13">#REF!</definedName>
    <definedName name="TAB1CK" localSheetId="14">#REF!</definedName>
    <definedName name="TAB1CK" localSheetId="15">#REF!</definedName>
    <definedName name="TAB1CK" localSheetId="16">#REF!</definedName>
    <definedName name="TAB1CK" localSheetId="17">#REF!</definedName>
    <definedName name="TAB1CK" localSheetId="18">#REF!</definedName>
    <definedName name="TAB1CK" localSheetId="22">#REF!</definedName>
    <definedName name="TAB1CK" localSheetId="25">#REF!</definedName>
    <definedName name="TAB1CK" localSheetId="26">#REF!</definedName>
    <definedName name="TAB1CK" localSheetId="27">#REF!</definedName>
    <definedName name="TAB1CK" localSheetId="33">#REF!</definedName>
    <definedName name="TAB1CK" localSheetId="35">#REF!</definedName>
    <definedName name="TAB1CK">#REF!</definedName>
    <definedName name="Tab25a" localSheetId="46">#REF!</definedName>
    <definedName name="Tab25a" localSheetId="48">#REF!</definedName>
    <definedName name="Tab25a" localSheetId="49">#REF!</definedName>
    <definedName name="Tab25a" localSheetId="51">#REF!</definedName>
    <definedName name="Tab25a" localSheetId="52">#REF!</definedName>
    <definedName name="Tab25a" localSheetId="54">#REF!</definedName>
    <definedName name="Tab25a" localSheetId="55">#REF!</definedName>
    <definedName name="Tab25a" localSheetId="56">#REF!</definedName>
    <definedName name="Tab25a" localSheetId="58">#REF!</definedName>
    <definedName name="Tab25a" localSheetId="59">#REF!</definedName>
    <definedName name="Tab25a" localSheetId="60">#REF!</definedName>
    <definedName name="Tab25a" localSheetId="61">#REF!</definedName>
    <definedName name="Tab25a" localSheetId="0">#REF!</definedName>
    <definedName name="Tab25a" localSheetId="7">#REF!</definedName>
    <definedName name="Tab25a" localSheetId="8">#REF!</definedName>
    <definedName name="Tab25a" localSheetId="11">#REF!</definedName>
    <definedName name="Tab25a" localSheetId="13">#REF!</definedName>
    <definedName name="Tab25a" localSheetId="14">#REF!</definedName>
    <definedName name="Tab25a" localSheetId="15">#REF!</definedName>
    <definedName name="Tab25a" localSheetId="16">#REF!</definedName>
    <definedName name="Tab25a" localSheetId="17">#REF!</definedName>
    <definedName name="Tab25a" localSheetId="18">#REF!</definedName>
    <definedName name="Tab25a" localSheetId="22">#REF!</definedName>
    <definedName name="Tab25a" localSheetId="25">#REF!</definedName>
    <definedName name="Tab25a" localSheetId="26">#REF!</definedName>
    <definedName name="Tab25a" localSheetId="27">#REF!</definedName>
    <definedName name="Tab25a" localSheetId="33">#REF!</definedName>
    <definedName name="Tab25a" localSheetId="35">#REF!</definedName>
    <definedName name="Tab25a">#REF!</definedName>
    <definedName name="Tab25b" localSheetId="46">#REF!</definedName>
    <definedName name="Tab25b" localSheetId="48">#REF!</definedName>
    <definedName name="Tab25b" localSheetId="49">#REF!</definedName>
    <definedName name="Tab25b" localSheetId="51">#REF!</definedName>
    <definedName name="Tab25b" localSheetId="52">#REF!</definedName>
    <definedName name="Tab25b" localSheetId="54">#REF!</definedName>
    <definedName name="Tab25b" localSheetId="55">#REF!</definedName>
    <definedName name="Tab25b" localSheetId="56">#REF!</definedName>
    <definedName name="Tab25b" localSheetId="58">#REF!</definedName>
    <definedName name="Tab25b" localSheetId="59">#REF!</definedName>
    <definedName name="Tab25b" localSheetId="60">#REF!</definedName>
    <definedName name="Tab25b" localSheetId="61">#REF!</definedName>
    <definedName name="Tab25b" localSheetId="0">#REF!</definedName>
    <definedName name="Tab25b" localSheetId="7">#REF!</definedName>
    <definedName name="Tab25b" localSheetId="8">#REF!</definedName>
    <definedName name="Tab25b" localSheetId="11">#REF!</definedName>
    <definedName name="Tab25b" localSheetId="13">#REF!</definedName>
    <definedName name="Tab25b" localSheetId="14">#REF!</definedName>
    <definedName name="Tab25b" localSheetId="15">#REF!</definedName>
    <definedName name="Tab25b" localSheetId="16">#REF!</definedName>
    <definedName name="Tab25b" localSheetId="17">#REF!</definedName>
    <definedName name="Tab25b" localSheetId="18">#REF!</definedName>
    <definedName name="Tab25b" localSheetId="22">#REF!</definedName>
    <definedName name="Tab25b" localSheetId="25">#REF!</definedName>
    <definedName name="Tab25b" localSheetId="26">#REF!</definedName>
    <definedName name="Tab25b" localSheetId="27">#REF!</definedName>
    <definedName name="Tab25b" localSheetId="33">#REF!</definedName>
    <definedName name="Tab25b" localSheetId="35">#REF!</definedName>
    <definedName name="Tab25b">#REF!</definedName>
    <definedName name="TAB2A" localSheetId="46">#REF!</definedName>
    <definedName name="TAB2A" localSheetId="48">#REF!</definedName>
    <definedName name="TAB2A" localSheetId="49">#REF!</definedName>
    <definedName name="TAB2A" localSheetId="51">#REF!</definedName>
    <definedName name="TAB2A" localSheetId="52">#REF!</definedName>
    <definedName name="TAB2A" localSheetId="54">#REF!</definedName>
    <definedName name="TAB2A" localSheetId="55">#REF!</definedName>
    <definedName name="TAB2A" localSheetId="56">#REF!</definedName>
    <definedName name="TAB2A" localSheetId="58">#REF!</definedName>
    <definedName name="TAB2A" localSheetId="59">#REF!</definedName>
    <definedName name="TAB2A" localSheetId="60">#REF!</definedName>
    <definedName name="TAB2A" localSheetId="61">#REF!</definedName>
    <definedName name="TAB2A" localSheetId="0">#REF!</definedName>
    <definedName name="TAB2A" localSheetId="7">#REF!</definedName>
    <definedName name="TAB2A" localSheetId="8">#REF!</definedName>
    <definedName name="TAB2A" localSheetId="11">#REF!</definedName>
    <definedName name="TAB2A" localSheetId="13">#REF!</definedName>
    <definedName name="TAB2A" localSheetId="14">#REF!</definedName>
    <definedName name="TAB2A" localSheetId="15">#REF!</definedName>
    <definedName name="TAB2A" localSheetId="16">#REF!</definedName>
    <definedName name="TAB2A" localSheetId="17">#REF!</definedName>
    <definedName name="TAB2A" localSheetId="18">#REF!</definedName>
    <definedName name="TAB2A" localSheetId="22">#REF!</definedName>
    <definedName name="TAB2A" localSheetId="25">#REF!</definedName>
    <definedName name="TAB2A" localSheetId="26">#REF!</definedName>
    <definedName name="TAB2A" localSheetId="27">#REF!</definedName>
    <definedName name="TAB2A" localSheetId="33">#REF!</definedName>
    <definedName name="TAB2A" localSheetId="35">#REF!</definedName>
    <definedName name="TAB2A">#REF!</definedName>
    <definedName name="TAB5A" localSheetId="46">#REF!</definedName>
    <definedName name="TAB5A" localSheetId="48">#REF!</definedName>
    <definedName name="TAB5A" localSheetId="49">#REF!</definedName>
    <definedName name="TAB5A" localSheetId="51">#REF!</definedName>
    <definedName name="TAB5A" localSheetId="52">#REF!</definedName>
    <definedName name="TAB5A" localSheetId="54">#REF!</definedName>
    <definedName name="TAB5A" localSheetId="55">#REF!</definedName>
    <definedName name="TAB5A" localSheetId="56">#REF!</definedName>
    <definedName name="TAB5A" localSheetId="58">#REF!</definedName>
    <definedName name="TAB5A" localSheetId="59">#REF!</definedName>
    <definedName name="TAB5A" localSheetId="60">#REF!</definedName>
    <definedName name="TAB5A" localSheetId="61">#REF!</definedName>
    <definedName name="TAB5A" localSheetId="0">#REF!</definedName>
    <definedName name="TAB5A" localSheetId="7">#REF!</definedName>
    <definedName name="TAB5A" localSheetId="8">#REF!</definedName>
    <definedName name="TAB5A" localSheetId="11">#REF!</definedName>
    <definedName name="TAB5A" localSheetId="13">#REF!</definedName>
    <definedName name="TAB5A" localSheetId="14">#REF!</definedName>
    <definedName name="TAB5A" localSheetId="15">#REF!</definedName>
    <definedName name="TAB5A" localSheetId="16">#REF!</definedName>
    <definedName name="TAB5A" localSheetId="17">#REF!</definedName>
    <definedName name="TAB5A" localSheetId="18">#REF!</definedName>
    <definedName name="TAB5A" localSheetId="22">#REF!</definedName>
    <definedName name="TAB5A" localSheetId="25">#REF!</definedName>
    <definedName name="TAB5A" localSheetId="26">#REF!</definedName>
    <definedName name="TAB5A" localSheetId="27">#REF!</definedName>
    <definedName name="TAB5A" localSheetId="33">#REF!</definedName>
    <definedName name="TAB5A" localSheetId="35">#REF!</definedName>
    <definedName name="TAB5A">#REF!</definedName>
    <definedName name="TAB6A" localSheetId="46">'[9]Annual Tables'!#REF!</definedName>
    <definedName name="TAB6A" localSheetId="48">'[9]Annual Tables'!#REF!</definedName>
    <definedName name="TAB6A" localSheetId="49">'[9]Annual Tables'!#REF!</definedName>
    <definedName name="TAB6A" localSheetId="51">'[9]Annual Tables'!#REF!</definedName>
    <definedName name="TAB6A" localSheetId="52">'[9]Annual Tables'!#REF!</definedName>
    <definedName name="TAB6A" localSheetId="54">'[9]Annual Tables'!#REF!</definedName>
    <definedName name="TAB6A" localSheetId="55">'[9]Annual Tables'!#REF!</definedName>
    <definedName name="TAB6A" localSheetId="56">'[9]Annual Tables'!#REF!</definedName>
    <definedName name="TAB6A" localSheetId="58">'[9]Annual Tables'!#REF!</definedName>
    <definedName name="TAB6A" localSheetId="59">'[9]Annual Tables'!#REF!</definedName>
    <definedName name="TAB6A" localSheetId="60">'[9]Annual Tables'!#REF!</definedName>
    <definedName name="TAB6A" localSheetId="61">'[9]Annual Tables'!#REF!</definedName>
    <definedName name="TAB6A" localSheetId="0">'[9]Annual Tables'!#REF!</definedName>
    <definedName name="TAB6A" localSheetId="7">'[9]Annual Tables'!#REF!</definedName>
    <definedName name="TAB6A" localSheetId="8">'[9]Annual Tables'!#REF!</definedName>
    <definedName name="TAB6A" localSheetId="11">'[9]Annual Tables'!#REF!</definedName>
    <definedName name="TAB6A" localSheetId="13">'[9]Annual Tables'!#REF!</definedName>
    <definedName name="TAB6A" localSheetId="14">'[9]Annual Tables'!#REF!</definedName>
    <definedName name="TAB6A" localSheetId="15">'[9]Annual Tables'!#REF!</definedName>
    <definedName name="TAB6A" localSheetId="16">'[9]Annual Tables'!#REF!</definedName>
    <definedName name="TAB6A" localSheetId="17">'[9]Annual Tables'!#REF!</definedName>
    <definedName name="TAB6A" localSheetId="18">'[9]Annual Tables'!#REF!</definedName>
    <definedName name="TAB6A" localSheetId="22">'[9]Annual Tables'!#REF!</definedName>
    <definedName name="TAB6A" localSheetId="25">'[9]Annual Tables'!#REF!</definedName>
    <definedName name="TAB6A" localSheetId="26">'[9]Annual Tables'!#REF!</definedName>
    <definedName name="TAB6A" localSheetId="27">'[9]Annual Tables'!#REF!</definedName>
    <definedName name="TAB6A" localSheetId="33">'[9]Annual Tables'!#REF!</definedName>
    <definedName name="TAB6A" localSheetId="35">'[9]Annual Tables'!#REF!</definedName>
    <definedName name="TAB6A">'[9]Annual Tables'!#REF!</definedName>
    <definedName name="TAB6B" localSheetId="46">'[9]Annual Tables'!#REF!</definedName>
    <definedName name="TAB6B" localSheetId="48">'[9]Annual Tables'!#REF!</definedName>
    <definedName name="TAB6B" localSheetId="49">'[9]Annual Tables'!#REF!</definedName>
    <definedName name="TAB6B" localSheetId="51">'[9]Annual Tables'!#REF!</definedName>
    <definedName name="TAB6B" localSheetId="52">'[9]Annual Tables'!#REF!</definedName>
    <definedName name="TAB6B" localSheetId="54">'[9]Annual Tables'!#REF!</definedName>
    <definedName name="TAB6B" localSheetId="55">'[9]Annual Tables'!#REF!</definedName>
    <definedName name="TAB6B" localSheetId="56">'[9]Annual Tables'!#REF!</definedName>
    <definedName name="TAB6B" localSheetId="58">'[9]Annual Tables'!#REF!</definedName>
    <definedName name="TAB6B" localSheetId="59">'[9]Annual Tables'!#REF!</definedName>
    <definedName name="TAB6B" localSheetId="60">'[9]Annual Tables'!#REF!</definedName>
    <definedName name="TAB6B" localSheetId="61">'[9]Annual Tables'!#REF!</definedName>
    <definedName name="TAB6B" localSheetId="0">'[9]Annual Tables'!#REF!</definedName>
    <definedName name="TAB6B" localSheetId="7">'[9]Annual Tables'!#REF!</definedName>
    <definedName name="TAB6B" localSheetId="8">'[9]Annual Tables'!#REF!</definedName>
    <definedName name="TAB6B" localSheetId="11">'[9]Annual Tables'!#REF!</definedName>
    <definedName name="TAB6B" localSheetId="13">'[9]Annual Tables'!#REF!</definedName>
    <definedName name="TAB6B" localSheetId="14">'[9]Annual Tables'!#REF!</definedName>
    <definedName name="TAB6B" localSheetId="15">'[9]Annual Tables'!#REF!</definedName>
    <definedName name="TAB6B" localSheetId="16">'[9]Annual Tables'!#REF!</definedName>
    <definedName name="TAB6B" localSheetId="17">'[9]Annual Tables'!#REF!</definedName>
    <definedName name="TAB6B" localSheetId="18">'[9]Annual Tables'!#REF!</definedName>
    <definedName name="TAB6B" localSheetId="22">'[9]Annual Tables'!#REF!</definedName>
    <definedName name="TAB6B" localSheetId="25">'[9]Annual Tables'!#REF!</definedName>
    <definedName name="TAB6B" localSheetId="26">'[9]Annual Tables'!#REF!</definedName>
    <definedName name="TAB6B" localSheetId="27">'[9]Annual Tables'!#REF!</definedName>
    <definedName name="TAB6B" localSheetId="33">'[9]Annual Tables'!#REF!</definedName>
    <definedName name="TAB6B" localSheetId="35">'[9]Annual Tables'!#REF!</definedName>
    <definedName name="TAB6B">'[9]Annual Tables'!#REF!</definedName>
    <definedName name="TAB6C" localSheetId="46">#REF!</definedName>
    <definedName name="TAB6C" localSheetId="48">#REF!</definedName>
    <definedName name="TAB6C" localSheetId="49">#REF!</definedName>
    <definedName name="TAB6C" localSheetId="51">#REF!</definedName>
    <definedName name="TAB6C" localSheetId="52">#REF!</definedName>
    <definedName name="TAB6C" localSheetId="54">#REF!</definedName>
    <definedName name="TAB6C" localSheetId="55">#REF!</definedName>
    <definedName name="TAB6C" localSheetId="56">#REF!</definedName>
    <definedName name="TAB6C" localSheetId="58">#REF!</definedName>
    <definedName name="TAB6C" localSheetId="59">#REF!</definedName>
    <definedName name="TAB6C" localSheetId="60">#REF!</definedName>
    <definedName name="TAB6C" localSheetId="61">#REF!</definedName>
    <definedName name="TAB6C" localSheetId="0">#REF!</definedName>
    <definedName name="TAB6C" localSheetId="7">#REF!</definedName>
    <definedName name="TAB6C" localSheetId="8">#REF!</definedName>
    <definedName name="TAB6C" localSheetId="11">#REF!</definedName>
    <definedName name="TAB6C" localSheetId="13">#REF!</definedName>
    <definedName name="TAB6C" localSheetId="14">#REF!</definedName>
    <definedName name="TAB6C" localSheetId="15">#REF!</definedName>
    <definedName name="TAB6C" localSheetId="16">#REF!</definedName>
    <definedName name="TAB6C" localSheetId="17">#REF!</definedName>
    <definedName name="TAB6C" localSheetId="18">#REF!</definedName>
    <definedName name="TAB6C" localSheetId="22">#REF!</definedName>
    <definedName name="TAB6C" localSheetId="25">#REF!</definedName>
    <definedName name="TAB6C" localSheetId="26">#REF!</definedName>
    <definedName name="TAB6C" localSheetId="27">#REF!</definedName>
    <definedName name="TAB6C" localSheetId="33">#REF!</definedName>
    <definedName name="TAB6C" localSheetId="35">#REF!</definedName>
    <definedName name="TAB6C">#REF!</definedName>
    <definedName name="TAB7A" localSheetId="46">#REF!</definedName>
    <definedName name="TAB7A" localSheetId="48">#REF!</definedName>
    <definedName name="TAB7A" localSheetId="49">#REF!</definedName>
    <definedName name="TAB7A" localSheetId="51">#REF!</definedName>
    <definedName name="TAB7A" localSheetId="52">#REF!</definedName>
    <definedName name="TAB7A" localSheetId="54">#REF!</definedName>
    <definedName name="TAB7A" localSheetId="55">#REF!</definedName>
    <definedName name="TAB7A" localSheetId="56">#REF!</definedName>
    <definedName name="TAB7A" localSheetId="58">#REF!</definedName>
    <definedName name="TAB7A" localSheetId="59">#REF!</definedName>
    <definedName name="TAB7A" localSheetId="60">#REF!</definedName>
    <definedName name="TAB7A" localSheetId="61">#REF!</definedName>
    <definedName name="TAB7A" localSheetId="0">#REF!</definedName>
    <definedName name="TAB7A" localSheetId="7">#REF!</definedName>
    <definedName name="TAB7A" localSheetId="8">#REF!</definedName>
    <definedName name="TAB7A" localSheetId="11">#REF!</definedName>
    <definedName name="TAB7A" localSheetId="13">#REF!</definedName>
    <definedName name="TAB7A" localSheetId="14">#REF!</definedName>
    <definedName name="TAB7A" localSheetId="15">#REF!</definedName>
    <definedName name="TAB7A" localSheetId="16">#REF!</definedName>
    <definedName name="TAB7A" localSheetId="17">#REF!</definedName>
    <definedName name="TAB7A" localSheetId="18">#REF!</definedName>
    <definedName name="TAB7A" localSheetId="22">#REF!</definedName>
    <definedName name="TAB7A" localSheetId="25">#REF!</definedName>
    <definedName name="TAB7A" localSheetId="26">#REF!</definedName>
    <definedName name="TAB7A" localSheetId="27">#REF!</definedName>
    <definedName name="TAB7A" localSheetId="33">#REF!</definedName>
    <definedName name="TAB7A" localSheetId="35">#REF!</definedName>
    <definedName name="TAB7A">#REF!</definedName>
    <definedName name="tabC1" localSheetId="46">#REF!</definedName>
    <definedName name="tabC1" localSheetId="48">#REF!</definedName>
    <definedName name="tabC1" localSheetId="49">#REF!</definedName>
    <definedName name="tabC1" localSheetId="51">#REF!</definedName>
    <definedName name="tabC1" localSheetId="52">#REF!</definedName>
    <definedName name="tabC1" localSheetId="54">#REF!</definedName>
    <definedName name="tabC1" localSheetId="55">#REF!</definedName>
    <definedName name="tabC1" localSheetId="56">#REF!</definedName>
    <definedName name="tabC1" localSheetId="58">#REF!</definedName>
    <definedName name="tabC1" localSheetId="59">#REF!</definedName>
    <definedName name="tabC1" localSheetId="60">#REF!</definedName>
    <definedName name="tabC1" localSheetId="61">#REF!</definedName>
    <definedName name="tabC1" localSheetId="0">#REF!</definedName>
    <definedName name="tabC1" localSheetId="7">#REF!</definedName>
    <definedName name="tabC1" localSheetId="8">#REF!</definedName>
    <definedName name="tabC1" localSheetId="11">#REF!</definedName>
    <definedName name="tabC1" localSheetId="13">#REF!</definedName>
    <definedName name="tabC1" localSheetId="14">#REF!</definedName>
    <definedName name="tabC1" localSheetId="15">#REF!</definedName>
    <definedName name="tabC1" localSheetId="16">#REF!</definedName>
    <definedName name="tabC1" localSheetId="17">#REF!</definedName>
    <definedName name="tabC1" localSheetId="18">#REF!</definedName>
    <definedName name="tabC1" localSheetId="22">#REF!</definedName>
    <definedName name="tabC1" localSheetId="25">#REF!</definedName>
    <definedName name="tabC1" localSheetId="26">#REF!</definedName>
    <definedName name="tabC1" localSheetId="27">#REF!</definedName>
    <definedName name="tabC1" localSheetId="33">#REF!</definedName>
    <definedName name="tabC1" localSheetId="35">#REF!</definedName>
    <definedName name="tabC1">#REF!</definedName>
    <definedName name="tabC2" localSheetId="46">#REF!</definedName>
    <definedName name="tabC2" localSheetId="48">#REF!</definedName>
    <definedName name="tabC2" localSheetId="49">#REF!</definedName>
    <definedName name="tabC2" localSheetId="51">#REF!</definedName>
    <definedName name="tabC2" localSheetId="52">#REF!</definedName>
    <definedName name="tabC2" localSheetId="54">#REF!</definedName>
    <definedName name="tabC2" localSheetId="55">#REF!</definedName>
    <definedName name="tabC2" localSheetId="56">#REF!</definedName>
    <definedName name="tabC2" localSheetId="58">#REF!</definedName>
    <definedName name="tabC2" localSheetId="59">#REF!</definedName>
    <definedName name="tabC2" localSheetId="60">#REF!</definedName>
    <definedName name="tabC2" localSheetId="61">#REF!</definedName>
    <definedName name="tabC2" localSheetId="0">#REF!</definedName>
    <definedName name="tabC2" localSheetId="7">#REF!</definedName>
    <definedName name="tabC2" localSheetId="8">#REF!</definedName>
    <definedName name="tabC2" localSheetId="11">#REF!</definedName>
    <definedName name="tabC2" localSheetId="13">#REF!</definedName>
    <definedName name="tabC2" localSheetId="14">#REF!</definedName>
    <definedName name="tabC2" localSheetId="15">#REF!</definedName>
    <definedName name="tabC2" localSheetId="16">#REF!</definedName>
    <definedName name="tabC2" localSheetId="17">#REF!</definedName>
    <definedName name="tabC2" localSheetId="18">#REF!</definedName>
    <definedName name="tabC2" localSheetId="22">#REF!</definedName>
    <definedName name="tabC2" localSheetId="25">#REF!</definedName>
    <definedName name="tabC2" localSheetId="26">#REF!</definedName>
    <definedName name="tabC2" localSheetId="27">#REF!</definedName>
    <definedName name="tabC2" localSheetId="33">#REF!</definedName>
    <definedName name="tabC2" localSheetId="35">#REF!</definedName>
    <definedName name="tabC2">#REF!</definedName>
    <definedName name="Tabela_6a" localSheetId="46">#REF!</definedName>
    <definedName name="Tabela_6a" localSheetId="48">#REF!</definedName>
    <definedName name="Tabela_6a" localSheetId="49">#REF!</definedName>
    <definedName name="Tabela_6a" localSheetId="51">#REF!</definedName>
    <definedName name="Tabela_6a" localSheetId="52">#REF!</definedName>
    <definedName name="Tabela_6a" localSheetId="54">#REF!</definedName>
    <definedName name="Tabela_6a" localSheetId="55">#REF!</definedName>
    <definedName name="Tabela_6a" localSheetId="56">#REF!</definedName>
    <definedName name="Tabela_6a" localSheetId="58">#REF!</definedName>
    <definedName name="Tabela_6a" localSheetId="59">#REF!</definedName>
    <definedName name="Tabela_6a" localSheetId="60">#REF!</definedName>
    <definedName name="Tabela_6a" localSheetId="61">#REF!</definedName>
    <definedName name="Tabela_6a" localSheetId="0">#REF!</definedName>
    <definedName name="Tabela_6a" localSheetId="7">#REF!</definedName>
    <definedName name="Tabela_6a" localSheetId="8">#REF!</definedName>
    <definedName name="Tabela_6a" localSheetId="11">#REF!</definedName>
    <definedName name="Tabela_6a" localSheetId="13">#REF!</definedName>
    <definedName name="Tabela_6a" localSheetId="14">#REF!</definedName>
    <definedName name="Tabela_6a" localSheetId="15">#REF!</definedName>
    <definedName name="Tabela_6a" localSheetId="16">#REF!</definedName>
    <definedName name="Tabela_6a" localSheetId="17">#REF!</definedName>
    <definedName name="Tabela_6a" localSheetId="18">#REF!</definedName>
    <definedName name="Tabela_6a" localSheetId="22">#REF!</definedName>
    <definedName name="Tabela_6a" localSheetId="25">#REF!</definedName>
    <definedName name="Tabela_6a" localSheetId="26">#REF!</definedName>
    <definedName name="Tabela_6a" localSheetId="27">#REF!</definedName>
    <definedName name="Tabela_6a" localSheetId="33">#REF!</definedName>
    <definedName name="Tabela_6a" localSheetId="35">#REF!</definedName>
    <definedName name="Tabela_6a">#REF!</definedName>
    <definedName name="tabela3a" localSheetId="46">'[60]Table 1'!#REF!</definedName>
    <definedName name="tabela3a" localSheetId="48">'[60]Table 1'!#REF!</definedName>
    <definedName name="tabela3a" localSheetId="49">'[60]Table 1'!#REF!</definedName>
    <definedName name="tabela3a" localSheetId="51">'[60]Table 1'!#REF!</definedName>
    <definedName name="tabela3a" localSheetId="52">'[60]Table 1'!#REF!</definedName>
    <definedName name="tabela3a" localSheetId="54">'[60]Table 1'!#REF!</definedName>
    <definedName name="tabela3a" localSheetId="55">'[60]Table 1'!#REF!</definedName>
    <definedName name="tabela3a" localSheetId="56">'[60]Table 1'!#REF!</definedName>
    <definedName name="tabela3a" localSheetId="58">'[60]Table 1'!#REF!</definedName>
    <definedName name="tabela3a" localSheetId="59">'[60]Table 1'!#REF!</definedName>
    <definedName name="tabela3a" localSheetId="60">'[60]Table 1'!#REF!</definedName>
    <definedName name="tabela3a" localSheetId="61">'[60]Table 1'!#REF!</definedName>
    <definedName name="tabela3a" localSheetId="0">'[60]Table 1'!#REF!</definedName>
    <definedName name="tabela3a" localSheetId="7">'[60]Table 1'!#REF!</definedName>
    <definedName name="tabela3a" localSheetId="8">'[60]Table 1'!#REF!</definedName>
    <definedName name="tabela3a" localSheetId="11">'[60]Table 1'!#REF!</definedName>
    <definedName name="tabela3a" localSheetId="13">'[60]Table 1'!#REF!</definedName>
    <definedName name="tabela3a" localSheetId="14">'[60]Table 1'!#REF!</definedName>
    <definedName name="tabela3a" localSheetId="15">'[60]Table 1'!#REF!</definedName>
    <definedName name="tabela3a" localSheetId="16">'[60]Table 1'!#REF!</definedName>
    <definedName name="tabela3a" localSheetId="17">'[60]Table 1'!#REF!</definedName>
    <definedName name="tabela3a" localSheetId="18">'[60]Table 1'!#REF!</definedName>
    <definedName name="tabela3a" localSheetId="22">'[60]Table 1'!#REF!</definedName>
    <definedName name="tabela3a" localSheetId="25">'[60]Table 1'!#REF!</definedName>
    <definedName name="tabela3a" localSheetId="26">'[60]Table 1'!#REF!</definedName>
    <definedName name="tabela3a" localSheetId="27">'[60]Table 1'!#REF!</definedName>
    <definedName name="tabela3a" localSheetId="33">'[60]Table 1'!#REF!</definedName>
    <definedName name="tabela3a" localSheetId="35">'[60]Table 1'!#REF!</definedName>
    <definedName name="tabela3a">'[60]Table 1'!#REF!</definedName>
    <definedName name="Tabelaxx" localSheetId="46">#REF!</definedName>
    <definedName name="Tabelaxx" localSheetId="48">#REF!</definedName>
    <definedName name="Tabelaxx" localSheetId="49">#REF!</definedName>
    <definedName name="Tabelaxx" localSheetId="51">#REF!</definedName>
    <definedName name="Tabelaxx" localSheetId="52">#REF!</definedName>
    <definedName name="Tabelaxx" localSheetId="54">#REF!</definedName>
    <definedName name="Tabelaxx" localSheetId="55">#REF!</definedName>
    <definedName name="Tabelaxx" localSheetId="56">#REF!</definedName>
    <definedName name="Tabelaxx" localSheetId="58">#REF!</definedName>
    <definedName name="Tabelaxx" localSheetId="59">#REF!</definedName>
    <definedName name="Tabelaxx" localSheetId="60">#REF!</definedName>
    <definedName name="Tabelaxx" localSheetId="61">#REF!</definedName>
    <definedName name="Tabelaxx" localSheetId="0">#REF!</definedName>
    <definedName name="Tabelaxx" localSheetId="7">#REF!</definedName>
    <definedName name="Tabelaxx" localSheetId="8">#REF!</definedName>
    <definedName name="Tabelaxx" localSheetId="11">#REF!</definedName>
    <definedName name="Tabelaxx" localSheetId="13">#REF!</definedName>
    <definedName name="Tabelaxx" localSheetId="14">#REF!</definedName>
    <definedName name="Tabelaxx" localSheetId="15">#REF!</definedName>
    <definedName name="Tabelaxx" localSheetId="16">#REF!</definedName>
    <definedName name="Tabelaxx" localSheetId="17">#REF!</definedName>
    <definedName name="Tabelaxx" localSheetId="18">#REF!</definedName>
    <definedName name="Tabelaxx" localSheetId="22">#REF!</definedName>
    <definedName name="Tabelaxx" localSheetId="25">#REF!</definedName>
    <definedName name="Tabelaxx" localSheetId="26">#REF!</definedName>
    <definedName name="Tabelaxx" localSheetId="27">#REF!</definedName>
    <definedName name="Tabelaxx" localSheetId="33">#REF!</definedName>
    <definedName name="Tabelaxx" localSheetId="35">#REF!</definedName>
    <definedName name="Tabelaxx">#REF!</definedName>
    <definedName name="tabF" localSheetId="46">#REF!</definedName>
    <definedName name="tabF" localSheetId="48">#REF!</definedName>
    <definedName name="tabF" localSheetId="49">#REF!</definedName>
    <definedName name="tabF" localSheetId="51">#REF!</definedName>
    <definedName name="tabF" localSheetId="52">#REF!</definedName>
    <definedName name="tabF" localSheetId="54">#REF!</definedName>
    <definedName name="tabF" localSheetId="55">#REF!</definedName>
    <definedName name="tabF" localSheetId="56">#REF!</definedName>
    <definedName name="tabF" localSheetId="58">#REF!</definedName>
    <definedName name="tabF" localSheetId="59">#REF!</definedName>
    <definedName name="tabF" localSheetId="60">#REF!</definedName>
    <definedName name="tabF" localSheetId="61">#REF!</definedName>
    <definedName name="tabF" localSheetId="0">#REF!</definedName>
    <definedName name="tabF" localSheetId="7">#REF!</definedName>
    <definedName name="tabF" localSheetId="8">#REF!</definedName>
    <definedName name="tabF" localSheetId="11">#REF!</definedName>
    <definedName name="tabF" localSheetId="13">#REF!</definedName>
    <definedName name="tabF" localSheetId="14">#REF!</definedName>
    <definedName name="tabF" localSheetId="15">#REF!</definedName>
    <definedName name="tabF" localSheetId="16">#REF!</definedName>
    <definedName name="tabF" localSheetId="17">#REF!</definedName>
    <definedName name="tabF" localSheetId="18">#REF!</definedName>
    <definedName name="tabF" localSheetId="22">#REF!</definedName>
    <definedName name="tabF" localSheetId="25">#REF!</definedName>
    <definedName name="tabF" localSheetId="26">#REF!</definedName>
    <definedName name="tabF" localSheetId="27">#REF!</definedName>
    <definedName name="tabF" localSheetId="33">#REF!</definedName>
    <definedName name="tabF" localSheetId="35">#REF!</definedName>
    <definedName name="tabF">#REF!</definedName>
    <definedName name="tabH" localSheetId="46">#REF!</definedName>
    <definedName name="tabH" localSheetId="48">#REF!</definedName>
    <definedName name="tabH" localSheetId="49">#REF!</definedName>
    <definedName name="tabH" localSheetId="51">#REF!</definedName>
    <definedName name="tabH" localSheetId="52">#REF!</definedName>
    <definedName name="tabH" localSheetId="54">#REF!</definedName>
    <definedName name="tabH" localSheetId="55">#REF!</definedName>
    <definedName name="tabH" localSheetId="56">#REF!</definedName>
    <definedName name="tabH" localSheetId="58">#REF!</definedName>
    <definedName name="tabH" localSheetId="59">#REF!</definedName>
    <definedName name="tabH" localSheetId="60">#REF!</definedName>
    <definedName name="tabH" localSheetId="61">#REF!</definedName>
    <definedName name="tabH" localSheetId="0">#REF!</definedName>
    <definedName name="tabH" localSheetId="7">#REF!</definedName>
    <definedName name="tabH" localSheetId="8">#REF!</definedName>
    <definedName name="tabH" localSheetId="11">#REF!</definedName>
    <definedName name="tabH" localSheetId="13">#REF!</definedName>
    <definedName name="tabH" localSheetId="14">#REF!</definedName>
    <definedName name="tabH" localSheetId="15">#REF!</definedName>
    <definedName name="tabH" localSheetId="16">#REF!</definedName>
    <definedName name="tabH" localSheetId="17">#REF!</definedName>
    <definedName name="tabH" localSheetId="18">#REF!</definedName>
    <definedName name="tabH" localSheetId="22">#REF!</definedName>
    <definedName name="tabH" localSheetId="25">#REF!</definedName>
    <definedName name="tabH" localSheetId="26">#REF!</definedName>
    <definedName name="tabH" localSheetId="27">#REF!</definedName>
    <definedName name="tabH" localSheetId="33">#REF!</definedName>
    <definedName name="tabH" localSheetId="35">#REF!</definedName>
    <definedName name="tabH">#REF!</definedName>
    <definedName name="tabI" localSheetId="46">#REF!</definedName>
    <definedName name="tabI" localSheetId="48">#REF!</definedName>
    <definedName name="tabI" localSheetId="49">#REF!</definedName>
    <definedName name="tabI" localSheetId="51">#REF!</definedName>
    <definedName name="tabI" localSheetId="52">#REF!</definedName>
    <definedName name="tabI" localSheetId="54">#REF!</definedName>
    <definedName name="tabI" localSheetId="55">#REF!</definedName>
    <definedName name="tabI" localSheetId="56">#REF!</definedName>
    <definedName name="tabI" localSheetId="58">#REF!</definedName>
    <definedName name="tabI" localSheetId="59">#REF!</definedName>
    <definedName name="tabI" localSheetId="60">#REF!</definedName>
    <definedName name="tabI" localSheetId="61">#REF!</definedName>
    <definedName name="tabI" localSheetId="0">#REF!</definedName>
    <definedName name="tabI" localSheetId="7">#REF!</definedName>
    <definedName name="tabI" localSheetId="8">#REF!</definedName>
    <definedName name="tabI" localSheetId="11">#REF!</definedName>
    <definedName name="tabI" localSheetId="13">#REF!</definedName>
    <definedName name="tabI" localSheetId="14">#REF!</definedName>
    <definedName name="tabI" localSheetId="15">#REF!</definedName>
    <definedName name="tabI" localSheetId="16">#REF!</definedName>
    <definedName name="tabI" localSheetId="17">#REF!</definedName>
    <definedName name="tabI" localSheetId="18">#REF!</definedName>
    <definedName name="tabI" localSheetId="22">#REF!</definedName>
    <definedName name="tabI" localSheetId="25">#REF!</definedName>
    <definedName name="tabI" localSheetId="26">#REF!</definedName>
    <definedName name="tabI" localSheetId="27">#REF!</definedName>
    <definedName name="tabI" localSheetId="33">#REF!</definedName>
    <definedName name="tabI" localSheetId="35">#REF!</definedName>
    <definedName name="tabI">#REF!</definedName>
    <definedName name="Table__47">[61]RED47!$A$1:$I$53</definedName>
    <definedName name="Table_2._Country_X___Public_Sector_Financing_1" localSheetId="46">#REF!</definedName>
    <definedName name="Table_2._Country_X___Public_Sector_Financing_1" localSheetId="48">#REF!</definedName>
    <definedName name="Table_2._Country_X___Public_Sector_Financing_1" localSheetId="49">#REF!</definedName>
    <definedName name="Table_2._Country_X___Public_Sector_Financing_1" localSheetId="51">#REF!</definedName>
    <definedName name="Table_2._Country_X___Public_Sector_Financing_1" localSheetId="52">#REF!</definedName>
    <definedName name="Table_2._Country_X___Public_Sector_Financing_1" localSheetId="54">#REF!</definedName>
    <definedName name="Table_2._Country_X___Public_Sector_Financing_1" localSheetId="55">#REF!</definedName>
    <definedName name="Table_2._Country_X___Public_Sector_Financing_1" localSheetId="56">#REF!</definedName>
    <definedName name="Table_2._Country_X___Public_Sector_Financing_1" localSheetId="58">#REF!</definedName>
    <definedName name="Table_2._Country_X___Public_Sector_Financing_1" localSheetId="59">#REF!</definedName>
    <definedName name="Table_2._Country_X___Public_Sector_Financing_1" localSheetId="60">#REF!</definedName>
    <definedName name="Table_2._Country_X___Public_Sector_Financing_1" localSheetId="61">#REF!</definedName>
    <definedName name="Table_2._Country_X___Public_Sector_Financing_1" localSheetId="0">#REF!</definedName>
    <definedName name="Table_2._Country_X___Public_Sector_Financing_1" localSheetId="7">#REF!</definedName>
    <definedName name="Table_2._Country_X___Public_Sector_Financing_1" localSheetId="8">#REF!</definedName>
    <definedName name="Table_2._Country_X___Public_Sector_Financing_1" localSheetId="11">#REF!</definedName>
    <definedName name="Table_2._Country_X___Public_Sector_Financing_1" localSheetId="13">#REF!</definedName>
    <definedName name="Table_2._Country_X___Public_Sector_Financing_1" localSheetId="14">#REF!</definedName>
    <definedName name="Table_2._Country_X___Public_Sector_Financing_1" localSheetId="15">#REF!</definedName>
    <definedName name="Table_2._Country_X___Public_Sector_Financing_1" localSheetId="16">#REF!</definedName>
    <definedName name="Table_2._Country_X___Public_Sector_Financing_1" localSheetId="17">#REF!</definedName>
    <definedName name="Table_2._Country_X___Public_Sector_Financing_1" localSheetId="18">#REF!</definedName>
    <definedName name="Table_2._Country_X___Public_Sector_Financing_1" localSheetId="22">#REF!</definedName>
    <definedName name="Table_2._Country_X___Public_Sector_Financing_1" localSheetId="25">#REF!</definedName>
    <definedName name="Table_2._Country_X___Public_Sector_Financing_1" localSheetId="26">#REF!</definedName>
    <definedName name="Table_2._Country_X___Public_Sector_Financing_1" localSheetId="27">#REF!</definedName>
    <definedName name="Table_2._Country_X___Public_Sector_Financing_1" localSheetId="33">#REF!</definedName>
    <definedName name="Table_2._Country_X___Public_Sector_Financing_1" localSheetId="35">#REF!</definedName>
    <definedName name="Table_2._Country_X___Public_Sector_Financing_1">#REF!</definedName>
    <definedName name="Table_4SR" localSheetId="46">#REF!</definedName>
    <definedName name="Table_4SR" localSheetId="48">#REF!</definedName>
    <definedName name="Table_4SR" localSheetId="49">#REF!</definedName>
    <definedName name="Table_4SR" localSheetId="51">#REF!</definedName>
    <definedName name="Table_4SR" localSheetId="52">#REF!</definedName>
    <definedName name="Table_4SR" localSheetId="54">#REF!</definedName>
    <definedName name="Table_4SR" localSheetId="55">#REF!</definedName>
    <definedName name="Table_4SR" localSheetId="56">#REF!</definedName>
    <definedName name="Table_4SR" localSheetId="58">#REF!</definedName>
    <definedName name="Table_4SR" localSheetId="59">#REF!</definedName>
    <definedName name="Table_4SR" localSheetId="60">#REF!</definedName>
    <definedName name="Table_4SR" localSheetId="61">#REF!</definedName>
    <definedName name="Table_4SR" localSheetId="0">#REF!</definedName>
    <definedName name="Table_4SR" localSheetId="7">#REF!</definedName>
    <definedName name="Table_4SR" localSheetId="8">#REF!</definedName>
    <definedName name="Table_4SR" localSheetId="11">#REF!</definedName>
    <definedName name="Table_4SR" localSheetId="13">#REF!</definedName>
    <definedName name="Table_4SR" localSheetId="14">#REF!</definedName>
    <definedName name="Table_4SR" localSheetId="15">#REF!</definedName>
    <definedName name="Table_4SR" localSheetId="16">#REF!</definedName>
    <definedName name="Table_4SR" localSheetId="17">#REF!</definedName>
    <definedName name="Table_4SR" localSheetId="18">#REF!</definedName>
    <definedName name="Table_4SR" localSheetId="22">#REF!</definedName>
    <definedName name="Table_4SR" localSheetId="25">#REF!</definedName>
    <definedName name="Table_4SR" localSheetId="26">#REF!</definedName>
    <definedName name="Table_4SR" localSheetId="27">#REF!</definedName>
    <definedName name="Table_4SR" localSheetId="33">#REF!</definedName>
    <definedName name="Table_4SR" localSheetId="35">#REF!</definedName>
    <definedName name="Table_4SR">#REF!</definedName>
    <definedName name="Table_debt">[62]Table!$A$3:$AB$73</definedName>
    <definedName name="TABLE1" localSheetId="46">#REF!</definedName>
    <definedName name="TABLE1" localSheetId="48">#REF!</definedName>
    <definedName name="TABLE1" localSheetId="49">#REF!</definedName>
    <definedName name="TABLE1" localSheetId="51">#REF!</definedName>
    <definedName name="TABLE1" localSheetId="52">#REF!</definedName>
    <definedName name="TABLE1" localSheetId="54">#REF!</definedName>
    <definedName name="TABLE1" localSheetId="55">#REF!</definedName>
    <definedName name="TABLE1" localSheetId="56">#REF!</definedName>
    <definedName name="TABLE1" localSheetId="58">#REF!</definedName>
    <definedName name="TABLE1" localSheetId="59">#REF!</definedName>
    <definedName name="TABLE1" localSheetId="60">#REF!</definedName>
    <definedName name="TABLE1" localSheetId="61">#REF!</definedName>
    <definedName name="TABLE1" localSheetId="0">#REF!</definedName>
    <definedName name="TABLE1" localSheetId="7">#REF!</definedName>
    <definedName name="TABLE1" localSheetId="8">#REF!</definedName>
    <definedName name="TABLE1" localSheetId="11">#REF!</definedName>
    <definedName name="TABLE1" localSheetId="13">#REF!</definedName>
    <definedName name="TABLE1" localSheetId="14">#REF!</definedName>
    <definedName name="TABLE1" localSheetId="15">#REF!</definedName>
    <definedName name="TABLE1" localSheetId="16">#REF!</definedName>
    <definedName name="TABLE1" localSheetId="17">#REF!</definedName>
    <definedName name="TABLE1" localSheetId="18">#REF!</definedName>
    <definedName name="TABLE1" localSheetId="22">#REF!</definedName>
    <definedName name="TABLE1" localSheetId="25">#REF!</definedName>
    <definedName name="TABLE1" localSheetId="26">#REF!</definedName>
    <definedName name="TABLE1" localSheetId="27">#REF!</definedName>
    <definedName name="TABLE1" localSheetId="33">#REF!</definedName>
    <definedName name="TABLE1" localSheetId="35">#REF!</definedName>
    <definedName name="TABLE1">#REF!</definedName>
    <definedName name="Table1printarea" localSheetId="46">#REF!</definedName>
    <definedName name="Table1printarea" localSheetId="48">#REF!</definedName>
    <definedName name="Table1printarea" localSheetId="49">#REF!</definedName>
    <definedName name="Table1printarea" localSheetId="51">#REF!</definedName>
    <definedName name="Table1printarea" localSheetId="52">#REF!</definedName>
    <definedName name="Table1printarea" localSheetId="54">#REF!</definedName>
    <definedName name="Table1printarea" localSheetId="55">#REF!</definedName>
    <definedName name="Table1printarea" localSheetId="56">#REF!</definedName>
    <definedName name="Table1printarea" localSheetId="58">#REF!</definedName>
    <definedName name="Table1printarea" localSheetId="59">#REF!</definedName>
    <definedName name="Table1printarea" localSheetId="60">#REF!</definedName>
    <definedName name="Table1printarea" localSheetId="61">#REF!</definedName>
    <definedName name="Table1printarea" localSheetId="0">#REF!</definedName>
    <definedName name="Table1printarea" localSheetId="7">#REF!</definedName>
    <definedName name="Table1printarea" localSheetId="8">#REF!</definedName>
    <definedName name="Table1printarea" localSheetId="11">#REF!</definedName>
    <definedName name="Table1printarea" localSheetId="13">#REF!</definedName>
    <definedName name="Table1printarea" localSheetId="14">#REF!</definedName>
    <definedName name="Table1printarea" localSheetId="15">#REF!</definedName>
    <definedName name="Table1printarea" localSheetId="16">#REF!</definedName>
    <definedName name="Table1printarea" localSheetId="17">#REF!</definedName>
    <definedName name="Table1printarea" localSheetId="18">#REF!</definedName>
    <definedName name="Table1printarea" localSheetId="22">#REF!</definedName>
    <definedName name="Table1printarea" localSheetId="25">#REF!</definedName>
    <definedName name="Table1printarea" localSheetId="26">#REF!</definedName>
    <definedName name="Table1printarea" localSheetId="27">#REF!</definedName>
    <definedName name="Table1printarea" localSheetId="33">#REF!</definedName>
    <definedName name="Table1printarea" localSheetId="35">#REF!</definedName>
    <definedName name="Table1printarea">#REF!</definedName>
    <definedName name="table30" localSheetId="46">#REF!</definedName>
    <definedName name="table30" localSheetId="48">#REF!</definedName>
    <definedName name="table30" localSheetId="49">#REF!</definedName>
    <definedName name="table30" localSheetId="51">#REF!</definedName>
    <definedName name="table30" localSheetId="52">#REF!</definedName>
    <definedName name="table30" localSheetId="54">#REF!</definedName>
    <definedName name="table30" localSheetId="55">#REF!</definedName>
    <definedName name="table30" localSheetId="56">#REF!</definedName>
    <definedName name="table30" localSheetId="58">#REF!</definedName>
    <definedName name="table30" localSheetId="59">#REF!</definedName>
    <definedName name="table30" localSheetId="60">#REF!</definedName>
    <definedName name="table30" localSheetId="61">#REF!</definedName>
    <definedName name="table30" localSheetId="0">#REF!</definedName>
    <definedName name="table30" localSheetId="7">#REF!</definedName>
    <definedName name="table30" localSheetId="8">#REF!</definedName>
    <definedName name="table30" localSheetId="11">#REF!</definedName>
    <definedName name="table30" localSheetId="13">#REF!</definedName>
    <definedName name="table30" localSheetId="14">#REF!</definedName>
    <definedName name="table30" localSheetId="15">#REF!</definedName>
    <definedName name="table30" localSheetId="16">#REF!</definedName>
    <definedName name="table30" localSheetId="17">#REF!</definedName>
    <definedName name="table30" localSheetId="18">#REF!</definedName>
    <definedName name="table30" localSheetId="22">#REF!</definedName>
    <definedName name="table30" localSheetId="25">#REF!</definedName>
    <definedName name="table30" localSheetId="26">#REF!</definedName>
    <definedName name="table30" localSheetId="27">#REF!</definedName>
    <definedName name="table30" localSheetId="33">#REF!</definedName>
    <definedName name="table30" localSheetId="35">#REF!</definedName>
    <definedName name="table30">#REF!</definedName>
    <definedName name="TABLE31" localSheetId="46">#REF!</definedName>
    <definedName name="TABLE31" localSheetId="48">#REF!</definedName>
    <definedName name="TABLE31" localSheetId="49">#REF!</definedName>
    <definedName name="TABLE31" localSheetId="51">#REF!</definedName>
    <definedName name="TABLE31" localSheetId="52">#REF!</definedName>
    <definedName name="TABLE31" localSheetId="54">#REF!</definedName>
    <definedName name="TABLE31" localSheetId="55">#REF!</definedName>
    <definedName name="TABLE31" localSheetId="56">#REF!</definedName>
    <definedName name="TABLE31" localSheetId="58">#REF!</definedName>
    <definedName name="TABLE31" localSheetId="59">#REF!</definedName>
    <definedName name="TABLE31" localSheetId="60">#REF!</definedName>
    <definedName name="TABLE31" localSheetId="61">#REF!</definedName>
    <definedName name="TABLE31" localSheetId="0">#REF!</definedName>
    <definedName name="TABLE31" localSheetId="7">#REF!</definedName>
    <definedName name="TABLE31" localSheetId="8">#REF!</definedName>
    <definedName name="TABLE31" localSheetId="11">#REF!</definedName>
    <definedName name="TABLE31" localSheetId="13">#REF!</definedName>
    <definedName name="TABLE31" localSheetId="14">#REF!</definedName>
    <definedName name="TABLE31" localSheetId="15">#REF!</definedName>
    <definedName name="TABLE31" localSheetId="16">#REF!</definedName>
    <definedName name="TABLE31" localSheetId="17">#REF!</definedName>
    <definedName name="TABLE31" localSheetId="18">#REF!</definedName>
    <definedName name="TABLE31" localSheetId="22">#REF!</definedName>
    <definedName name="TABLE31" localSheetId="25">#REF!</definedName>
    <definedName name="TABLE31" localSheetId="26">#REF!</definedName>
    <definedName name="TABLE31" localSheetId="27">#REF!</definedName>
    <definedName name="TABLE31" localSheetId="33">#REF!</definedName>
    <definedName name="TABLE31" localSheetId="35">#REF!</definedName>
    <definedName name="TABLE31">#REF!</definedName>
    <definedName name="TABLE32" localSheetId="46">#REF!</definedName>
    <definedName name="TABLE32" localSheetId="48">#REF!</definedName>
    <definedName name="TABLE32" localSheetId="49">#REF!</definedName>
    <definedName name="TABLE32" localSheetId="51">#REF!</definedName>
    <definedName name="TABLE32" localSheetId="52">#REF!</definedName>
    <definedName name="TABLE32" localSheetId="54">#REF!</definedName>
    <definedName name="TABLE32" localSheetId="55">#REF!</definedName>
    <definedName name="TABLE32" localSheetId="56">#REF!</definedName>
    <definedName name="TABLE32" localSheetId="58">#REF!</definedName>
    <definedName name="TABLE32" localSheetId="59">#REF!</definedName>
    <definedName name="TABLE32" localSheetId="60">#REF!</definedName>
    <definedName name="TABLE32" localSheetId="61">#REF!</definedName>
    <definedName name="TABLE32" localSheetId="0">#REF!</definedName>
    <definedName name="TABLE32" localSheetId="7">#REF!</definedName>
    <definedName name="TABLE32" localSheetId="8">#REF!</definedName>
    <definedName name="TABLE32" localSheetId="11">#REF!</definedName>
    <definedName name="TABLE32" localSheetId="13">#REF!</definedName>
    <definedName name="TABLE32" localSheetId="14">#REF!</definedName>
    <definedName name="TABLE32" localSheetId="15">#REF!</definedName>
    <definedName name="TABLE32" localSheetId="16">#REF!</definedName>
    <definedName name="TABLE32" localSheetId="17">#REF!</definedName>
    <definedName name="TABLE32" localSheetId="18">#REF!</definedName>
    <definedName name="TABLE32" localSheetId="22">#REF!</definedName>
    <definedName name="TABLE32" localSheetId="25">#REF!</definedName>
    <definedName name="TABLE32" localSheetId="26">#REF!</definedName>
    <definedName name="TABLE32" localSheetId="27">#REF!</definedName>
    <definedName name="TABLE32" localSheetId="33">#REF!</definedName>
    <definedName name="TABLE32" localSheetId="35">#REF!</definedName>
    <definedName name="TABLE32">#REF!</definedName>
    <definedName name="TABLE33" localSheetId="46">#REF!</definedName>
    <definedName name="TABLE33" localSheetId="48">#REF!</definedName>
    <definedName name="TABLE33" localSheetId="49">#REF!</definedName>
    <definedName name="TABLE33" localSheetId="51">#REF!</definedName>
    <definedName name="TABLE33" localSheetId="52">#REF!</definedName>
    <definedName name="TABLE33" localSheetId="54">#REF!</definedName>
    <definedName name="TABLE33" localSheetId="55">#REF!</definedName>
    <definedName name="TABLE33" localSheetId="56">#REF!</definedName>
    <definedName name="TABLE33" localSheetId="58">#REF!</definedName>
    <definedName name="TABLE33" localSheetId="59">#REF!</definedName>
    <definedName name="TABLE33" localSheetId="60">#REF!</definedName>
    <definedName name="TABLE33" localSheetId="61">#REF!</definedName>
    <definedName name="TABLE33" localSheetId="0">#REF!</definedName>
    <definedName name="TABLE33" localSheetId="7">#REF!</definedName>
    <definedName name="TABLE33" localSheetId="8">#REF!</definedName>
    <definedName name="TABLE33" localSheetId="11">#REF!</definedName>
    <definedName name="TABLE33" localSheetId="13">#REF!</definedName>
    <definedName name="TABLE33" localSheetId="14">#REF!</definedName>
    <definedName name="TABLE33" localSheetId="15">#REF!</definedName>
    <definedName name="TABLE33" localSheetId="16">#REF!</definedName>
    <definedName name="TABLE33" localSheetId="17">#REF!</definedName>
    <definedName name="TABLE33" localSheetId="18">#REF!</definedName>
    <definedName name="TABLE33" localSheetId="22">#REF!</definedName>
    <definedName name="TABLE33" localSheetId="25">#REF!</definedName>
    <definedName name="TABLE33" localSheetId="26">#REF!</definedName>
    <definedName name="TABLE33" localSheetId="27">#REF!</definedName>
    <definedName name="TABLE33" localSheetId="33">#REF!</definedName>
    <definedName name="TABLE33" localSheetId="35">#REF!</definedName>
    <definedName name="TABLE33">#REF!</definedName>
    <definedName name="TABLE4" localSheetId="46">#REF!</definedName>
    <definedName name="TABLE4" localSheetId="48">#REF!</definedName>
    <definedName name="TABLE4" localSheetId="49">#REF!</definedName>
    <definedName name="TABLE4" localSheetId="51">#REF!</definedName>
    <definedName name="TABLE4" localSheetId="52">#REF!</definedName>
    <definedName name="TABLE4" localSheetId="54">#REF!</definedName>
    <definedName name="TABLE4" localSheetId="55">#REF!</definedName>
    <definedName name="TABLE4" localSheetId="56">#REF!</definedName>
    <definedName name="TABLE4" localSheetId="58">#REF!</definedName>
    <definedName name="TABLE4" localSheetId="59">#REF!</definedName>
    <definedName name="TABLE4" localSheetId="60">#REF!</definedName>
    <definedName name="TABLE4" localSheetId="61">#REF!</definedName>
    <definedName name="TABLE4" localSheetId="0">#REF!</definedName>
    <definedName name="TABLE4" localSheetId="7">#REF!</definedName>
    <definedName name="TABLE4" localSheetId="8">#REF!</definedName>
    <definedName name="TABLE4" localSheetId="11">#REF!</definedName>
    <definedName name="TABLE4" localSheetId="13">#REF!</definedName>
    <definedName name="TABLE4" localSheetId="14">#REF!</definedName>
    <definedName name="TABLE4" localSheetId="15">#REF!</definedName>
    <definedName name="TABLE4" localSheetId="16">#REF!</definedName>
    <definedName name="TABLE4" localSheetId="17">#REF!</definedName>
    <definedName name="TABLE4" localSheetId="18">#REF!</definedName>
    <definedName name="TABLE4" localSheetId="22">#REF!</definedName>
    <definedName name="TABLE4" localSheetId="25">#REF!</definedName>
    <definedName name="TABLE4" localSheetId="26">#REF!</definedName>
    <definedName name="TABLE4" localSheetId="27">#REF!</definedName>
    <definedName name="TABLE4" localSheetId="33">#REF!</definedName>
    <definedName name="TABLE4" localSheetId="35">#REF!</definedName>
    <definedName name="TABLE4">#REF!</definedName>
    <definedName name="table6" localSheetId="46">#REF!</definedName>
    <definedName name="table6" localSheetId="48">#REF!</definedName>
    <definedName name="table6" localSheetId="49">#REF!</definedName>
    <definedName name="table6" localSheetId="51">#REF!</definedName>
    <definedName name="table6" localSheetId="52">#REF!</definedName>
    <definedName name="table6" localSheetId="54">#REF!</definedName>
    <definedName name="table6" localSheetId="55">#REF!</definedName>
    <definedName name="table6" localSheetId="56">#REF!</definedName>
    <definedName name="table6" localSheetId="58">#REF!</definedName>
    <definedName name="table6" localSheetId="59">#REF!</definedName>
    <definedName name="table6" localSheetId="60">#REF!</definedName>
    <definedName name="table6" localSheetId="61">#REF!</definedName>
    <definedName name="table6" localSheetId="0">#REF!</definedName>
    <definedName name="table6" localSheetId="7">#REF!</definedName>
    <definedName name="table6" localSheetId="8">#REF!</definedName>
    <definedName name="table6" localSheetId="11">#REF!</definedName>
    <definedName name="table6" localSheetId="13">#REF!</definedName>
    <definedName name="table6" localSheetId="14">#REF!</definedName>
    <definedName name="table6" localSheetId="15">#REF!</definedName>
    <definedName name="table6" localSheetId="16">#REF!</definedName>
    <definedName name="table6" localSheetId="17">#REF!</definedName>
    <definedName name="table6" localSheetId="18">#REF!</definedName>
    <definedName name="table6" localSheetId="22">#REF!</definedName>
    <definedName name="table6" localSheetId="25">#REF!</definedName>
    <definedName name="table6" localSheetId="26">#REF!</definedName>
    <definedName name="table6" localSheetId="27">#REF!</definedName>
    <definedName name="table6" localSheetId="33">#REF!</definedName>
    <definedName name="table6" localSheetId="35">#REF!</definedName>
    <definedName name="table6">#REF!</definedName>
    <definedName name="table9" localSheetId="46">#REF!</definedName>
    <definedName name="table9" localSheetId="48">#REF!</definedName>
    <definedName name="table9" localSheetId="49">#REF!</definedName>
    <definedName name="table9" localSheetId="51">#REF!</definedName>
    <definedName name="table9" localSheetId="52">#REF!</definedName>
    <definedName name="table9" localSheetId="54">#REF!</definedName>
    <definedName name="table9" localSheetId="55">#REF!</definedName>
    <definedName name="table9" localSheetId="56">#REF!</definedName>
    <definedName name="table9" localSheetId="58">#REF!</definedName>
    <definedName name="table9" localSheetId="59">#REF!</definedName>
    <definedName name="table9" localSheetId="60">#REF!</definedName>
    <definedName name="table9" localSheetId="61">#REF!</definedName>
    <definedName name="table9" localSheetId="0">#REF!</definedName>
    <definedName name="table9" localSheetId="7">#REF!</definedName>
    <definedName name="table9" localSheetId="8">#REF!</definedName>
    <definedName name="table9" localSheetId="11">#REF!</definedName>
    <definedName name="table9" localSheetId="13">#REF!</definedName>
    <definedName name="table9" localSheetId="14">#REF!</definedName>
    <definedName name="table9" localSheetId="15">#REF!</definedName>
    <definedName name="table9" localSheetId="16">#REF!</definedName>
    <definedName name="table9" localSheetId="17">#REF!</definedName>
    <definedName name="table9" localSheetId="18">#REF!</definedName>
    <definedName name="table9" localSheetId="22">#REF!</definedName>
    <definedName name="table9" localSheetId="25">#REF!</definedName>
    <definedName name="table9" localSheetId="26">#REF!</definedName>
    <definedName name="table9" localSheetId="27">#REF!</definedName>
    <definedName name="table9" localSheetId="33">#REF!</definedName>
    <definedName name="table9" localSheetId="35">#REF!</definedName>
    <definedName name="table9">#REF!</definedName>
    <definedName name="TAME" localSheetId="46">#REF!</definedName>
    <definedName name="TAME" localSheetId="48">#REF!</definedName>
    <definedName name="TAME" localSheetId="49">#REF!</definedName>
    <definedName name="TAME" localSheetId="51">#REF!</definedName>
    <definedName name="TAME" localSheetId="52">#REF!</definedName>
    <definedName name="TAME" localSheetId="54">#REF!</definedName>
    <definedName name="TAME" localSheetId="55">#REF!</definedName>
    <definedName name="TAME" localSheetId="56">#REF!</definedName>
    <definedName name="TAME" localSheetId="58">#REF!</definedName>
    <definedName name="TAME" localSheetId="59">#REF!</definedName>
    <definedName name="TAME" localSheetId="60">#REF!</definedName>
    <definedName name="TAME" localSheetId="61">#REF!</definedName>
    <definedName name="TAME" localSheetId="0">#REF!</definedName>
    <definedName name="TAME" localSheetId="7">#REF!</definedName>
    <definedName name="TAME" localSheetId="8">#REF!</definedName>
    <definedName name="TAME" localSheetId="11">#REF!</definedName>
    <definedName name="TAME" localSheetId="13">#REF!</definedName>
    <definedName name="TAME" localSheetId="14">#REF!</definedName>
    <definedName name="TAME" localSheetId="15">#REF!</definedName>
    <definedName name="TAME" localSheetId="16">#REF!</definedName>
    <definedName name="TAME" localSheetId="17">#REF!</definedName>
    <definedName name="TAME" localSheetId="18">#REF!</definedName>
    <definedName name="TAME" localSheetId="22">#REF!</definedName>
    <definedName name="TAME" localSheetId="25">#REF!</definedName>
    <definedName name="TAME" localSheetId="26">#REF!</definedName>
    <definedName name="TAME" localSheetId="27">#REF!</definedName>
    <definedName name="TAME" localSheetId="33">#REF!</definedName>
    <definedName name="TAME" localSheetId="35">#REF!</definedName>
    <definedName name="TAME">#REF!</definedName>
    <definedName name="Tbl_GFN">[62]Table_GEF!$B$2:$T$53</definedName>
    <definedName name="tblChecks">[38]ErrCheck!$A$3:$E$5</definedName>
    <definedName name="tblLinks">[38]Links!$A$4:$F$33</definedName>
    <definedName name="TEMP" localSheetId="46">[63]Data!#REF!</definedName>
    <definedName name="TEMP" localSheetId="48">[63]Data!#REF!</definedName>
    <definedName name="TEMP" localSheetId="49">[63]Data!#REF!</definedName>
    <definedName name="TEMP" localSheetId="51">[63]Data!#REF!</definedName>
    <definedName name="TEMP" localSheetId="52">[63]Data!#REF!</definedName>
    <definedName name="TEMP" localSheetId="54">[63]Data!#REF!</definedName>
    <definedName name="TEMP" localSheetId="55">[63]Data!#REF!</definedName>
    <definedName name="TEMP" localSheetId="56">[63]Data!#REF!</definedName>
    <definedName name="TEMP" localSheetId="58">[63]Data!#REF!</definedName>
    <definedName name="TEMP" localSheetId="59">[63]Data!#REF!</definedName>
    <definedName name="TEMP" localSheetId="60">[63]Data!#REF!</definedName>
    <definedName name="TEMP" localSheetId="61">[63]Data!#REF!</definedName>
    <definedName name="TEMP" localSheetId="0">[63]Data!#REF!</definedName>
    <definedName name="TEMP" localSheetId="7">[63]Data!#REF!</definedName>
    <definedName name="TEMP" localSheetId="8">[63]Data!#REF!</definedName>
    <definedName name="TEMP" localSheetId="11">[63]Data!#REF!</definedName>
    <definedName name="TEMP" localSheetId="13">[63]Data!#REF!</definedName>
    <definedName name="TEMP" localSheetId="14">[63]Data!#REF!</definedName>
    <definedName name="TEMP" localSheetId="15">[63]Data!#REF!</definedName>
    <definedName name="TEMP" localSheetId="16">[63]Data!#REF!</definedName>
    <definedName name="TEMP" localSheetId="17">[63]Data!#REF!</definedName>
    <definedName name="TEMP" localSheetId="18">[63]Data!#REF!</definedName>
    <definedName name="TEMP" localSheetId="22">[63]Data!#REF!</definedName>
    <definedName name="TEMP" localSheetId="25">[63]Data!#REF!</definedName>
    <definedName name="TEMP" localSheetId="26">[63]Data!#REF!</definedName>
    <definedName name="TEMP" localSheetId="27">[63]Data!#REF!</definedName>
    <definedName name="TEMP" localSheetId="33">[63]Data!#REF!</definedName>
    <definedName name="TEMP" localSheetId="35">[63]Data!#REF!</definedName>
    <definedName name="TEMP">[63]Data!#REF!</definedName>
    <definedName name="tempo_kles" localSheetId="46">[23]Graf14_Graf15!#REF!</definedName>
    <definedName name="tempo_kles" localSheetId="48">[23]Graf14_Graf15!#REF!</definedName>
    <definedName name="tempo_kles" localSheetId="49">[23]Graf14_Graf15!#REF!</definedName>
    <definedName name="tempo_kles" localSheetId="51">#REF!</definedName>
    <definedName name="tempo_kles" localSheetId="52">#REF!</definedName>
    <definedName name="tempo_kles" localSheetId="54">[23]Graf14_Graf15!#REF!</definedName>
    <definedName name="tempo_kles" localSheetId="55">#REF!</definedName>
    <definedName name="tempo_kles" localSheetId="56">[23]Graf14_Graf15!#REF!</definedName>
    <definedName name="tempo_kles" localSheetId="58">#REF!</definedName>
    <definedName name="tempo_kles" localSheetId="59">#REF!</definedName>
    <definedName name="tempo_kles" localSheetId="60">#REF!</definedName>
    <definedName name="tempo_kles" localSheetId="61">#REF!</definedName>
    <definedName name="tempo_kles" localSheetId="0">[23]Graf14_Graf15!#REF!</definedName>
    <definedName name="tempo_kles" localSheetId="7">[23]Graf14_Graf15!#REF!</definedName>
    <definedName name="tempo_kles" localSheetId="8">[23]Graf14_Graf15!#REF!</definedName>
    <definedName name="tempo_kles" localSheetId="11">#REF!</definedName>
    <definedName name="tempo_kles" localSheetId="13">#REF!</definedName>
    <definedName name="tempo_kles" localSheetId="14">#REF!</definedName>
    <definedName name="tempo_kles" localSheetId="15">#REF!</definedName>
    <definedName name="tempo_kles" localSheetId="16">#REF!</definedName>
    <definedName name="tempo_kles" localSheetId="17">#REF!</definedName>
    <definedName name="tempo_kles" localSheetId="18">#REF!</definedName>
    <definedName name="tempo_kles" localSheetId="22">#REF!</definedName>
    <definedName name="tempo_kles" localSheetId="25">#REF!</definedName>
    <definedName name="tempo_kles" localSheetId="26">#REF!</definedName>
    <definedName name="tempo_kles" localSheetId="27">#REF!</definedName>
    <definedName name="tempo_kles" localSheetId="33">#REF!</definedName>
    <definedName name="tempo_kles" localSheetId="35">#REF!</definedName>
    <definedName name="tempo_kles">#REF!</definedName>
    <definedName name="tempo_kles_2" localSheetId="46">[23]Graf14_Graf15!#REF!</definedName>
    <definedName name="tempo_kles_2" localSheetId="48">[23]Graf14_Graf15!#REF!</definedName>
    <definedName name="tempo_kles_2" localSheetId="49">[23]Graf14_Graf15!#REF!</definedName>
    <definedName name="tempo_kles_2" localSheetId="51">#REF!</definedName>
    <definedName name="tempo_kles_2" localSheetId="52">#REF!</definedName>
    <definedName name="tempo_kles_2" localSheetId="54">[23]Graf14_Graf15!#REF!</definedName>
    <definedName name="tempo_kles_2" localSheetId="55">#REF!</definedName>
    <definedName name="tempo_kles_2" localSheetId="56">[23]Graf14_Graf15!#REF!</definedName>
    <definedName name="tempo_kles_2" localSheetId="58">#REF!</definedName>
    <definedName name="tempo_kles_2" localSheetId="59">#REF!</definedName>
    <definedName name="tempo_kles_2" localSheetId="60">#REF!</definedName>
    <definedName name="tempo_kles_2" localSheetId="61">#REF!</definedName>
    <definedName name="tempo_kles_2" localSheetId="0">[23]Graf14_Graf15!#REF!</definedName>
    <definedName name="tempo_kles_2" localSheetId="7">[23]Graf14_Graf15!#REF!</definedName>
    <definedName name="tempo_kles_2" localSheetId="8">[23]Graf14_Graf15!#REF!</definedName>
    <definedName name="tempo_kles_2" localSheetId="11">#REF!</definedName>
    <definedName name="tempo_kles_2" localSheetId="13">#REF!</definedName>
    <definedName name="tempo_kles_2" localSheetId="14">#REF!</definedName>
    <definedName name="tempo_kles_2" localSheetId="15">#REF!</definedName>
    <definedName name="tempo_kles_2" localSheetId="16">#REF!</definedName>
    <definedName name="tempo_kles_2" localSheetId="17">#REF!</definedName>
    <definedName name="tempo_kles_2" localSheetId="18">#REF!</definedName>
    <definedName name="tempo_kles_2" localSheetId="22">#REF!</definedName>
    <definedName name="tempo_kles_2" localSheetId="25">#REF!</definedName>
    <definedName name="tempo_kles_2" localSheetId="26">#REF!</definedName>
    <definedName name="tempo_kles_2" localSheetId="27">#REF!</definedName>
    <definedName name="tempo_kles_2" localSheetId="33">#REF!</definedName>
    <definedName name="tempo_kles_2" localSheetId="35">#REF!</definedName>
    <definedName name="tempo_kles_2">#REF!</definedName>
    <definedName name="test" localSheetId="50" hidden="1">{"'előző év december'!$A$2:$CP$214"}</definedName>
    <definedName name="test" localSheetId="51" hidden="1">{"'előző év december'!$A$2:$CP$214"}</definedName>
    <definedName name="test" localSheetId="52" hidden="1">{"'előző év december'!$A$2:$CP$214"}</definedName>
    <definedName name="test" localSheetId="55" hidden="1">{"'előző év december'!$A$2:$CP$214"}</definedName>
    <definedName name="test" localSheetId="0" hidden="1">{"'előző év december'!$A$2:$CP$214"}</definedName>
    <definedName name="test" localSheetId="2" hidden="1">{"'előző év december'!$A$2:$CP$214"}</definedName>
    <definedName name="test" localSheetId="8" hidden="1">{"'előző év december'!$A$2:$CP$214"}</definedName>
    <definedName name="test" localSheetId="11" hidden="1">{"'előző év december'!$A$2:$CP$214"}</definedName>
    <definedName name="test" localSheetId="13" hidden="1">{"'előző év december'!$A$2:$CP$214"}</definedName>
    <definedName name="test" localSheetId="14" hidden="1">{"'előző év december'!$A$2:$CP$214"}</definedName>
    <definedName name="test" localSheetId="15" hidden="1">{"'előző év december'!$A$2:$CP$214"}</definedName>
    <definedName name="test" localSheetId="16" hidden="1">{"'előző év december'!$A$2:$CP$214"}</definedName>
    <definedName name="test" localSheetId="17" hidden="1">{"'előző év december'!$A$2:$CP$214"}</definedName>
    <definedName name="test" localSheetId="18" hidden="1">{"'előző év december'!$A$2:$CP$214"}</definedName>
    <definedName name="test" localSheetId="25" hidden="1">{"'előző év december'!$A$2:$CP$214"}</definedName>
    <definedName name="test" localSheetId="26" hidden="1">{"'előző év december'!$A$2:$CP$214"}</definedName>
    <definedName name="test" localSheetId="27" hidden="1">{"'előző év december'!$A$2:$CP$214"}</definedName>
    <definedName name="test" hidden="1">{"'előző év december'!$A$2:$CP$214"}</definedName>
    <definedName name="text" localSheetId="48" hidden="1">{#N/A,#N/A,FALSE,"CB";#N/A,#N/A,FALSE,"CMB";#N/A,#N/A,FALSE,"BSYS";#N/A,#N/A,FALSE,"NBFI";#N/A,#N/A,FALSE,"FSYS"}</definedName>
    <definedName name="text" localSheetId="49" hidden="1">{#N/A,#N/A,FALSE,"CB";#N/A,#N/A,FALSE,"CMB";#N/A,#N/A,FALSE,"BSYS";#N/A,#N/A,FALSE,"NBFI";#N/A,#N/A,FALSE,"FSYS"}</definedName>
    <definedName name="text" localSheetId="50" hidden="1">{#N/A,#N/A,FALSE,"CB";#N/A,#N/A,FALSE,"CMB";#N/A,#N/A,FALSE,"BSYS";#N/A,#N/A,FALSE,"NBFI";#N/A,#N/A,FALSE,"FSYS"}</definedName>
    <definedName name="text" localSheetId="51" hidden="1">{#N/A,#N/A,FALSE,"CB";#N/A,#N/A,FALSE,"CMB";#N/A,#N/A,FALSE,"BSYS";#N/A,#N/A,FALSE,"NBFI";#N/A,#N/A,FALSE,"FSYS"}</definedName>
    <definedName name="text" localSheetId="52" hidden="1">{#N/A,#N/A,FALSE,"CB";#N/A,#N/A,FALSE,"CMB";#N/A,#N/A,FALSE,"BSYS";#N/A,#N/A,FALSE,"NBFI";#N/A,#N/A,FALSE,"FSYS"}</definedName>
    <definedName name="text" localSheetId="54" hidden="1">{#N/A,#N/A,FALSE,"CB";#N/A,#N/A,FALSE,"CMB";#N/A,#N/A,FALSE,"BSYS";#N/A,#N/A,FALSE,"NBFI";#N/A,#N/A,FALSE,"FSYS"}</definedName>
    <definedName name="text" localSheetId="55" hidden="1">{#N/A,#N/A,FALSE,"CB";#N/A,#N/A,FALSE,"CMB";#N/A,#N/A,FALSE,"BSYS";#N/A,#N/A,FALSE,"NBFI";#N/A,#N/A,FALSE,"FSYS"}</definedName>
    <definedName name="text" localSheetId="0" hidden="1">{#N/A,#N/A,FALSE,"CB";#N/A,#N/A,FALSE,"CMB";#N/A,#N/A,FALSE,"BSYS";#N/A,#N/A,FALSE,"NBFI";#N/A,#N/A,FALSE,"FSYS"}</definedName>
    <definedName name="text" localSheetId="2" hidden="1">{#N/A,#N/A,FALSE,"CB";#N/A,#N/A,FALSE,"CMB";#N/A,#N/A,FALSE,"BSYS";#N/A,#N/A,FALSE,"NBFI";#N/A,#N/A,FALSE,"FSYS"}</definedName>
    <definedName name="text" localSheetId="7" hidden="1">{#N/A,#N/A,FALSE,"CB";#N/A,#N/A,FALSE,"CMB";#N/A,#N/A,FALSE,"BSYS";#N/A,#N/A,FALSE,"NBFI";#N/A,#N/A,FALSE,"FSYS"}</definedName>
    <definedName name="text" localSheetId="8" hidden="1">{#N/A,#N/A,FALSE,"CB";#N/A,#N/A,FALSE,"CMB";#N/A,#N/A,FALSE,"BSYS";#N/A,#N/A,FALSE,"NBFI";#N/A,#N/A,FALSE,"FSYS"}</definedName>
    <definedName name="text" localSheetId="11" hidden="1">{#N/A,#N/A,FALSE,"CB";#N/A,#N/A,FALSE,"CMB";#N/A,#N/A,FALSE,"BSYS";#N/A,#N/A,FALSE,"NBFI";#N/A,#N/A,FALSE,"FSYS"}</definedName>
    <definedName name="text" localSheetId="13" hidden="1">{#N/A,#N/A,FALSE,"CB";#N/A,#N/A,FALSE,"CMB";#N/A,#N/A,FALSE,"BSYS";#N/A,#N/A,FALSE,"NBFI";#N/A,#N/A,FALSE,"FSYS"}</definedName>
    <definedName name="text" localSheetId="14" hidden="1">{#N/A,#N/A,FALSE,"CB";#N/A,#N/A,FALSE,"CMB";#N/A,#N/A,FALSE,"BSYS";#N/A,#N/A,FALSE,"NBFI";#N/A,#N/A,FALSE,"FSYS"}</definedName>
    <definedName name="text" localSheetId="15" hidden="1">{#N/A,#N/A,FALSE,"CB";#N/A,#N/A,FALSE,"CMB";#N/A,#N/A,FALSE,"BSYS";#N/A,#N/A,FALSE,"NBFI";#N/A,#N/A,FALSE,"FSYS"}</definedName>
    <definedName name="text" localSheetId="16" hidden="1">{#N/A,#N/A,FALSE,"CB";#N/A,#N/A,FALSE,"CMB";#N/A,#N/A,FALSE,"BSYS";#N/A,#N/A,FALSE,"NBFI";#N/A,#N/A,FALSE,"FSYS"}</definedName>
    <definedName name="text" localSheetId="17" hidden="1">{#N/A,#N/A,FALSE,"CB";#N/A,#N/A,FALSE,"CMB";#N/A,#N/A,FALSE,"BSYS";#N/A,#N/A,FALSE,"NBFI";#N/A,#N/A,FALSE,"FSYS"}</definedName>
    <definedName name="text" localSheetId="18" hidden="1">{#N/A,#N/A,FALSE,"CB";#N/A,#N/A,FALSE,"CMB";#N/A,#N/A,FALSE,"BSYS";#N/A,#N/A,FALSE,"NBFI";#N/A,#N/A,FALSE,"FSYS"}</definedName>
    <definedName name="text" localSheetId="25" hidden="1">{#N/A,#N/A,FALSE,"CB";#N/A,#N/A,FALSE,"CMB";#N/A,#N/A,FALSE,"BSYS";#N/A,#N/A,FALSE,"NBFI";#N/A,#N/A,FALSE,"FSYS"}</definedName>
    <definedName name="text" localSheetId="26" hidden="1">{#N/A,#N/A,FALSE,"CB";#N/A,#N/A,FALSE,"CMB";#N/A,#N/A,FALSE,"BSYS";#N/A,#N/A,FALSE,"NBFI";#N/A,#N/A,FALSE,"FSYS"}</definedName>
    <definedName name="text" localSheetId="27" hidden="1">{#N/A,#N/A,FALSE,"CB";#N/A,#N/A,FALSE,"CMB";#N/A,#N/A,FALSE,"BSYS";#N/A,#N/A,FALSE,"NBFI";#N/A,#N/A,FALSE,"FSYS"}</definedName>
    <definedName name="text" hidden="1">{#N/A,#N/A,FALSE,"CB";#N/A,#N/A,FALSE,"CMB";#N/A,#N/A,FALSE,"BSYS";#N/A,#N/A,FALSE,"NBFI";#N/A,#N/A,FALSE,"FSYS"}</definedName>
    <definedName name="tgz" localSheetId="50" hidden="1">{"'előző év december'!$A$2:$CP$214"}</definedName>
    <definedName name="tgz" localSheetId="51" hidden="1">{"'előző év december'!$A$2:$CP$214"}</definedName>
    <definedName name="tgz" localSheetId="52" hidden="1">{"'előző év december'!$A$2:$CP$214"}</definedName>
    <definedName name="tgz" localSheetId="55" hidden="1">{"'előző év december'!$A$2:$CP$214"}</definedName>
    <definedName name="tgz" localSheetId="0" hidden="1">{"'előző év december'!$A$2:$CP$214"}</definedName>
    <definedName name="tgz" localSheetId="2" hidden="1">{"'előző év december'!$A$2:$CP$214"}</definedName>
    <definedName name="tgz" localSheetId="8" hidden="1">{"'előző év december'!$A$2:$CP$214"}</definedName>
    <definedName name="tgz" localSheetId="11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15" hidden="1">{"'előző év december'!$A$2:$CP$214"}</definedName>
    <definedName name="tgz" localSheetId="16" hidden="1">{"'előző év december'!$A$2:$CP$214"}</definedName>
    <definedName name="tgz" localSheetId="17" hidden="1">{"'előző év december'!$A$2:$CP$214"}</definedName>
    <definedName name="tgz" localSheetId="18" hidden="1">{"'előző év december'!$A$2:$CP$214"}</definedName>
    <definedName name="tgz" localSheetId="25" hidden="1">{"'előző év december'!$A$2:$CP$214"}</definedName>
    <definedName name="tgz" localSheetId="26" hidden="1">{"'előző év december'!$A$2:$CP$214"}</definedName>
    <definedName name="tgz" localSheetId="27" hidden="1">{"'előző év december'!$A$2:$CP$214"}</definedName>
    <definedName name="tgz" hidden="1">{"'előző év december'!$A$2:$CP$214"}</definedName>
    <definedName name="TMG_D">[22]Q5!$E$23:$AH$23</definedName>
    <definedName name="TMGO">#N/A</definedName>
    <definedName name="TOWEO" localSheetId="46">#REF!</definedName>
    <definedName name="TOWEO" localSheetId="48">#REF!</definedName>
    <definedName name="TOWEO" localSheetId="49">#REF!</definedName>
    <definedName name="TOWEO" localSheetId="51">#REF!</definedName>
    <definedName name="TOWEO" localSheetId="52">#REF!</definedName>
    <definedName name="TOWEO" localSheetId="54">#REF!</definedName>
    <definedName name="TOWEO" localSheetId="55">#REF!</definedName>
    <definedName name="TOWEO" localSheetId="56">#REF!</definedName>
    <definedName name="TOWEO" localSheetId="58">#REF!</definedName>
    <definedName name="TOWEO" localSheetId="59">#REF!</definedName>
    <definedName name="TOWEO" localSheetId="60">#REF!</definedName>
    <definedName name="TOWEO" localSheetId="61">#REF!</definedName>
    <definedName name="TOWEO" localSheetId="0">#REF!</definedName>
    <definedName name="TOWEO" localSheetId="7">#REF!</definedName>
    <definedName name="TOWEO" localSheetId="8">#REF!</definedName>
    <definedName name="TOWEO" localSheetId="11">#REF!</definedName>
    <definedName name="TOWEO" localSheetId="13">#REF!</definedName>
    <definedName name="TOWEO" localSheetId="14">#REF!</definedName>
    <definedName name="TOWEO" localSheetId="15">#REF!</definedName>
    <definedName name="TOWEO" localSheetId="16">#REF!</definedName>
    <definedName name="TOWEO" localSheetId="17">#REF!</definedName>
    <definedName name="TOWEO" localSheetId="18">#REF!</definedName>
    <definedName name="TOWEO" localSheetId="22">#REF!</definedName>
    <definedName name="TOWEO" localSheetId="25">#REF!</definedName>
    <definedName name="TOWEO" localSheetId="26">#REF!</definedName>
    <definedName name="TOWEO" localSheetId="27">#REF!</definedName>
    <definedName name="TOWEO" localSheetId="33">#REF!</definedName>
    <definedName name="TOWEO" localSheetId="35">#REF!</definedName>
    <definedName name="TOWEO">#REF!</definedName>
    <definedName name="TRADE3" localSheetId="46">[7]Trade!#REF!</definedName>
    <definedName name="TRADE3" localSheetId="48">[7]Trade!#REF!</definedName>
    <definedName name="TRADE3" localSheetId="49">[7]Trade!#REF!</definedName>
    <definedName name="TRADE3" localSheetId="51">[7]Trade!#REF!</definedName>
    <definedName name="TRADE3" localSheetId="52">[7]Trade!#REF!</definedName>
    <definedName name="TRADE3" localSheetId="54">[7]Trade!#REF!</definedName>
    <definedName name="TRADE3" localSheetId="55">[7]Trade!#REF!</definedName>
    <definedName name="TRADE3" localSheetId="56">[7]Trade!#REF!</definedName>
    <definedName name="TRADE3" localSheetId="58">[7]Trade!#REF!</definedName>
    <definedName name="TRADE3" localSheetId="59">[7]Trade!#REF!</definedName>
    <definedName name="TRADE3" localSheetId="60">[7]Trade!#REF!</definedName>
    <definedName name="TRADE3" localSheetId="61">[7]Trade!#REF!</definedName>
    <definedName name="TRADE3" localSheetId="0">[7]Trade!#REF!</definedName>
    <definedName name="TRADE3" localSheetId="7">[7]Trade!#REF!</definedName>
    <definedName name="TRADE3" localSheetId="8">[7]Trade!#REF!</definedName>
    <definedName name="TRADE3" localSheetId="11">[7]Trade!#REF!</definedName>
    <definedName name="TRADE3" localSheetId="13">[7]Trade!#REF!</definedName>
    <definedName name="TRADE3" localSheetId="14">[7]Trade!#REF!</definedName>
    <definedName name="TRADE3" localSheetId="15">[7]Trade!#REF!</definedName>
    <definedName name="TRADE3" localSheetId="16">[7]Trade!#REF!</definedName>
    <definedName name="TRADE3" localSheetId="17">[7]Trade!#REF!</definedName>
    <definedName name="TRADE3" localSheetId="18">[7]Trade!#REF!</definedName>
    <definedName name="TRADE3" localSheetId="22">[7]Trade!#REF!</definedName>
    <definedName name="TRADE3" localSheetId="25">[7]Trade!#REF!</definedName>
    <definedName name="TRADE3" localSheetId="26">[7]Trade!#REF!</definedName>
    <definedName name="TRADE3" localSheetId="27">[7]Trade!#REF!</definedName>
    <definedName name="TRADE3" localSheetId="33">[7]Trade!#REF!</definedName>
    <definedName name="TRADE3" localSheetId="35">[7]Trade!#REF!</definedName>
    <definedName name="TRADE3">[7]Trade!#REF!</definedName>
    <definedName name="trans" localSheetId="46">#REF!</definedName>
    <definedName name="trans" localSheetId="48">#REF!</definedName>
    <definedName name="trans" localSheetId="49">#REF!</definedName>
    <definedName name="trans" localSheetId="51">#REF!</definedName>
    <definedName name="trans" localSheetId="52">#REF!</definedName>
    <definedName name="trans" localSheetId="54">#REF!</definedName>
    <definedName name="trans" localSheetId="55">#REF!</definedName>
    <definedName name="trans" localSheetId="56">#REF!</definedName>
    <definedName name="trans" localSheetId="58">#REF!</definedName>
    <definedName name="trans" localSheetId="59">#REF!</definedName>
    <definedName name="trans" localSheetId="60">#REF!</definedName>
    <definedName name="trans" localSheetId="61">#REF!</definedName>
    <definedName name="trans" localSheetId="0">#REF!</definedName>
    <definedName name="trans" localSheetId="7">#REF!</definedName>
    <definedName name="trans" localSheetId="8">#REF!</definedName>
    <definedName name="trans" localSheetId="11">#REF!</definedName>
    <definedName name="trans" localSheetId="13">#REF!</definedName>
    <definedName name="trans" localSheetId="14">#REF!</definedName>
    <definedName name="trans" localSheetId="15">#REF!</definedName>
    <definedName name="trans" localSheetId="16">#REF!</definedName>
    <definedName name="trans" localSheetId="17">#REF!</definedName>
    <definedName name="trans" localSheetId="18">#REF!</definedName>
    <definedName name="trans" localSheetId="22">#REF!</definedName>
    <definedName name="trans" localSheetId="25">#REF!</definedName>
    <definedName name="trans" localSheetId="26">#REF!</definedName>
    <definedName name="trans" localSheetId="27">#REF!</definedName>
    <definedName name="trans" localSheetId="33">#REF!</definedName>
    <definedName name="trans" localSheetId="35">#REF!</definedName>
    <definedName name="trans">#REF!</definedName>
    <definedName name="Transfer_check" localSheetId="46">#REF!</definedName>
    <definedName name="Transfer_check" localSheetId="48">#REF!</definedName>
    <definedName name="Transfer_check" localSheetId="49">#REF!</definedName>
    <definedName name="Transfer_check" localSheetId="51">#REF!</definedName>
    <definedName name="Transfer_check" localSheetId="52">#REF!</definedName>
    <definedName name="Transfer_check" localSheetId="54">#REF!</definedName>
    <definedName name="Transfer_check" localSheetId="55">#REF!</definedName>
    <definedName name="Transfer_check" localSheetId="56">#REF!</definedName>
    <definedName name="Transfer_check" localSheetId="58">#REF!</definedName>
    <definedName name="Transfer_check" localSheetId="59">#REF!</definedName>
    <definedName name="Transfer_check" localSheetId="60">#REF!</definedName>
    <definedName name="Transfer_check" localSheetId="61">#REF!</definedName>
    <definedName name="Transfer_check" localSheetId="0">#REF!</definedName>
    <definedName name="Transfer_check" localSheetId="7">#REF!</definedName>
    <definedName name="Transfer_check" localSheetId="8">#REF!</definedName>
    <definedName name="Transfer_check" localSheetId="11">#REF!</definedName>
    <definedName name="Transfer_check" localSheetId="13">#REF!</definedName>
    <definedName name="Transfer_check" localSheetId="14">#REF!</definedName>
    <definedName name="Transfer_check" localSheetId="15">#REF!</definedName>
    <definedName name="Transfer_check" localSheetId="16">#REF!</definedName>
    <definedName name="Transfer_check" localSheetId="17">#REF!</definedName>
    <definedName name="Transfer_check" localSheetId="18">#REF!</definedName>
    <definedName name="Transfer_check" localSheetId="22">#REF!</definedName>
    <definedName name="Transfer_check" localSheetId="25">#REF!</definedName>
    <definedName name="Transfer_check" localSheetId="26">#REF!</definedName>
    <definedName name="Transfer_check" localSheetId="27">#REF!</definedName>
    <definedName name="Transfer_check" localSheetId="33">#REF!</definedName>
    <definedName name="Transfer_check" localSheetId="35">#REF!</definedName>
    <definedName name="Transfer_check">#REF!</definedName>
    <definedName name="TRANSNAVE" localSheetId="46">#REF!</definedName>
    <definedName name="TRANSNAVE" localSheetId="48">#REF!</definedName>
    <definedName name="TRANSNAVE" localSheetId="49">#REF!</definedName>
    <definedName name="TRANSNAVE" localSheetId="51">#REF!</definedName>
    <definedName name="TRANSNAVE" localSheetId="52">#REF!</definedName>
    <definedName name="TRANSNAVE" localSheetId="54">#REF!</definedName>
    <definedName name="TRANSNAVE" localSheetId="55">#REF!</definedName>
    <definedName name="TRANSNAVE" localSheetId="56">#REF!</definedName>
    <definedName name="TRANSNAVE" localSheetId="58">#REF!</definedName>
    <definedName name="TRANSNAVE" localSheetId="59">#REF!</definedName>
    <definedName name="TRANSNAVE" localSheetId="60">#REF!</definedName>
    <definedName name="TRANSNAVE" localSheetId="61">#REF!</definedName>
    <definedName name="TRANSNAVE" localSheetId="0">#REF!</definedName>
    <definedName name="TRANSNAVE" localSheetId="7">#REF!</definedName>
    <definedName name="TRANSNAVE" localSheetId="8">#REF!</definedName>
    <definedName name="TRANSNAVE" localSheetId="11">#REF!</definedName>
    <definedName name="TRANSNAVE" localSheetId="13">#REF!</definedName>
    <definedName name="TRANSNAVE" localSheetId="14">#REF!</definedName>
    <definedName name="TRANSNAVE" localSheetId="15">#REF!</definedName>
    <definedName name="TRANSNAVE" localSheetId="16">#REF!</definedName>
    <definedName name="TRANSNAVE" localSheetId="17">#REF!</definedName>
    <definedName name="TRANSNAVE" localSheetId="18">#REF!</definedName>
    <definedName name="TRANSNAVE" localSheetId="22">#REF!</definedName>
    <definedName name="TRANSNAVE" localSheetId="25">#REF!</definedName>
    <definedName name="TRANSNAVE" localSheetId="26">#REF!</definedName>
    <definedName name="TRANSNAVE" localSheetId="27">#REF!</definedName>
    <definedName name="TRANSNAVE" localSheetId="33">#REF!</definedName>
    <definedName name="TRANSNAVE" localSheetId="35">#REF!</definedName>
    <definedName name="TRANSNAVE">#REF!</definedName>
    <definedName name="tre" localSheetId="50" hidden="1">{"'előző év december'!$A$2:$CP$214"}</definedName>
    <definedName name="tre" localSheetId="51" hidden="1">{"'előző év december'!$A$2:$CP$214"}</definedName>
    <definedName name="tre" localSheetId="52" hidden="1">{"'előző év december'!$A$2:$CP$214"}</definedName>
    <definedName name="tre" localSheetId="55" hidden="1">{"'előző év december'!$A$2:$CP$214"}</definedName>
    <definedName name="tre" localSheetId="0" hidden="1">{"'előző év december'!$A$2:$CP$214"}</definedName>
    <definedName name="tre" localSheetId="2" hidden="1">{"'előző év december'!$A$2:$CP$214"}</definedName>
    <definedName name="tre" localSheetId="8" hidden="1">{"'előző év december'!$A$2:$CP$214"}</definedName>
    <definedName name="tre" localSheetId="11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16" hidden="1">{"'előző év december'!$A$2:$CP$214"}</definedName>
    <definedName name="tre" localSheetId="17" hidden="1">{"'előző év december'!$A$2:$CP$214"}</definedName>
    <definedName name="tre" localSheetId="18" hidden="1">{"'előző év december'!$A$2:$CP$214"}</definedName>
    <definedName name="tre" localSheetId="25" hidden="1">{"'előző év december'!$A$2:$CP$214"}</definedName>
    <definedName name="tre" localSheetId="26" hidden="1">{"'előző év december'!$A$2:$CP$214"}</definedName>
    <definedName name="tre" localSheetId="27" hidden="1">{"'előző év december'!$A$2:$CP$214"}</definedName>
    <definedName name="tre" hidden="1">{"'előző év december'!$A$2:$CP$214"}</definedName>
    <definedName name="tt" localSheetId="48" hidden="1">{"Tab1",#N/A,FALSE,"P";"Tab2",#N/A,FALSE,"P"}</definedName>
    <definedName name="tt" localSheetId="49" hidden="1">{"Tab1",#N/A,FALSE,"P";"Tab2",#N/A,FALSE,"P"}</definedName>
    <definedName name="tt" localSheetId="50" hidden="1">{"Tab1",#N/A,FALSE,"P";"Tab2",#N/A,FALSE,"P"}</definedName>
    <definedName name="tt" localSheetId="51" hidden="1">{"Tab1",#N/A,FALSE,"P";"Tab2",#N/A,FALSE,"P"}</definedName>
    <definedName name="tt" localSheetId="52" hidden="1">{"Tab1",#N/A,FALSE,"P";"Tab2",#N/A,FALSE,"P"}</definedName>
    <definedName name="tt" localSheetId="54" hidden="1">{"Tab1",#N/A,FALSE,"P";"Tab2",#N/A,FALSE,"P"}</definedName>
    <definedName name="tt" localSheetId="55" hidden="1">{"Tab1",#N/A,FALSE,"P";"Tab2",#N/A,FALSE,"P"}</definedName>
    <definedName name="tt" localSheetId="0" hidden="1">{"Tab1",#N/A,FALSE,"P";"Tab2",#N/A,FALSE,"P"}</definedName>
    <definedName name="tt" localSheetId="2" hidden="1">{"Tab1",#N/A,FALSE,"P";"Tab2",#N/A,FALSE,"P"}</definedName>
    <definedName name="tt" localSheetId="7" hidden="1">{"Tab1",#N/A,FALSE,"P";"Tab2",#N/A,FALSE,"P"}</definedName>
    <definedName name="tt" localSheetId="8" hidden="1">{"Tab1",#N/A,FALSE,"P";"Tab2",#N/A,FALSE,"P"}</definedName>
    <definedName name="tt" localSheetId="11" hidden="1">{"Tab1",#N/A,FALSE,"P";"Tab2",#N/A,FALSE,"P"}</definedName>
    <definedName name="tt" localSheetId="13" hidden="1">{"Tab1",#N/A,FALSE,"P";"Tab2",#N/A,FALSE,"P"}</definedName>
    <definedName name="tt" localSheetId="14" hidden="1">{"Tab1",#N/A,FALSE,"P";"Tab2",#N/A,FALSE,"P"}</definedName>
    <definedName name="tt" localSheetId="15" hidden="1">{"Tab1",#N/A,FALSE,"P";"Tab2",#N/A,FALSE,"P"}</definedName>
    <definedName name="tt" localSheetId="16" hidden="1">{"Tab1",#N/A,FALSE,"P";"Tab2",#N/A,FALSE,"P"}</definedName>
    <definedName name="tt" localSheetId="17" hidden="1">{"Tab1",#N/A,FALSE,"P";"Tab2",#N/A,FALSE,"P"}</definedName>
    <definedName name="tt" localSheetId="18" hidden="1">{"Tab1",#N/A,FALSE,"P";"Tab2",#N/A,FALSE,"P"}</definedName>
    <definedName name="tt" localSheetId="25" hidden="1">{"Tab1",#N/A,FALSE,"P";"Tab2",#N/A,FALSE,"P"}</definedName>
    <definedName name="tt" localSheetId="26" hidden="1">{"Tab1",#N/A,FALSE,"P";"Tab2",#N/A,FALSE,"P"}</definedName>
    <definedName name="tt" localSheetId="27" hidden="1">{"Tab1",#N/A,FALSE,"P";"Tab2",#N/A,FALSE,"P"}</definedName>
    <definedName name="tt" hidden="1">{"Tab1",#N/A,FALSE,"P";"Tab2",#N/A,FALSE,"P"}</definedName>
    <definedName name="ttt" localSheetId="48" hidden="1">{"Tab1",#N/A,FALSE,"P";"Tab2",#N/A,FALSE,"P"}</definedName>
    <definedName name="ttt" localSheetId="49" hidden="1">{"Tab1",#N/A,FALSE,"P";"Tab2",#N/A,FALSE,"P"}</definedName>
    <definedName name="ttt" localSheetId="50" hidden="1">{"Tab1",#N/A,FALSE,"P";"Tab2",#N/A,FALSE,"P"}</definedName>
    <definedName name="ttt" localSheetId="51" hidden="1">{"Tab1",#N/A,FALSE,"P";"Tab2",#N/A,FALSE,"P"}</definedName>
    <definedName name="ttt" localSheetId="52" hidden="1">{"Tab1",#N/A,FALSE,"P";"Tab2",#N/A,FALSE,"P"}</definedName>
    <definedName name="ttt" localSheetId="54" hidden="1">{"Tab1",#N/A,FALSE,"P";"Tab2",#N/A,FALSE,"P"}</definedName>
    <definedName name="ttt" localSheetId="55" hidden="1">{"Tab1",#N/A,FALSE,"P";"Tab2",#N/A,FALSE,"P"}</definedName>
    <definedName name="ttt" localSheetId="0" hidden="1">{"Tab1",#N/A,FALSE,"P";"Tab2",#N/A,FALSE,"P"}</definedName>
    <definedName name="ttt" localSheetId="2" hidden="1">{"Tab1",#N/A,FALSE,"P";"Tab2",#N/A,FALSE,"P"}</definedName>
    <definedName name="ttt" localSheetId="7" hidden="1">{"Tab1",#N/A,FALSE,"P";"Tab2",#N/A,FALSE,"P"}</definedName>
    <definedName name="ttt" localSheetId="8" hidden="1">{"Tab1",#N/A,FALSE,"P";"Tab2",#N/A,FALSE,"P"}</definedName>
    <definedName name="ttt" localSheetId="11" hidden="1">{"Tab1",#N/A,FALSE,"P";"Tab2",#N/A,FALSE,"P"}</definedName>
    <definedName name="ttt" localSheetId="13" hidden="1">{"Tab1",#N/A,FALSE,"P";"Tab2",#N/A,FALSE,"P"}</definedName>
    <definedName name="ttt" localSheetId="14" hidden="1">{"Tab1",#N/A,FALSE,"P";"Tab2",#N/A,FALSE,"P"}</definedName>
    <definedName name="ttt" localSheetId="15" hidden="1">{"Tab1",#N/A,FALSE,"P";"Tab2",#N/A,FALSE,"P"}</definedName>
    <definedName name="ttt" localSheetId="16" hidden="1">{"Tab1",#N/A,FALSE,"P";"Tab2",#N/A,FALSE,"P"}</definedName>
    <definedName name="ttt" localSheetId="17" hidden="1">{"Tab1",#N/A,FALSE,"P";"Tab2",#N/A,FALSE,"P"}</definedName>
    <definedName name="ttt" localSheetId="18" hidden="1">{"Tab1",#N/A,FALSE,"P";"Tab2",#N/A,FALSE,"P"}</definedName>
    <definedName name="ttt" localSheetId="25" hidden="1">{"Tab1",#N/A,FALSE,"P";"Tab2",#N/A,FALSE,"P"}</definedName>
    <definedName name="ttt" localSheetId="26" hidden="1">{"Tab1",#N/A,FALSE,"P";"Tab2",#N/A,FALSE,"P"}</definedName>
    <definedName name="ttt" localSheetId="27" hidden="1">{"Tab1",#N/A,FALSE,"P";"Tab2",#N/A,FALSE,"P"}</definedName>
    <definedName name="ttt" hidden="1">{"Tab1",#N/A,FALSE,"P";"Tab2",#N/A,FALSE,"P"}</definedName>
    <definedName name="ttttt" localSheetId="46" hidden="1">[46]M!#REF!</definedName>
    <definedName name="ttttt" localSheetId="48" hidden="1">[46]M!#REF!</definedName>
    <definedName name="ttttt" localSheetId="49" hidden="1">[46]M!#REF!</definedName>
    <definedName name="ttttt" localSheetId="51" hidden="1">[46]M!#REF!</definedName>
    <definedName name="ttttt" localSheetId="52" hidden="1">[46]M!#REF!</definedName>
    <definedName name="ttttt" localSheetId="54" hidden="1">[46]M!#REF!</definedName>
    <definedName name="ttttt" localSheetId="55" hidden="1">[46]M!#REF!</definedName>
    <definedName name="ttttt" localSheetId="56" hidden="1">[46]M!#REF!</definedName>
    <definedName name="ttttt" localSheetId="58" hidden="1">[46]M!#REF!</definedName>
    <definedName name="ttttt" localSheetId="59" hidden="1">[46]M!#REF!</definedName>
    <definedName name="ttttt" localSheetId="60" hidden="1">[46]M!#REF!</definedName>
    <definedName name="ttttt" localSheetId="61" hidden="1">[46]M!#REF!</definedName>
    <definedName name="ttttt" localSheetId="0" hidden="1">[46]M!#REF!</definedName>
    <definedName name="ttttt" localSheetId="7" hidden="1">[46]M!#REF!</definedName>
    <definedName name="ttttt" localSheetId="8" hidden="1">[46]M!#REF!</definedName>
    <definedName name="ttttt" localSheetId="11" hidden="1">[46]M!#REF!</definedName>
    <definedName name="ttttt" localSheetId="13" hidden="1">[46]M!#REF!</definedName>
    <definedName name="ttttt" localSheetId="14" hidden="1">[46]M!#REF!</definedName>
    <definedName name="ttttt" localSheetId="15" hidden="1">[46]M!#REF!</definedName>
    <definedName name="ttttt" localSheetId="16" hidden="1">[46]M!#REF!</definedName>
    <definedName name="ttttt" localSheetId="17" hidden="1">[46]M!#REF!</definedName>
    <definedName name="ttttt" localSheetId="18" hidden="1">[46]M!#REF!</definedName>
    <definedName name="ttttt" localSheetId="22" hidden="1">[46]M!#REF!</definedName>
    <definedName name="ttttt" localSheetId="25" hidden="1">[46]M!#REF!</definedName>
    <definedName name="ttttt" localSheetId="26" hidden="1">[46]M!#REF!</definedName>
    <definedName name="ttttt" localSheetId="27" hidden="1">[46]M!#REF!</definedName>
    <definedName name="ttttt" localSheetId="33" hidden="1">[46]M!#REF!</definedName>
    <definedName name="ttttt" localSheetId="35" hidden="1">[46]M!#REF!</definedName>
    <definedName name="ttttt" hidden="1">[46]M!#REF!</definedName>
    <definedName name="TTTTTTTTTTTT" localSheetId="48">#N/A</definedName>
    <definedName name="TTTTTTTTTTTT" localSheetId="49">#N/A</definedName>
    <definedName name="TTTTTTTTTTTT" localSheetId="54">#N/A</definedName>
    <definedName name="TTTTTTTTTTTT" localSheetId="56">#N/A</definedName>
    <definedName name="TTTTTTTTTTTT" localSheetId="0">'T01'!TTTTTTTTTTTT</definedName>
    <definedName name="TTTTTTTTTTTT" localSheetId="7">#N/A</definedName>
    <definedName name="TTTTTTTTTTTT" localSheetId="8">'T09'!TTTTTTTTTTTT</definedName>
    <definedName name="TTTTTTTTTTTT">[17]!TTTTTTTTTTTT</definedName>
    <definedName name="TXG_D">#N/A</definedName>
    <definedName name="TXGO">#N/A</definedName>
    <definedName name="u163lnulcm_x_et.m" localSheetId="46">[27]monthly!#REF!</definedName>
    <definedName name="u163lnulcm_x_et.m" localSheetId="48">[27]monthly!#REF!</definedName>
    <definedName name="u163lnulcm_x_et.m" localSheetId="49">[27]monthly!#REF!</definedName>
    <definedName name="u163lnulcm_x_et.m" localSheetId="51">[28]monthly!#REF!</definedName>
    <definedName name="u163lnulcm_x_et.m" localSheetId="52">[28]monthly!#REF!</definedName>
    <definedName name="u163lnulcm_x_et.m" localSheetId="54">[27]monthly!#REF!</definedName>
    <definedName name="u163lnulcm_x_et.m" localSheetId="55">[28]monthly!#REF!</definedName>
    <definedName name="u163lnulcm_x_et.m" localSheetId="56">[27]monthly!#REF!</definedName>
    <definedName name="u163lnulcm_x_et.m" localSheetId="58">[28]monthly!#REF!</definedName>
    <definedName name="u163lnulcm_x_et.m" localSheetId="59">[28]monthly!#REF!</definedName>
    <definedName name="u163lnulcm_x_et.m" localSheetId="60">[28]monthly!#REF!</definedName>
    <definedName name="u163lnulcm_x_et.m" localSheetId="61">[28]monthly!#REF!</definedName>
    <definedName name="u163lnulcm_x_et.m" localSheetId="0">[27]monthly!#REF!</definedName>
    <definedName name="u163lnulcm_x_et.m" localSheetId="7">[27]monthly!#REF!</definedName>
    <definedName name="u163lnulcm_x_et.m" localSheetId="8">[27]monthly!#REF!</definedName>
    <definedName name="u163lnulcm_x_et.m" localSheetId="11">[28]monthly!#REF!</definedName>
    <definedName name="u163lnulcm_x_et.m" localSheetId="13">[28]monthly!#REF!</definedName>
    <definedName name="u163lnulcm_x_et.m" localSheetId="14">[28]monthly!#REF!</definedName>
    <definedName name="u163lnulcm_x_et.m" localSheetId="15">[28]monthly!#REF!</definedName>
    <definedName name="u163lnulcm_x_et.m" localSheetId="16">[28]monthly!#REF!</definedName>
    <definedName name="u163lnulcm_x_et.m" localSheetId="17">[28]monthly!#REF!</definedName>
    <definedName name="u163lnulcm_x_et.m" localSheetId="18">[28]monthly!#REF!</definedName>
    <definedName name="u163lnulcm_x_et.m" localSheetId="22">[28]monthly!#REF!</definedName>
    <definedName name="u163lnulcm_x_et.m" localSheetId="25">[28]monthly!#REF!</definedName>
    <definedName name="u163lnulcm_x_et.m" localSheetId="26">[28]monthly!#REF!</definedName>
    <definedName name="u163lnulcm_x_et.m" localSheetId="27">[28]monthly!#REF!</definedName>
    <definedName name="u163lnulcm_x_et.m" localSheetId="33">[28]monthly!#REF!</definedName>
    <definedName name="u163lnulcm_x_et.m" localSheetId="35">[28]monthly!#REF!</definedName>
    <definedName name="u163lnulcm_x_et.m">[28]monthly!#REF!</definedName>
    <definedName name="ULC_CZ" localSheetId="48">[1]REER!$BU$144:$BU$206</definedName>
    <definedName name="ULC_CZ" localSheetId="49">[1]REER!$BU$144:$BU$206</definedName>
    <definedName name="ULC_CZ" localSheetId="0">[1]REER!$BU$144:$BU$206</definedName>
    <definedName name="ULC_CZ" localSheetId="7">[1]REER!$BU$144:$BU$206</definedName>
    <definedName name="ULC_CZ" localSheetId="8">[1]REER!$BU$144:$BU$206</definedName>
    <definedName name="ULC_CZ">[2]REER!$BU$144:$BU$206</definedName>
    <definedName name="ULC_PART" localSheetId="48">[1]REER!$BR$144:$BR$206</definedName>
    <definedName name="ULC_PART" localSheetId="49">[1]REER!$BR$144:$BR$206</definedName>
    <definedName name="ULC_PART" localSheetId="0">[1]REER!$BR$144:$BR$206</definedName>
    <definedName name="ULC_PART" localSheetId="7">[1]REER!$BR$144:$BR$206</definedName>
    <definedName name="ULC_PART" localSheetId="8">[1]REER!$BR$144:$BR$206</definedName>
    <definedName name="ULC_PART">[2]REER!$BR$144:$BR$206</definedName>
    <definedName name="Universities" localSheetId="46">#REF!</definedName>
    <definedName name="Universities" localSheetId="48">#REF!</definedName>
    <definedName name="Universities" localSheetId="49">#REF!</definedName>
    <definedName name="Universities" localSheetId="51">#REF!</definedName>
    <definedName name="Universities" localSheetId="52">#REF!</definedName>
    <definedName name="Universities" localSheetId="54">#REF!</definedName>
    <definedName name="Universities" localSheetId="55">#REF!</definedName>
    <definedName name="Universities" localSheetId="56">#REF!</definedName>
    <definedName name="Universities" localSheetId="58">#REF!</definedName>
    <definedName name="Universities" localSheetId="59">#REF!</definedName>
    <definedName name="Universities" localSheetId="60">#REF!</definedName>
    <definedName name="Universities" localSheetId="61">#REF!</definedName>
    <definedName name="Universities" localSheetId="0">#REF!</definedName>
    <definedName name="Universities" localSheetId="7">#REF!</definedName>
    <definedName name="Universities" localSheetId="8">#REF!</definedName>
    <definedName name="Universities" localSheetId="11">#REF!</definedName>
    <definedName name="Universities" localSheetId="13">#REF!</definedName>
    <definedName name="Universities" localSheetId="14">#REF!</definedName>
    <definedName name="Universities" localSheetId="15">#REF!</definedName>
    <definedName name="Universities" localSheetId="16">#REF!</definedName>
    <definedName name="Universities" localSheetId="17">#REF!</definedName>
    <definedName name="Universities" localSheetId="18">#REF!</definedName>
    <definedName name="Universities" localSheetId="22">#REF!</definedName>
    <definedName name="Universities" localSheetId="25">#REF!</definedName>
    <definedName name="Universities" localSheetId="26">#REF!</definedName>
    <definedName name="Universities" localSheetId="27">#REF!</definedName>
    <definedName name="Universities" localSheetId="33">#REF!</definedName>
    <definedName name="Universities" localSheetId="35">#REF!</definedName>
    <definedName name="Universities">#REF!</definedName>
    <definedName name="UPee_2" localSheetId="46">[23]Graf14_Graf15!#REF!</definedName>
    <definedName name="UPee_2" localSheetId="48">[23]Graf14_Graf15!#REF!</definedName>
    <definedName name="UPee_2" localSheetId="49">[23]Graf14_Graf15!#REF!</definedName>
    <definedName name="UPee_2" localSheetId="51">#REF!</definedName>
    <definedName name="UPee_2" localSheetId="52">#REF!</definedName>
    <definedName name="UPee_2" localSheetId="54">[23]Graf14_Graf15!#REF!</definedName>
    <definedName name="UPee_2" localSheetId="55">#REF!</definedName>
    <definedName name="UPee_2" localSheetId="56">[23]Graf14_Graf15!#REF!</definedName>
    <definedName name="UPee_2" localSheetId="58">#REF!</definedName>
    <definedName name="UPee_2" localSheetId="59">#REF!</definedName>
    <definedName name="UPee_2" localSheetId="60">#REF!</definedName>
    <definedName name="UPee_2" localSheetId="61">#REF!</definedName>
    <definedName name="UPee_2" localSheetId="0">[23]Graf14_Graf15!#REF!</definedName>
    <definedName name="UPee_2" localSheetId="7">[23]Graf14_Graf15!#REF!</definedName>
    <definedName name="UPee_2" localSheetId="8">[23]Graf14_Graf15!#REF!</definedName>
    <definedName name="UPee_2" localSheetId="11">#REF!</definedName>
    <definedName name="UPee_2" localSheetId="13">#REF!</definedName>
    <definedName name="UPee_2" localSheetId="14">#REF!</definedName>
    <definedName name="UPee_2" localSheetId="15">#REF!</definedName>
    <definedName name="UPee_2" localSheetId="16">#REF!</definedName>
    <definedName name="UPee_2" localSheetId="17">#REF!</definedName>
    <definedName name="UPee_2" localSheetId="18">#REF!</definedName>
    <definedName name="UPee_2" localSheetId="22">#REF!</definedName>
    <definedName name="UPee_2" localSheetId="25">#REF!</definedName>
    <definedName name="UPee_2" localSheetId="26">#REF!</definedName>
    <definedName name="UPee_2" localSheetId="27">#REF!</definedName>
    <definedName name="UPee_2" localSheetId="33">#REF!</definedName>
    <definedName name="UPee_2" localSheetId="35">#REF!</definedName>
    <definedName name="UPee_2">#REF!</definedName>
    <definedName name="UPer_2" localSheetId="46">[23]Graf14_Graf15!#REF!</definedName>
    <definedName name="UPer_2" localSheetId="48">[23]Graf14_Graf15!#REF!</definedName>
    <definedName name="UPer_2" localSheetId="49">[23]Graf14_Graf15!#REF!</definedName>
    <definedName name="UPer_2" localSheetId="51">#REF!</definedName>
    <definedName name="UPer_2" localSheetId="52">#REF!</definedName>
    <definedName name="UPer_2" localSheetId="54">[23]Graf14_Graf15!#REF!</definedName>
    <definedName name="UPer_2" localSheetId="55">#REF!</definedName>
    <definedName name="UPer_2" localSheetId="56">[23]Graf14_Graf15!#REF!</definedName>
    <definedName name="UPer_2" localSheetId="58">#REF!</definedName>
    <definedName name="UPer_2" localSheetId="59">#REF!</definedName>
    <definedName name="UPer_2" localSheetId="60">#REF!</definedName>
    <definedName name="UPer_2" localSheetId="61">#REF!</definedName>
    <definedName name="UPer_2" localSheetId="0">[23]Graf14_Graf15!#REF!</definedName>
    <definedName name="UPer_2" localSheetId="7">[23]Graf14_Graf15!#REF!</definedName>
    <definedName name="UPer_2" localSheetId="8">[23]Graf14_Graf15!#REF!</definedName>
    <definedName name="UPer_2" localSheetId="11">#REF!</definedName>
    <definedName name="UPer_2" localSheetId="13">#REF!</definedName>
    <definedName name="UPer_2" localSheetId="14">#REF!</definedName>
    <definedName name="UPer_2" localSheetId="15">#REF!</definedName>
    <definedName name="UPer_2" localSheetId="16">#REF!</definedName>
    <definedName name="UPer_2" localSheetId="17">#REF!</definedName>
    <definedName name="UPer_2" localSheetId="18">#REF!</definedName>
    <definedName name="UPer_2" localSheetId="22">#REF!</definedName>
    <definedName name="UPer_2" localSheetId="25">#REF!</definedName>
    <definedName name="UPer_2" localSheetId="26">#REF!</definedName>
    <definedName name="UPer_2" localSheetId="27">#REF!</definedName>
    <definedName name="UPer_2" localSheetId="33">#REF!</definedName>
    <definedName name="UPer_2" localSheetId="35">#REF!</definedName>
    <definedName name="UPer_2">#REF!</definedName>
    <definedName name="Uruguay">'[64]PDR vulnerability table'!$A$3:$E$65</definedName>
    <definedName name="USERNAME" localSheetId="46">#REF!</definedName>
    <definedName name="USERNAME" localSheetId="48">#REF!</definedName>
    <definedName name="USERNAME" localSheetId="49">#REF!</definedName>
    <definedName name="USERNAME" localSheetId="51">#REF!</definedName>
    <definedName name="USERNAME" localSheetId="52">#REF!</definedName>
    <definedName name="USERNAME" localSheetId="54">#REF!</definedName>
    <definedName name="USERNAME" localSheetId="55">#REF!</definedName>
    <definedName name="USERNAME" localSheetId="56">#REF!</definedName>
    <definedName name="USERNAME" localSheetId="58">#REF!</definedName>
    <definedName name="USERNAME" localSheetId="59">#REF!</definedName>
    <definedName name="USERNAME" localSheetId="60">#REF!</definedName>
    <definedName name="USERNAME" localSheetId="61">#REF!</definedName>
    <definedName name="USERNAME" localSheetId="0">#REF!</definedName>
    <definedName name="USERNAME" localSheetId="7">#REF!</definedName>
    <definedName name="USERNAME" localSheetId="8">#REF!</definedName>
    <definedName name="USERNAME" localSheetId="11">#REF!</definedName>
    <definedName name="USERNAME" localSheetId="13">#REF!</definedName>
    <definedName name="USERNAME" localSheetId="14">#REF!</definedName>
    <definedName name="USERNAME" localSheetId="15">#REF!</definedName>
    <definedName name="USERNAME" localSheetId="16">#REF!</definedName>
    <definedName name="USERNAME" localSheetId="17">#REF!</definedName>
    <definedName name="USERNAME" localSheetId="18">#REF!</definedName>
    <definedName name="USERNAME" localSheetId="22">#REF!</definedName>
    <definedName name="USERNAME" localSheetId="25">#REF!</definedName>
    <definedName name="USERNAME" localSheetId="26">#REF!</definedName>
    <definedName name="USERNAME" localSheetId="27">#REF!</definedName>
    <definedName name="USERNAME" localSheetId="33">#REF!</definedName>
    <definedName name="USERNAME" localSheetId="35">#REF!</definedName>
    <definedName name="USERNAME">#REF!</definedName>
    <definedName name="uu" localSheetId="48" hidden="1">{"Riqfin97",#N/A,FALSE,"Tran";"Riqfinpro",#N/A,FALSE,"Tran"}</definedName>
    <definedName name="uu" localSheetId="49" hidden="1">{"Riqfin97",#N/A,FALSE,"Tran";"Riqfinpro",#N/A,FALSE,"Tran"}</definedName>
    <definedName name="uu" localSheetId="50" hidden="1">{"Riqfin97",#N/A,FALSE,"Tran";"Riqfinpro",#N/A,FALSE,"Tran"}</definedName>
    <definedName name="uu" localSheetId="51" hidden="1">{"Riqfin97",#N/A,FALSE,"Tran";"Riqfinpro",#N/A,FALSE,"Tran"}</definedName>
    <definedName name="uu" localSheetId="52" hidden="1">{"Riqfin97",#N/A,FALSE,"Tran";"Riqfinpro",#N/A,FALSE,"Tran"}</definedName>
    <definedName name="uu" localSheetId="54" hidden="1">{"Riqfin97",#N/A,FALSE,"Tran";"Riqfinpro",#N/A,FALSE,"Tran"}</definedName>
    <definedName name="uu" localSheetId="55" hidden="1">{"Riqfin97",#N/A,FALSE,"Tran";"Riqfinpro",#N/A,FALSE,"Tran"}</definedName>
    <definedName name="uu" localSheetId="0" hidden="1">{"Riqfin97",#N/A,FALSE,"Tran";"Riqfinpro",#N/A,FALSE,"Tran"}</definedName>
    <definedName name="uu" localSheetId="2" hidden="1">{"Riqfin97",#N/A,FALSE,"Tran";"Riqfinpro",#N/A,FALSE,"Tran"}</definedName>
    <definedName name="uu" localSheetId="7" hidden="1">{"Riqfin97",#N/A,FALSE,"Tran";"Riqfinpro",#N/A,FALSE,"Tran"}</definedName>
    <definedName name="uu" localSheetId="8" hidden="1">{"Riqfin97",#N/A,FALSE,"Tran";"Riqfinpro",#N/A,FALSE,"Tran"}</definedName>
    <definedName name="uu" localSheetId="11" hidden="1">{"Riqfin97",#N/A,FALSE,"Tran";"Riqfinpro",#N/A,FALSE,"Tran"}</definedName>
    <definedName name="uu" localSheetId="13" hidden="1">{"Riqfin97",#N/A,FALSE,"Tran";"Riqfinpro",#N/A,FALSE,"Tran"}</definedName>
    <definedName name="uu" localSheetId="14" hidden="1">{"Riqfin97",#N/A,FALSE,"Tran";"Riqfinpro",#N/A,FALSE,"Tran"}</definedName>
    <definedName name="uu" localSheetId="15" hidden="1">{"Riqfin97",#N/A,FALSE,"Tran";"Riqfinpro",#N/A,FALSE,"Tran"}</definedName>
    <definedName name="uu" localSheetId="16" hidden="1">{"Riqfin97",#N/A,FALSE,"Tran";"Riqfinpro",#N/A,FALSE,"Tran"}</definedName>
    <definedName name="uu" localSheetId="17" hidden="1">{"Riqfin97",#N/A,FALSE,"Tran";"Riqfinpro",#N/A,FALSE,"Tran"}</definedName>
    <definedName name="uu" localSheetId="18" hidden="1">{"Riqfin97",#N/A,FALSE,"Tran";"Riqfinpro",#N/A,FALSE,"Tran"}</definedName>
    <definedName name="uu" localSheetId="25" hidden="1">{"Riqfin97",#N/A,FALSE,"Tran";"Riqfinpro",#N/A,FALSE,"Tran"}</definedName>
    <definedName name="uu" localSheetId="26" hidden="1">{"Riqfin97",#N/A,FALSE,"Tran";"Riqfinpro",#N/A,FALSE,"Tran"}</definedName>
    <definedName name="uu" localSheetId="27" hidden="1">{"Riqfin97",#N/A,FALSE,"Tran";"Riqfinpro",#N/A,FALSE,"Tran"}</definedName>
    <definedName name="uu" hidden="1">{"Riqfin97",#N/A,FALSE,"Tran";"Riqfinpro",#N/A,FALSE,"Tran"}</definedName>
    <definedName name="uuu" localSheetId="48" hidden="1">{"Riqfin97",#N/A,FALSE,"Tran";"Riqfinpro",#N/A,FALSE,"Tran"}</definedName>
    <definedName name="uuu" localSheetId="49" hidden="1">{"Riqfin97",#N/A,FALSE,"Tran";"Riqfinpro",#N/A,FALSE,"Tran"}</definedName>
    <definedName name="uuu" localSheetId="50" hidden="1">{"Riqfin97",#N/A,FALSE,"Tran";"Riqfinpro",#N/A,FALSE,"Tran"}</definedName>
    <definedName name="uuu" localSheetId="51" hidden="1">{"Riqfin97",#N/A,FALSE,"Tran";"Riqfinpro",#N/A,FALSE,"Tran"}</definedName>
    <definedName name="uuu" localSheetId="52" hidden="1">{"Riqfin97",#N/A,FALSE,"Tran";"Riqfinpro",#N/A,FALSE,"Tran"}</definedName>
    <definedName name="uuu" localSheetId="54" hidden="1">{"Riqfin97",#N/A,FALSE,"Tran";"Riqfinpro",#N/A,FALSE,"Tran"}</definedName>
    <definedName name="uuu" localSheetId="55" hidden="1">{"Riqfin97",#N/A,FALSE,"Tran";"Riqfinpro",#N/A,FALSE,"Tran"}</definedName>
    <definedName name="uuu" localSheetId="0" hidden="1">{"Riqfin97",#N/A,FALSE,"Tran";"Riqfinpro",#N/A,FALSE,"Tran"}</definedName>
    <definedName name="uuu" localSheetId="2" hidden="1">{"Riqfin97",#N/A,FALSE,"Tran";"Riqfinpro",#N/A,FALSE,"Tran"}</definedName>
    <definedName name="uuu" localSheetId="7" hidden="1">{"Riqfin97",#N/A,FALSE,"Tran";"Riqfinpro",#N/A,FALSE,"Tran"}</definedName>
    <definedName name="uuu" localSheetId="8" hidden="1">{"Riqfin97",#N/A,FALSE,"Tran";"Riqfinpro",#N/A,FALSE,"Tran"}</definedName>
    <definedName name="uuu" localSheetId="11" hidden="1">{"Riqfin97",#N/A,FALSE,"Tran";"Riqfinpro",#N/A,FALSE,"Tran"}</definedName>
    <definedName name="uuu" localSheetId="13" hidden="1">{"Riqfin97",#N/A,FALSE,"Tran";"Riqfinpro",#N/A,FALSE,"Tran"}</definedName>
    <definedName name="uuu" localSheetId="14" hidden="1">{"Riqfin97",#N/A,FALSE,"Tran";"Riqfinpro",#N/A,FALSE,"Tran"}</definedName>
    <definedName name="uuu" localSheetId="15" hidden="1">{"Riqfin97",#N/A,FALSE,"Tran";"Riqfinpro",#N/A,FALSE,"Tran"}</definedName>
    <definedName name="uuu" localSheetId="16" hidden="1">{"Riqfin97",#N/A,FALSE,"Tran";"Riqfinpro",#N/A,FALSE,"Tran"}</definedName>
    <definedName name="uuu" localSheetId="17" hidden="1">{"Riqfin97",#N/A,FALSE,"Tran";"Riqfinpro",#N/A,FALSE,"Tran"}</definedName>
    <definedName name="uuu" localSheetId="18" hidden="1">{"Riqfin97",#N/A,FALSE,"Tran";"Riqfinpro",#N/A,FALSE,"Tran"}</definedName>
    <definedName name="uuu" localSheetId="25" hidden="1">{"Riqfin97",#N/A,FALSE,"Tran";"Riqfinpro",#N/A,FALSE,"Tran"}</definedName>
    <definedName name="uuu" localSheetId="26" hidden="1">{"Riqfin97",#N/A,FALSE,"Tran";"Riqfinpro",#N/A,FALSE,"Tran"}</definedName>
    <definedName name="uuu" localSheetId="27" hidden="1">{"Riqfin97",#N/A,FALSE,"Tran";"Riqfinpro",#N/A,FALSE,"Tran"}</definedName>
    <definedName name="uuu" hidden="1">{"Riqfin97",#N/A,FALSE,"Tran";"Riqfinpro",#N/A,FALSE,"Tran"}</definedName>
    <definedName name="UUUUUUUUUUU" localSheetId="48">#N/A</definedName>
    <definedName name="UUUUUUUUUUU" localSheetId="49">#N/A</definedName>
    <definedName name="UUUUUUUUUUU" localSheetId="54">#N/A</definedName>
    <definedName name="UUUUUUUUUUU" localSheetId="56">#N/A</definedName>
    <definedName name="UUUUUUUUUUU" localSheetId="0">'T01'!UUUUUUUUUUU</definedName>
    <definedName name="UUUUUUUUUUU" localSheetId="7">#N/A</definedName>
    <definedName name="UUUUUUUUUUU" localSheetId="8">'T09'!UUUUUUUUUUU</definedName>
    <definedName name="UUUUUUUUUUU">[17]!UUUUUUUUUUU</definedName>
    <definedName name="ValidationList" localSheetId="46">#REF!</definedName>
    <definedName name="ValidationList" localSheetId="48">#REF!</definedName>
    <definedName name="ValidationList" localSheetId="49">#REF!</definedName>
    <definedName name="ValidationList" localSheetId="51">#REF!</definedName>
    <definedName name="ValidationList" localSheetId="52">#REF!</definedName>
    <definedName name="ValidationList" localSheetId="54">#REF!</definedName>
    <definedName name="ValidationList" localSheetId="55">#REF!</definedName>
    <definedName name="ValidationList" localSheetId="56">#REF!</definedName>
    <definedName name="ValidationList" localSheetId="58">#REF!</definedName>
    <definedName name="ValidationList" localSheetId="59">#REF!</definedName>
    <definedName name="ValidationList" localSheetId="60">#REF!</definedName>
    <definedName name="ValidationList" localSheetId="61">#REF!</definedName>
    <definedName name="ValidationList" localSheetId="0">#REF!</definedName>
    <definedName name="ValidationList" localSheetId="7">#REF!</definedName>
    <definedName name="ValidationList" localSheetId="8">#REF!</definedName>
    <definedName name="ValidationList" localSheetId="11">#REF!</definedName>
    <definedName name="ValidationList" localSheetId="13">#REF!</definedName>
    <definedName name="ValidationList" localSheetId="14">#REF!</definedName>
    <definedName name="ValidationList" localSheetId="15">#REF!</definedName>
    <definedName name="ValidationList" localSheetId="16">#REF!</definedName>
    <definedName name="ValidationList" localSheetId="17">#REF!</definedName>
    <definedName name="ValidationList" localSheetId="18">#REF!</definedName>
    <definedName name="ValidationList" localSheetId="22">#REF!</definedName>
    <definedName name="ValidationList" localSheetId="25">#REF!</definedName>
    <definedName name="ValidationList" localSheetId="26">#REF!</definedName>
    <definedName name="ValidationList" localSheetId="27">#REF!</definedName>
    <definedName name="ValidationList" localSheetId="33">#REF!</definedName>
    <definedName name="ValidationList" localSheetId="35">#REF!</definedName>
    <definedName name="ValidationList">#REF!</definedName>
    <definedName name="vb" localSheetId="50" hidden="1">{"'előző év december'!$A$2:$CP$214"}</definedName>
    <definedName name="vb" localSheetId="51" hidden="1">{"'előző év december'!$A$2:$CP$214"}</definedName>
    <definedName name="vb" localSheetId="52" hidden="1">{"'előző év december'!$A$2:$CP$214"}</definedName>
    <definedName name="vb" localSheetId="55" hidden="1">{"'előző év december'!$A$2:$CP$214"}</definedName>
    <definedName name="vb" localSheetId="0" hidden="1">{"'előző év december'!$A$2:$CP$214"}</definedName>
    <definedName name="vb" localSheetId="2" hidden="1">{"'előző év december'!$A$2:$CP$214"}</definedName>
    <definedName name="vb" localSheetId="8" hidden="1">{"'előző év december'!$A$2:$CP$214"}</definedName>
    <definedName name="vb" localSheetId="11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16" hidden="1">{"'előző év december'!$A$2:$CP$214"}</definedName>
    <definedName name="vb" localSheetId="17" hidden="1">{"'előző év december'!$A$2:$CP$214"}</definedName>
    <definedName name="vb" localSheetId="18" hidden="1">{"'előző év december'!$A$2:$CP$214"}</definedName>
    <definedName name="vb" localSheetId="25" hidden="1">{"'előző év december'!$A$2:$CP$214"}</definedName>
    <definedName name="vb" localSheetId="26" hidden="1">{"'előző év december'!$A$2:$CP$214"}</definedName>
    <definedName name="vb" localSheetId="27" hidden="1">{"'előző év december'!$A$2:$CP$214"}</definedName>
    <definedName name="vb" hidden="1">{"'előző év december'!$A$2:$CP$214"}</definedName>
    <definedName name="vc" localSheetId="50" hidden="1">{"'előző év december'!$A$2:$CP$214"}</definedName>
    <definedName name="vc" localSheetId="51" hidden="1">{"'előző év december'!$A$2:$CP$214"}</definedName>
    <definedName name="vc" localSheetId="52" hidden="1">{"'előző év december'!$A$2:$CP$214"}</definedName>
    <definedName name="vc" localSheetId="55" hidden="1">{"'előző év december'!$A$2:$CP$214"}</definedName>
    <definedName name="vc" localSheetId="0" hidden="1">{"'előző év december'!$A$2:$CP$214"}</definedName>
    <definedName name="vc" localSheetId="2" hidden="1">{"'előző év december'!$A$2:$CP$214"}</definedName>
    <definedName name="vc" localSheetId="8" hidden="1">{"'előző év december'!$A$2:$CP$214"}</definedName>
    <definedName name="vc" localSheetId="11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16" hidden="1">{"'előző év december'!$A$2:$CP$214"}</definedName>
    <definedName name="vc" localSheetId="17" hidden="1">{"'előző év december'!$A$2:$CP$214"}</definedName>
    <definedName name="vc" localSheetId="18" hidden="1">{"'előző év december'!$A$2:$CP$214"}</definedName>
    <definedName name="vc" localSheetId="25" hidden="1">{"'előző év december'!$A$2:$CP$214"}</definedName>
    <definedName name="vc" localSheetId="26" hidden="1">{"'előző év december'!$A$2:$CP$214"}</definedName>
    <definedName name="vc" localSheetId="27" hidden="1">{"'előző év december'!$A$2:$CP$214"}</definedName>
    <definedName name="vc" hidden="1">{"'előző év december'!$A$2:$CP$214"}</definedName>
    <definedName name="VeljavniProracun" localSheetId="46">#REF!</definedName>
    <definedName name="VeljavniProracun" localSheetId="48">#REF!</definedName>
    <definedName name="VeljavniProracun" localSheetId="49">#REF!</definedName>
    <definedName name="VeljavniProracun" localSheetId="51">#REF!</definedName>
    <definedName name="VeljavniProracun" localSheetId="52">#REF!</definedName>
    <definedName name="VeljavniProracun" localSheetId="54">#REF!</definedName>
    <definedName name="VeljavniProracun" localSheetId="55">#REF!</definedName>
    <definedName name="VeljavniProracun" localSheetId="56">#REF!</definedName>
    <definedName name="VeljavniProracun" localSheetId="58">#REF!</definedName>
    <definedName name="VeljavniProracun" localSheetId="59">#REF!</definedName>
    <definedName name="VeljavniProracun" localSheetId="60">#REF!</definedName>
    <definedName name="VeljavniProracun" localSheetId="61">#REF!</definedName>
    <definedName name="VeljavniProracun" localSheetId="0">#REF!</definedName>
    <definedName name="VeljavniProracun" localSheetId="7">#REF!</definedName>
    <definedName name="VeljavniProracun" localSheetId="8">#REF!</definedName>
    <definedName name="VeljavniProracun" localSheetId="11">#REF!</definedName>
    <definedName name="VeljavniProracun" localSheetId="13">#REF!</definedName>
    <definedName name="VeljavniProracun" localSheetId="14">#REF!</definedName>
    <definedName name="VeljavniProracun" localSheetId="15">#REF!</definedName>
    <definedName name="VeljavniProracun" localSheetId="16">#REF!</definedName>
    <definedName name="VeljavniProracun" localSheetId="17">#REF!</definedName>
    <definedName name="VeljavniProracun" localSheetId="18">#REF!</definedName>
    <definedName name="VeljavniProracun" localSheetId="22">#REF!</definedName>
    <definedName name="VeljavniProracun" localSheetId="25">#REF!</definedName>
    <definedName name="VeljavniProracun" localSheetId="26">#REF!</definedName>
    <definedName name="VeljavniProracun" localSheetId="27">#REF!</definedName>
    <definedName name="VeljavniProracun" localSheetId="33">#REF!</definedName>
    <definedName name="VeljavniProracun" localSheetId="35">#REF!</definedName>
    <definedName name="VeljavniProracun">#REF!</definedName>
    <definedName name="Venezuela" localSheetId="46">#REF!</definedName>
    <definedName name="Venezuela" localSheetId="48">#REF!</definedName>
    <definedName name="Venezuela" localSheetId="49">#REF!</definedName>
    <definedName name="Venezuela" localSheetId="51">#REF!</definedName>
    <definedName name="Venezuela" localSheetId="52">#REF!</definedName>
    <definedName name="Venezuela" localSheetId="54">#REF!</definedName>
    <definedName name="Venezuela" localSheetId="55">#REF!</definedName>
    <definedName name="Venezuela" localSheetId="56">#REF!</definedName>
    <definedName name="Venezuela" localSheetId="58">#REF!</definedName>
    <definedName name="Venezuela" localSheetId="59">#REF!</definedName>
    <definedName name="Venezuela" localSheetId="60">#REF!</definedName>
    <definedName name="Venezuela" localSheetId="61">#REF!</definedName>
    <definedName name="Venezuela" localSheetId="0">#REF!</definedName>
    <definedName name="Venezuela" localSheetId="7">#REF!</definedName>
    <definedName name="Venezuela" localSheetId="8">#REF!</definedName>
    <definedName name="Venezuela" localSheetId="11">#REF!</definedName>
    <definedName name="Venezuela" localSheetId="13">#REF!</definedName>
    <definedName name="Venezuela" localSheetId="14">#REF!</definedName>
    <definedName name="Venezuela" localSheetId="15">#REF!</definedName>
    <definedName name="Venezuela" localSheetId="16">#REF!</definedName>
    <definedName name="Venezuela" localSheetId="17">#REF!</definedName>
    <definedName name="Venezuela" localSheetId="18">#REF!</definedName>
    <definedName name="Venezuela" localSheetId="22">#REF!</definedName>
    <definedName name="Venezuela" localSheetId="25">#REF!</definedName>
    <definedName name="Venezuela" localSheetId="26">#REF!</definedName>
    <definedName name="Venezuela" localSheetId="27">#REF!</definedName>
    <definedName name="Venezuela" localSheetId="33">#REF!</definedName>
    <definedName name="Venezuela" localSheetId="35">#REF!</definedName>
    <definedName name="Venezuela">#REF!</definedName>
    <definedName name="VUC" localSheetId="17">'[50]NOVA legislativa'!$M$3</definedName>
    <definedName name="VUC">'[50]NOVA legislativa'!$M$3</definedName>
    <definedName name="vv" localSheetId="48" hidden="1">{"Tab1",#N/A,FALSE,"P";"Tab2",#N/A,FALSE,"P"}</definedName>
    <definedName name="vv" localSheetId="49" hidden="1">{"Tab1",#N/A,FALSE,"P";"Tab2",#N/A,FALSE,"P"}</definedName>
    <definedName name="vv" localSheetId="50" hidden="1">{"Tab1",#N/A,FALSE,"P";"Tab2",#N/A,FALSE,"P"}</definedName>
    <definedName name="vv" localSheetId="51" hidden="1">{"Tab1",#N/A,FALSE,"P";"Tab2",#N/A,FALSE,"P"}</definedName>
    <definedName name="vv" localSheetId="52" hidden="1">{"Tab1",#N/A,FALSE,"P";"Tab2",#N/A,FALSE,"P"}</definedName>
    <definedName name="vv" localSheetId="54" hidden="1">{"Tab1",#N/A,FALSE,"P";"Tab2",#N/A,FALSE,"P"}</definedName>
    <definedName name="vv" localSheetId="55" hidden="1">{"Tab1",#N/A,FALSE,"P";"Tab2",#N/A,FALSE,"P"}</definedName>
    <definedName name="vv" localSheetId="0" hidden="1">{"Tab1",#N/A,FALSE,"P";"Tab2",#N/A,FALSE,"P"}</definedName>
    <definedName name="vv" localSheetId="2" hidden="1">{"Tab1",#N/A,FALSE,"P";"Tab2",#N/A,FALSE,"P"}</definedName>
    <definedName name="vv" localSheetId="7" hidden="1">{"Tab1",#N/A,FALSE,"P";"Tab2",#N/A,FALSE,"P"}</definedName>
    <definedName name="vv" localSheetId="8" hidden="1">{"Tab1",#N/A,FALSE,"P";"Tab2",#N/A,FALSE,"P"}</definedName>
    <definedName name="vv" localSheetId="11" hidden="1">{"Tab1",#N/A,FALSE,"P";"Tab2",#N/A,FALSE,"P"}</definedName>
    <definedName name="vv" localSheetId="13" hidden="1">{"Tab1",#N/A,FALSE,"P";"Tab2",#N/A,FALSE,"P"}</definedName>
    <definedName name="vv" localSheetId="14" hidden="1">{"Tab1",#N/A,FALSE,"P";"Tab2",#N/A,FALSE,"P"}</definedName>
    <definedName name="vv" localSheetId="15" hidden="1">{"Tab1",#N/A,FALSE,"P";"Tab2",#N/A,FALSE,"P"}</definedName>
    <definedName name="vv" localSheetId="16" hidden="1">{"Tab1",#N/A,FALSE,"P";"Tab2",#N/A,FALSE,"P"}</definedName>
    <definedName name="vv" localSheetId="17" hidden="1">{"Tab1",#N/A,FALSE,"P";"Tab2",#N/A,FALSE,"P"}</definedName>
    <definedName name="vv" localSheetId="18" hidden="1">{"Tab1",#N/A,FALSE,"P";"Tab2",#N/A,FALSE,"P"}</definedName>
    <definedName name="vv" localSheetId="25" hidden="1">{"Tab1",#N/A,FALSE,"P";"Tab2",#N/A,FALSE,"P"}</definedName>
    <definedName name="vv" localSheetId="26" hidden="1">{"Tab1",#N/A,FALSE,"P";"Tab2",#N/A,FALSE,"P"}</definedName>
    <definedName name="vv" localSheetId="27" hidden="1">{"Tab1",#N/A,FALSE,"P";"Tab2",#N/A,FALSE,"P"}</definedName>
    <definedName name="vv" hidden="1">{"Tab1",#N/A,FALSE,"P";"Tab2",#N/A,FALSE,"P"}</definedName>
    <definedName name="vvv" localSheetId="48" hidden="1">{"Tab1",#N/A,FALSE,"P";"Tab2",#N/A,FALSE,"P"}</definedName>
    <definedName name="vvv" localSheetId="49" hidden="1">{"Tab1",#N/A,FALSE,"P";"Tab2",#N/A,FALSE,"P"}</definedName>
    <definedName name="vvv" localSheetId="50" hidden="1">{"Tab1",#N/A,FALSE,"P";"Tab2",#N/A,FALSE,"P"}</definedName>
    <definedName name="vvv" localSheetId="51" hidden="1">{"Tab1",#N/A,FALSE,"P";"Tab2",#N/A,FALSE,"P"}</definedName>
    <definedName name="vvv" localSheetId="52" hidden="1">{"Tab1",#N/A,FALSE,"P";"Tab2",#N/A,FALSE,"P"}</definedName>
    <definedName name="vvv" localSheetId="54" hidden="1">{"Tab1",#N/A,FALSE,"P";"Tab2",#N/A,FALSE,"P"}</definedName>
    <definedName name="vvv" localSheetId="55" hidden="1">{"Tab1",#N/A,FALSE,"P";"Tab2",#N/A,FALSE,"P"}</definedName>
    <definedName name="vvv" localSheetId="0" hidden="1">{"Tab1",#N/A,FALSE,"P";"Tab2",#N/A,FALSE,"P"}</definedName>
    <definedName name="vvv" localSheetId="2" hidden="1">{"Tab1",#N/A,FALSE,"P";"Tab2",#N/A,FALSE,"P"}</definedName>
    <definedName name="vvv" localSheetId="7" hidden="1">{"Tab1",#N/A,FALSE,"P";"Tab2",#N/A,FALSE,"P"}</definedName>
    <definedName name="vvv" localSheetId="8" hidden="1">{"Tab1",#N/A,FALSE,"P";"Tab2",#N/A,FALSE,"P"}</definedName>
    <definedName name="vvv" localSheetId="11" hidden="1">{"Tab1",#N/A,FALSE,"P";"Tab2",#N/A,FALSE,"P"}</definedName>
    <definedName name="vvv" localSheetId="13" hidden="1">{"Tab1",#N/A,FALSE,"P";"Tab2",#N/A,FALSE,"P"}</definedName>
    <definedName name="vvv" localSheetId="14" hidden="1">{"Tab1",#N/A,FALSE,"P";"Tab2",#N/A,FALSE,"P"}</definedName>
    <definedName name="vvv" localSheetId="15" hidden="1">{"Tab1",#N/A,FALSE,"P";"Tab2",#N/A,FALSE,"P"}</definedName>
    <definedName name="vvv" localSheetId="16" hidden="1">{"Tab1",#N/A,FALSE,"P";"Tab2",#N/A,FALSE,"P"}</definedName>
    <definedName name="vvv" localSheetId="17" hidden="1">{"Tab1",#N/A,FALSE,"P";"Tab2",#N/A,FALSE,"P"}</definedName>
    <definedName name="vvv" localSheetId="18" hidden="1">{"Tab1",#N/A,FALSE,"P";"Tab2",#N/A,FALSE,"P"}</definedName>
    <definedName name="vvv" localSheetId="25" hidden="1">{"Tab1",#N/A,FALSE,"P";"Tab2",#N/A,FALSE,"P"}</definedName>
    <definedName name="vvv" localSheetId="26" hidden="1">{"Tab1",#N/A,FALSE,"P";"Tab2",#N/A,FALSE,"P"}</definedName>
    <definedName name="vvv" localSheetId="27" hidden="1">{"Tab1",#N/A,FALSE,"P";"Tab2",#N/A,FALSE,"P"}</definedName>
    <definedName name="vvv" hidden="1">{"Tab1",#N/A,FALSE,"P";"Tab2",#N/A,FALSE,"P"}</definedName>
    <definedName name="we" localSheetId="50" hidden="1">{"'előző év december'!$A$2:$CP$214"}</definedName>
    <definedName name="we" localSheetId="51" hidden="1">{"'előző év december'!$A$2:$CP$214"}</definedName>
    <definedName name="we" localSheetId="52" hidden="1">{"'előző év december'!$A$2:$CP$214"}</definedName>
    <definedName name="we" localSheetId="55" hidden="1">{"'előző év december'!$A$2:$CP$214"}</definedName>
    <definedName name="we" localSheetId="0" hidden="1">{"'előző év december'!$A$2:$CP$214"}</definedName>
    <definedName name="we" localSheetId="2" hidden="1">{"'előző év december'!$A$2:$CP$214"}</definedName>
    <definedName name="we" localSheetId="8" hidden="1">{"'előző év december'!$A$2:$CP$214"}</definedName>
    <definedName name="we" localSheetId="11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16" hidden="1">{"'előző év december'!$A$2:$CP$214"}</definedName>
    <definedName name="we" localSheetId="17" hidden="1">{"'előző év december'!$A$2:$CP$214"}</definedName>
    <definedName name="we" localSheetId="18" hidden="1">{"'előző év december'!$A$2:$CP$214"}</definedName>
    <definedName name="we" localSheetId="25" hidden="1">{"'előző év december'!$A$2:$CP$214"}</definedName>
    <definedName name="we" localSheetId="26" hidden="1">{"'előző év december'!$A$2:$CP$214"}</definedName>
    <definedName name="we" localSheetId="27" hidden="1">{"'előző év december'!$A$2:$CP$214"}</definedName>
    <definedName name="we" hidden="1">{"'előző év december'!$A$2:$CP$214"}</definedName>
    <definedName name="we11pcpi.m" localSheetId="46">[27]monthly!#REF!</definedName>
    <definedName name="we11pcpi.m" localSheetId="48">[27]monthly!#REF!</definedName>
    <definedName name="we11pcpi.m" localSheetId="49">[27]monthly!#REF!</definedName>
    <definedName name="we11pcpi.m" localSheetId="51">[28]monthly!#REF!</definedName>
    <definedName name="we11pcpi.m" localSheetId="52">[28]monthly!#REF!</definedName>
    <definedName name="we11pcpi.m" localSheetId="54">[27]monthly!#REF!</definedName>
    <definedName name="we11pcpi.m" localSheetId="55">[28]monthly!#REF!</definedName>
    <definedName name="we11pcpi.m" localSheetId="56">[27]monthly!#REF!</definedName>
    <definedName name="we11pcpi.m" localSheetId="58">[28]monthly!#REF!</definedName>
    <definedName name="we11pcpi.m" localSheetId="59">[28]monthly!#REF!</definedName>
    <definedName name="we11pcpi.m" localSheetId="60">[28]monthly!#REF!</definedName>
    <definedName name="we11pcpi.m" localSheetId="61">[28]monthly!#REF!</definedName>
    <definedName name="we11pcpi.m" localSheetId="0">[27]monthly!#REF!</definedName>
    <definedName name="we11pcpi.m" localSheetId="7">[27]monthly!#REF!</definedName>
    <definedName name="we11pcpi.m" localSheetId="8">[27]monthly!#REF!</definedName>
    <definedName name="we11pcpi.m" localSheetId="11">[28]monthly!#REF!</definedName>
    <definedName name="we11pcpi.m" localSheetId="13">[28]monthly!#REF!</definedName>
    <definedName name="we11pcpi.m" localSheetId="14">[28]monthly!#REF!</definedName>
    <definedName name="we11pcpi.m" localSheetId="15">[28]monthly!#REF!</definedName>
    <definedName name="we11pcpi.m" localSheetId="16">[28]monthly!#REF!</definedName>
    <definedName name="we11pcpi.m" localSheetId="17">[28]monthly!#REF!</definedName>
    <definedName name="we11pcpi.m" localSheetId="18">[28]monthly!#REF!</definedName>
    <definedName name="we11pcpi.m" localSheetId="22">[28]monthly!#REF!</definedName>
    <definedName name="we11pcpi.m" localSheetId="25">[28]monthly!#REF!</definedName>
    <definedName name="we11pcpi.m" localSheetId="26">[28]monthly!#REF!</definedName>
    <definedName name="we11pcpi.m" localSheetId="27">[28]monthly!#REF!</definedName>
    <definedName name="we11pcpi.m" localSheetId="33">[28]monthly!#REF!</definedName>
    <definedName name="we11pcpi.m" localSheetId="35">[28]monthly!#REF!</definedName>
    <definedName name="we11pcpi.m">[28]monthly!#REF!</definedName>
    <definedName name="wee" localSheetId="50" hidden="1">{"'előző év december'!$A$2:$CP$214"}</definedName>
    <definedName name="wee" localSheetId="51" hidden="1">{"'előző év december'!$A$2:$CP$214"}</definedName>
    <definedName name="wee" localSheetId="52" hidden="1">{"'előző év december'!$A$2:$CP$214"}</definedName>
    <definedName name="wee" localSheetId="55" hidden="1">{"'előző év december'!$A$2:$CP$214"}</definedName>
    <definedName name="wee" localSheetId="0" hidden="1">{"'előző év december'!$A$2:$CP$214"}</definedName>
    <definedName name="wee" localSheetId="2" hidden="1">{"'előző év december'!$A$2:$CP$214"}</definedName>
    <definedName name="wee" localSheetId="8" hidden="1">{"'előző év december'!$A$2:$CP$214"}</definedName>
    <definedName name="wee" localSheetId="11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16" hidden="1">{"'előző év december'!$A$2:$CP$214"}</definedName>
    <definedName name="wee" localSheetId="17" hidden="1">{"'előző év december'!$A$2:$CP$214"}</definedName>
    <definedName name="wee" localSheetId="18" hidden="1">{"'előző év december'!$A$2:$CP$214"}</definedName>
    <definedName name="wee" localSheetId="25" hidden="1">{"'előző év december'!$A$2:$CP$214"}</definedName>
    <definedName name="wee" localSheetId="26" hidden="1">{"'előző év december'!$A$2:$CP$214"}</definedName>
    <definedName name="wee" localSheetId="27" hidden="1">{"'előző év december'!$A$2:$CP$214"}</definedName>
    <definedName name="wee" hidden="1">{"'előző év december'!$A$2:$CP$214"}</definedName>
    <definedName name="werwer" localSheetId="50" hidden="1">{"'előző év december'!$A$2:$CP$214"}</definedName>
    <definedName name="werwer" localSheetId="51" hidden="1">{"'előző év december'!$A$2:$CP$214"}</definedName>
    <definedName name="werwer" localSheetId="52" hidden="1">{"'előző év december'!$A$2:$CP$214"}</definedName>
    <definedName name="werwer" localSheetId="55" hidden="1">{"'előző év december'!$A$2:$CP$214"}</definedName>
    <definedName name="werwer" localSheetId="0" hidden="1">{"'előző év december'!$A$2:$CP$214"}</definedName>
    <definedName name="werwer" localSheetId="2" hidden="1">{"'előző év december'!$A$2:$CP$214"}</definedName>
    <definedName name="werwer" localSheetId="8" hidden="1">{"'előző év december'!$A$2:$CP$214"}</definedName>
    <definedName name="werwer" localSheetId="11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16" hidden="1">{"'előző év december'!$A$2:$CP$214"}</definedName>
    <definedName name="werwer" localSheetId="17" hidden="1">{"'előző év december'!$A$2:$CP$214"}</definedName>
    <definedName name="werwer" localSheetId="18" hidden="1">{"'előző év december'!$A$2:$CP$214"}</definedName>
    <definedName name="werwer" localSheetId="25" hidden="1">{"'előző év december'!$A$2:$CP$214"}</definedName>
    <definedName name="werwer" localSheetId="26" hidden="1">{"'előző év december'!$A$2:$CP$214"}</definedName>
    <definedName name="werwer" localSheetId="27" hidden="1">{"'előző év december'!$A$2:$CP$214"}</definedName>
    <definedName name="werwer" hidden="1">{"'előző év december'!$A$2:$CP$214"}</definedName>
    <definedName name="WMENU" localSheetId="46">#REF!</definedName>
    <definedName name="WMENU" localSheetId="48">#REF!</definedName>
    <definedName name="WMENU" localSheetId="49">#REF!</definedName>
    <definedName name="WMENU" localSheetId="51">#REF!</definedName>
    <definedName name="WMENU" localSheetId="52">#REF!</definedName>
    <definedName name="WMENU" localSheetId="54">#REF!</definedName>
    <definedName name="WMENU" localSheetId="55">#REF!</definedName>
    <definedName name="WMENU" localSheetId="56">#REF!</definedName>
    <definedName name="WMENU" localSheetId="58">#REF!</definedName>
    <definedName name="WMENU" localSheetId="59">#REF!</definedName>
    <definedName name="WMENU" localSheetId="60">#REF!</definedName>
    <definedName name="WMENU" localSheetId="61">#REF!</definedName>
    <definedName name="WMENU" localSheetId="7">#REF!</definedName>
    <definedName name="WMENU" localSheetId="8">#REF!</definedName>
    <definedName name="WMENU" localSheetId="11">#REF!</definedName>
    <definedName name="WMENU" localSheetId="13">#REF!</definedName>
    <definedName name="WMENU" localSheetId="14">#REF!</definedName>
    <definedName name="WMENU" localSheetId="15">#REF!</definedName>
    <definedName name="WMENU" localSheetId="16">#REF!</definedName>
    <definedName name="WMENU" localSheetId="17">#REF!</definedName>
    <definedName name="WMENU" localSheetId="18">#REF!</definedName>
    <definedName name="WMENU" localSheetId="22">#REF!</definedName>
    <definedName name="WMENU" localSheetId="25">#REF!</definedName>
    <definedName name="WMENU" localSheetId="26">#REF!</definedName>
    <definedName name="WMENU" localSheetId="27">#REF!</definedName>
    <definedName name="WMENU">#REF!</definedName>
    <definedName name="wrn.1993_2002." localSheetId="48" hidden="1">{"1993_2002",#N/A,FALSE,"UnderlyingData"}</definedName>
    <definedName name="wrn.1993_2002." localSheetId="49" hidden="1">{"1993_2002",#N/A,FALSE,"UnderlyingData"}</definedName>
    <definedName name="wrn.1993_2002." localSheetId="50" hidden="1">{"1993_2002",#N/A,FALSE,"UnderlyingData"}</definedName>
    <definedName name="wrn.1993_2002." localSheetId="51" hidden="1">{"1993_2002",#N/A,FALSE,"UnderlyingData"}</definedName>
    <definedName name="wrn.1993_2002." localSheetId="52" hidden="1">{"1993_2002",#N/A,FALSE,"UnderlyingData"}</definedName>
    <definedName name="wrn.1993_2002." localSheetId="54" hidden="1">{"1993_2002",#N/A,FALSE,"UnderlyingData"}</definedName>
    <definedName name="wrn.1993_2002." localSheetId="55" hidden="1">{"1993_2002",#N/A,FALSE,"UnderlyingData"}</definedName>
    <definedName name="wrn.1993_2002." localSheetId="0" hidden="1">{"1993_2002",#N/A,FALSE,"UnderlyingData"}</definedName>
    <definedName name="wrn.1993_2002." localSheetId="2" hidden="1">{"1993_2002",#N/A,FALSE,"UnderlyingData"}</definedName>
    <definedName name="wrn.1993_2002." localSheetId="7" hidden="1">{"1993_2002",#N/A,FALSE,"UnderlyingData"}</definedName>
    <definedName name="wrn.1993_2002." localSheetId="8" hidden="1">{"1993_2002",#N/A,FALSE,"UnderlyingData"}</definedName>
    <definedName name="wrn.1993_2002." localSheetId="11" hidden="1">{"1993_2002",#N/A,FALSE,"UnderlyingData"}</definedName>
    <definedName name="wrn.1993_2002." localSheetId="13" hidden="1">{"1993_2002",#N/A,FALSE,"UnderlyingData"}</definedName>
    <definedName name="wrn.1993_2002." localSheetId="14" hidden="1">{"1993_2002",#N/A,FALSE,"UnderlyingData"}</definedName>
    <definedName name="wrn.1993_2002." localSheetId="15" hidden="1">{"1993_2002",#N/A,FALSE,"UnderlyingData"}</definedName>
    <definedName name="wrn.1993_2002." localSheetId="16" hidden="1">{"1993_2002",#N/A,FALSE,"UnderlyingData"}</definedName>
    <definedName name="wrn.1993_2002." localSheetId="17" hidden="1">{"1993_2002",#N/A,FALSE,"UnderlyingData"}</definedName>
    <definedName name="wrn.1993_2002." localSheetId="18" hidden="1">{"1993_2002",#N/A,FALSE,"UnderlyingData"}</definedName>
    <definedName name="wrn.1993_2002." localSheetId="25" hidden="1">{"1993_2002",#N/A,FALSE,"UnderlyingData"}</definedName>
    <definedName name="wrn.1993_2002." localSheetId="26" hidden="1">{"1993_2002",#N/A,FALSE,"UnderlyingData"}</definedName>
    <definedName name="wrn.1993_2002." localSheetId="27" hidden="1">{"1993_2002",#N/A,FALSE,"UnderlyingData"}</definedName>
    <definedName name="wrn.1993_2002." hidden="1">{"1993_2002",#N/A,FALSE,"UnderlyingData"}</definedName>
    <definedName name="wrn.a11._.general._.government." localSheetId="48" hidden="1">{"a11 general government",#N/A,FALSE,"RED Tables"}</definedName>
    <definedName name="wrn.a11._.general._.government." localSheetId="49" hidden="1">{"a11 general government",#N/A,FALSE,"RED Tables"}</definedName>
    <definedName name="wrn.a11._.general._.government." localSheetId="50" hidden="1">{"a11 general government",#N/A,FALSE,"RED Tables"}</definedName>
    <definedName name="wrn.a11._.general._.government." localSheetId="51" hidden="1">{"a11 general government",#N/A,FALSE,"RED Tables"}</definedName>
    <definedName name="wrn.a11._.general._.government." localSheetId="52" hidden="1">{"a11 general government",#N/A,FALSE,"RED Tables"}</definedName>
    <definedName name="wrn.a11._.general._.government." localSheetId="54" hidden="1">{"a11 general government",#N/A,FALSE,"RED Tables"}</definedName>
    <definedName name="wrn.a11._.general._.government." localSheetId="55" hidden="1">{"a11 general government",#N/A,FALSE,"RED Tables"}</definedName>
    <definedName name="wrn.a11._.general._.government." localSheetId="0" hidden="1">{"a11 general government",#N/A,FALSE,"RED Tables"}</definedName>
    <definedName name="wrn.a11._.general._.government." localSheetId="2" hidden="1">{"a11 general government",#N/A,FALSE,"RED Tables"}</definedName>
    <definedName name="wrn.a11._.general._.government." localSheetId="7" hidden="1">{"a11 general government",#N/A,FALSE,"RED Tables"}</definedName>
    <definedName name="wrn.a11._.general._.government." localSheetId="8" hidden="1">{"a11 general government",#N/A,FALSE,"RED Tables"}</definedName>
    <definedName name="wrn.a11._.general._.government." localSheetId="11" hidden="1">{"a11 general government",#N/A,FALSE,"RED Tables"}</definedName>
    <definedName name="wrn.a11._.general._.government." localSheetId="13" hidden="1">{"a11 general government",#N/A,FALSE,"RED Tables"}</definedName>
    <definedName name="wrn.a11._.general._.government." localSheetId="14" hidden="1">{"a11 general government",#N/A,FALSE,"RED Tables"}</definedName>
    <definedName name="wrn.a11._.general._.government." localSheetId="15" hidden="1">{"a11 general government",#N/A,FALSE,"RED Tables"}</definedName>
    <definedName name="wrn.a11._.general._.government." localSheetId="16" hidden="1">{"a11 general government",#N/A,FALSE,"RED Tables"}</definedName>
    <definedName name="wrn.a11._.general._.government." localSheetId="17" hidden="1">{"a11 general government",#N/A,FALSE,"RED Tables"}</definedName>
    <definedName name="wrn.a11._.general._.government." localSheetId="18" hidden="1">{"a11 general government",#N/A,FALSE,"RED Tables"}</definedName>
    <definedName name="wrn.a11._.general._.government." localSheetId="25" hidden="1">{"a11 general government",#N/A,FALSE,"RED Tables"}</definedName>
    <definedName name="wrn.a11._.general._.government." localSheetId="26" hidden="1">{"a11 general government",#N/A,FALSE,"RED Tables"}</definedName>
    <definedName name="wrn.a11._.general._.government." localSheetId="27" hidden="1">{"a11 general government",#N/A,FALSE,"RED Tables"}</definedName>
    <definedName name="wrn.a11._.general._.government." hidden="1">{"a11 general government",#N/A,FALSE,"RED Tables"}</definedName>
    <definedName name="wrn.a12._.Federal._.Government." localSheetId="48" hidden="1">{"a12 Federal Government",#N/A,FALSE,"RED Tables"}</definedName>
    <definedName name="wrn.a12._.Federal._.Government." localSheetId="49" hidden="1">{"a12 Federal Government",#N/A,FALSE,"RED Tables"}</definedName>
    <definedName name="wrn.a12._.Federal._.Government." localSheetId="50" hidden="1">{"a12 Federal Government",#N/A,FALSE,"RED Tables"}</definedName>
    <definedName name="wrn.a12._.Federal._.Government." localSheetId="51" hidden="1">{"a12 Federal Government",#N/A,FALSE,"RED Tables"}</definedName>
    <definedName name="wrn.a12._.Federal._.Government." localSheetId="52" hidden="1">{"a12 Federal Government",#N/A,FALSE,"RED Tables"}</definedName>
    <definedName name="wrn.a12._.Federal._.Government." localSheetId="54" hidden="1">{"a12 Federal Government",#N/A,FALSE,"RED Tables"}</definedName>
    <definedName name="wrn.a12._.Federal._.Government." localSheetId="55" hidden="1">{"a12 Federal Government",#N/A,FALSE,"RED Tables"}</definedName>
    <definedName name="wrn.a12._.Federal._.Government." localSheetId="0" hidden="1">{"a12 Federal Government",#N/A,FALSE,"RED Tables"}</definedName>
    <definedName name="wrn.a12._.Federal._.Government." localSheetId="2" hidden="1">{"a12 Federal Government",#N/A,FALSE,"RED Tables"}</definedName>
    <definedName name="wrn.a12._.Federal._.Government." localSheetId="7" hidden="1">{"a12 Federal Government",#N/A,FALSE,"RED Tables"}</definedName>
    <definedName name="wrn.a12._.Federal._.Government." localSheetId="8" hidden="1">{"a12 Federal Government",#N/A,FALSE,"RED Tables"}</definedName>
    <definedName name="wrn.a12._.Federal._.Government." localSheetId="11" hidden="1">{"a12 Federal Government",#N/A,FALSE,"RED Tables"}</definedName>
    <definedName name="wrn.a12._.Federal._.Government." localSheetId="13" hidden="1">{"a12 Federal Government",#N/A,FALSE,"RED Tables"}</definedName>
    <definedName name="wrn.a12._.Federal._.Government." localSheetId="14" hidden="1">{"a12 Federal Government",#N/A,FALSE,"RED Tables"}</definedName>
    <definedName name="wrn.a12._.Federal._.Government." localSheetId="15" hidden="1">{"a12 Federal Government",#N/A,FALSE,"RED Tables"}</definedName>
    <definedName name="wrn.a12._.Federal._.Government." localSheetId="16" hidden="1">{"a12 Federal Government",#N/A,FALSE,"RED Tables"}</definedName>
    <definedName name="wrn.a12._.Federal._.Government." localSheetId="17" hidden="1">{"a12 Federal Government",#N/A,FALSE,"RED Tables"}</definedName>
    <definedName name="wrn.a12._.Federal._.Government." localSheetId="18" hidden="1">{"a12 Federal Government",#N/A,FALSE,"RED Tables"}</definedName>
    <definedName name="wrn.a12._.Federal._.Government." localSheetId="25" hidden="1">{"a12 Federal Government",#N/A,FALSE,"RED Tables"}</definedName>
    <definedName name="wrn.a12._.Federal._.Government." localSheetId="26" hidden="1">{"a12 Federal Government",#N/A,FALSE,"RED Tables"}</definedName>
    <definedName name="wrn.a12._.Federal._.Government." localSheetId="27" hidden="1">{"a12 Federal Government",#N/A,FALSE,"RED Tables"}</definedName>
    <definedName name="wrn.a12._.Federal._.Government." hidden="1">{"a12 Federal Government",#N/A,FALSE,"RED Tables"}</definedName>
    <definedName name="wrn.a13._.social._.security." localSheetId="48" hidden="1">{"a13 social security",#N/A,FALSE,"RED Tables"}</definedName>
    <definedName name="wrn.a13._.social._.security." localSheetId="49" hidden="1">{"a13 social security",#N/A,FALSE,"RED Tables"}</definedName>
    <definedName name="wrn.a13._.social._.security." localSheetId="50" hidden="1">{"a13 social security",#N/A,FALSE,"RED Tables"}</definedName>
    <definedName name="wrn.a13._.social._.security." localSheetId="51" hidden="1">{"a13 social security",#N/A,FALSE,"RED Tables"}</definedName>
    <definedName name="wrn.a13._.social._.security." localSheetId="52" hidden="1">{"a13 social security",#N/A,FALSE,"RED Tables"}</definedName>
    <definedName name="wrn.a13._.social._.security." localSheetId="54" hidden="1">{"a13 social security",#N/A,FALSE,"RED Tables"}</definedName>
    <definedName name="wrn.a13._.social._.security." localSheetId="55" hidden="1">{"a13 social security",#N/A,FALSE,"RED Tables"}</definedName>
    <definedName name="wrn.a13._.social._.security." localSheetId="0" hidden="1">{"a13 social security",#N/A,FALSE,"RED Tables"}</definedName>
    <definedName name="wrn.a13._.social._.security." localSheetId="2" hidden="1">{"a13 social security",#N/A,FALSE,"RED Tables"}</definedName>
    <definedName name="wrn.a13._.social._.security." localSheetId="7" hidden="1">{"a13 social security",#N/A,FALSE,"RED Tables"}</definedName>
    <definedName name="wrn.a13._.social._.security." localSheetId="8" hidden="1">{"a13 social security",#N/A,FALSE,"RED Tables"}</definedName>
    <definedName name="wrn.a13._.social._.security." localSheetId="11" hidden="1">{"a13 social security",#N/A,FALSE,"RED Tables"}</definedName>
    <definedName name="wrn.a13._.social._.security." localSheetId="13" hidden="1">{"a13 social security",#N/A,FALSE,"RED Tables"}</definedName>
    <definedName name="wrn.a13._.social._.security." localSheetId="14" hidden="1">{"a13 social security",#N/A,FALSE,"RED Tables"}</definedName>
    <definedName name="wrn.a13._.social._.security." localSheetId="15" hidden="1">{"a13 social security",#N/A,FALSE,"RED Tables"}</definedName>
    <definedName name="wrn.a13._.social._.security." localSheetId="16" hidden="1">{"a13 social security",#N/A,FALSE,"RED Tables"}</definedName>
    <definedName name="wrn.a13._.social._.security." localSheetId="17" hidden="1">{"a13 social security",#N/A,FALSE,"RED Tables"}</definedName>
    <definedName name="wrn.a13._.social._.security." localSheetId="18" hidden="1">{"a13 social security",#N/A,FALSE,"RED Tables"}</definedName>
    <definedName name="wrn.a13._.social._.security." localSheetId="25" hidden="1">{"a13 social security",#N/A,FALSE,"RED Tables"}</definedName>
    <definedName name="wrn.a13._.social._.security." localSheetId="26" hidden="1">{"a13 social security",#N/A,FALSE,"RED Tables"}</definedName>
    <definedName name="wrn.a13._.social._.security." localSheetId="27" hidden="1">{"a13 social security",#N/A,FALSE,"RED Tables"}</definedName>
    <definedName name="wrn.a13._.social._.security." hidden="1">{"a13 social security",#N/A,FALSE,"RED Tables"}</definedName>
    <definedName name="wrn.a14._.regions._.and._.communities." localSheetId="48" hidden="1">{"a14 regions and communities",#N/A,FALSE,"RED Tables"}</definedName>
    <definedName name="wrn.a14._.regions._.and._.communities." localSheetId="49" hidden="1">{"a14 regions and communities",#N/A,FALSE,"RED Tables"}</definedName>
    <definedName name="wrn.a14._.regions._.and._.communities." localSheetId="50" hidden="1">{"a14 regions and communities",#N/A,FALSE,"RED Tables"}</definedName>
    <definedName name="wrn.a14._.regions._.and._.communities." localSheetId="51" hidden="1">{"a14 regions and communities",#N/A,FALSE,"RED Tables"}</definedName>
    <definedName name="wrn.a14._.regions._.and._.communities." localSheetId="52" hidden="1">{"a14 regions and communities",#N/A,FALSE,"RED Tables"}</definedName>
    <definedName name="wrn.a14._.regions._.and._.communities." localSheetId="54" hidden="1">{"a14 regions and communities",#N/A,FALSE,"RED Tables"}</definedName>
    <definedName name="wrn.a14._.regions._.and._.communities." localSheetId="55" hidden="1">{"a14 regions and communities",#N/A,FALSE,"RED Tables"}</definedName>
    <definedName name="wrn.a14._.regions._.and._.communities." localSheetId="0" hidden="1">{"a14 regions and communities",#N/A,FALSE,"RED Tables"}</definedName>
    <definedName name="wrn.a14._.regions._.and._.communities." localSheetId="2" hidden="1">{"a14 regions and communities",#N/A,FALSE,"RED Tables"}</definedName>
    <definedName name="wrn.a14._.regions._.and._.communities." localSheetId="7" hidden="1">{"a14 regions and communities",#N/A,FALSE,"RED Tables"}</definedName>
    <definedName name="wrn.a14._.regions._.and._.communities." localSheetId="8" hidden="1">{"a14 regions and communities",#N/A,FALSE,"RED Tables"}</definedName>
    <definedName name="wrn.a14._.regions._.and._.communities." localSheetId="11" hidden="1">{"a14 regions and communities",#N/A,FALSE,"RED Tables"}</definedName>
    <definedName name="wrn.a14._.regions._.and._.communities." localSheetId="13" hidden="1">{"a14 regions and communities",#N/A,FALSE,"RED Tables"}</definedName>
    <definedName name="wrn.a14._.regions._.and._.communities." localSheetId="14" hidden="1">{"a14 regions and communities",#N/A,FALSE,"RED Tables"}</definedName>
    <definedName name="wrn.a14._.regions._.and._.communities." localSheetId="15" hidden="1">{"a14 regions and communities",#N/A,FALSE,"RED Tables"}</definedName>
    <definedName name="wrn.a14._.regions._.and._.communities." localSheetId="16" hidden="1">{"a14 regions and communities",#N/A,FALSE,"RED Tables"}</definedName>
    <definedName name="wrn.a14._.regions._.and._.communities." localSheetId="17" hidden="1">{"a14 regions and communities",#N/A,FALSE,"RED Tables"}</definedName>
    <definedName name="wrn.a14._.regions._.and._.communities." localSheetId="18" hidden="1">{"a14 regions and communities",#N/A,FALSE,"RED Tables"}</definedName>
    <definedName name="wrn.a14._.regions._.and._.communities." localSheetId="25" hidden="1">{"a14 regions and communities",#N/A,FALSE,"RED Tables"}</definedName>
    <definedName name="wrn.a14._.regions._.and._.communities." localSheetId="26" hidden="1">{"a14 regions and communities",#N/A,FALSE,"RED Tables"}</definedName>
    <definedName name="wrn.a14._.regions._.and._.communities." localSheetId="27" hidden="1">{"a14 regions and communities",#N/A,FALSE,"RED Tables"}</definedName>
    <definedName name="wrn.a14._.regions._.and._.communities." hidden="1">{"a14 regions and communities",#N/A,FALSE,"RED Tables"}</definedName>
    <definedName name="wrn.a15._.local._.governments." localSheetId="48" hidden="1">{"a15 local governments",#N/A,FALSE,"RED Tables"}</definedName>
    <definedName name="wrn.a15._.local._.governments." localSheetId="49" hidden="1">{"a15 local governments",#N/A,FALSE,"RED Tables"}</definedName>
    <definedName name="wrn.a15._.local._.governments." localSheetId="50" hidden="1">{"a15 local governments",#N/A,FALSE,"RED Tables"}</definedName>
    <definedName name="wrn.a15._.local._.governments." localSheetId="51" hidden="1">{"a15 local governments",#N/A,FALSE,"RED Tables"}</definedName>
    <definedName name="wrn.a15._.local._.governments." localSheetId="52" hidden="1">{"a15 local governments",#N/A,FALSE,"RED Tables"}</definedName>
    <definedName name="wrn.a15._.local._.governments." localSheetId="54" hidden="1">{"a15 local governments",#N/A,FALSE,"RED Tables"}</definedName>
    <definedName name="wrn.a15._.local._.governments." localSheetId="55" hidden="1">{"a15 local governments",#N/A,FALSE,"RED Tables"}</definedName>
    <definedName name="wrn.a15._.local._.governments." localSheetId="0" hidden="1">{"a15 local governments",#N/A,FALSE,"RED Tables"}</definedName>
    <definedName name="wrn.a15._.local._.governments." localSheetId="2" hidden="1">{"a15 local governments",#N/A,FALSE,"RED Tables"}</definedName>
    <definedName name="wrn.a15._.local._.governments." localSheetId="7" hidden="1">{"a15 local governments",#N/A,FALSE,"RED Tables"}</definedName>
    <definedName name="wrn.a15._.local._.governments." localSheetId="8" hidden="1">{"a15 local governments",#N/A,FALSE,"RED Tables"}</definedName>
    <definedName name="wrn.a15._.local._.governments." localSheetId="11" hidden="1">{"a15 local governments",#N/A,FALSE,"RED Tables"}</definedName>
    <definedName name="wrn.a15._.local._.governments." localSheetId="13" hidden="1">{"a15 local governments",#N/A,FALSE,"RED Tables"}</definedName>
    <definedName name="wrn.a15._.local._.governments." localSheetId="14" hidden="1">{"a15 local governments",#N/A,FALSE,"RED Tables"}</definedName>
    <definedName name="wrn.a15._.local._.governments." localSheetId="15" hidden="1">{"a15 local governments",#N/A,FALSE,"RED Tables"}</definedName>
    <definedName name="wrn.a15._.local._.governments." localSheetId="16" hidden="1">{"a15 local governments",#N/A,FALSE,"RED Tables"}</definedName>
    <definedName name="wrn.a15._.local._.governments." localSheetId="17" hidden="1">{"a15 local governments",#N/A,FALSE,"RED Tables"}</definedName>
    <definedName name="wrn.a15._.local._.governments." localSheetId="18" hidden="1">{"a15 local governments",#N/A,FALSE,"RED Tables"}</definedName>
    <definedName name="wrn.a15._.local._.governments." localSheetId="25" hidden="1">{"a15 local governments",#N/A,FALSE,"RED Tables"}</definedName>
    <definedName name="wrn.a15._.local._.governments." localSheetId="26" hidden="1">{"a15 local governments",#N/A,FALSE,"RED Tables"}</definedName>
    <definedName name="wrn.a15._.local._.governments." localSheetId="27" hidden="1">{"a15 local governments",#N/A,FALSE,"RED Tables"}</definedName>
    <definedName name="wrn.a15._.local._.governments." hidden="1">{"a15 local governments",#N/A,FALSE,"RED Tables"}</definedName>
    <definedName name="wrn.BOP_MIDTERM." localSheetId="4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0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4" hidden="1">{"BOP_TAB",#N/A,FALSE,"N";"MIDTERM_TAB",#N/A,FALSE,"O"}</definedName>
    <definedName name="wrn.BOP_MIDTERM." localSheetId="55" hidden="1">{"BOP_TAB",#N/A,FALSE,"N";"MIDTERM_TAB",#N/A,FALSE,"O"}</definedName>
    <definedName name="wrn.BOP_MIDTERM." localSheetId="0" hidden="1">{"BOP_TAB",#N/A,FALSE,"N";"MIDTERM_TAB",#N/A,FALSE,"O"}</definedName>
    <definedName name="wrn.BOP_MIDTERM." localSheetId="2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1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localSheetId="16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hidden="1">{"BOP_TAB",#N/A,FALSE,"N";"MIDTERM_TAB",#N/A,FALSE,"O"}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48" hidden="1">{#N/A,#N/A,FALSE,"CB";#N/A,#N/A,FALSE,"CMB";#N/A,#N/A,FALSE,"BSYS";#N/A,#N/A,FALSE,"NBFI";#N/A,#N/A,FALSE,"FSYS"}</definedName>
    <definedName name="wrn.MAIN." localSheetId="49" hidden="1">{#N/A,#N/A,FALSE,"CB";#N/A,#N/A,FALSE,"CMB";#N/A,#N/A,FALSE,"BSYS";#N/A,#N/A,FALSE,"NBFI";#N/A,#N/A,FALSE,"FSYS"}</definedName>
    <definedName name="wrn.MAIN." localSheetId="50" hidden="1">{#N/A,#N/A,FALSE,"CB";#N/A,#N/A,FALSE,"CMB";#N/A,#N/A,FALSE,"BSYS";#N/A,#N/A,FALSE,"NBFI";#N/A,#N/A,FALSE,"FSYS"}</definedName>
    <definedName name="wrn.MAIN." localSheetId="51" hidden="1">{#N/A,#N/A,FALSE,"CB";#N/A,#N/A,FALSE,"CMB";#N/A,#N/A,FALSE,"BSYS";#N/A,#N/A,FALSE,"NBFI";#N/A,#N/A,FALSE,"FSYS"}</definedName>
    <definedName name="wrn.MAIN." localSheetId="52" hidden="1">{#N/A,#N/A,FALSE,"CB";#N/A,#N/A,FALSE,"CMB";#N/A,#N/A,FALSE,"BSYS";#N/A,#N/A,FALSE,"NBFI";#N/A,#N/A,FALSE,"FSYS"}</definedName>
    <definedName name="wrn.MAIN." localSheetId="54" hidden="1">{#N/A,#N/A,FALSE,"CB";#N/A,#N/A,FALSE,"CMB";#N/A,#N/A,FALSE,"BSYS";#N/A,#N/A,FALSE,"NBFI";#N/A,#N/A,FALSE,"FSYS"}</definedName>
    <definedName name="wrn.MAIN." localSheetId="55" hidden="1">{#N/A,#N/A,FALSE,"CB";#N/A,#N/A,FALSE,"CMB";#N/A,#N/A,FALSE,"BSYS";#N/A,#N/A,FALSE,"NBFI";#N/A,#N/A,FALSE,"FSYS"}</definedName>
    <definedName name="wrn.MAIN." localSheetId="0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localSheetId="16" hidden="1">{#N/A,#N/A,FALSE,"CB";#N/A,#N/A,FALSE,"CMB";#N/A,#N/A,FALSE,"BSYS";#N/A,#N/A,FALSE,"NBFI";#N/A,#N/A,FALSE,"FSYS"}</definedName>
    <definedName name="wrn.MAIN." localSheetId="17" hidden="1">{#N/A,#N/A,FALSE,"CB";#N/A,#N/A,FALSE,"CMB";#N/A,#N/A,FALSE,"BSYS";#N/A,#N/A,FALSE,"NBFI";#N/A,#N/A,FALSE,"FSYS"}</definedName>
    <definedName name="wrn.MAIN." localSheetId="18" hidden="1">{#N/A,#N/A,FALSE,"CB";#N/A,#N/A,FALSE,"CMB";#N/A,#N/A,FALSE,"BSYS";#N/A,#N/A,FALSE,"NBFI";#N/A,#N/A,FALSE,"FSYS"}</definedName>
    <definedName name="wrn.MAIN." localSheetId="25" hidden="1">{#N/A,#N/A,FALSE,"CB";#N/A,#N/A,FALSE,"CMB";#N/A,#N/A,FALSE,"BSYS";#N/A,#N/A,FALSE,"NBFI";#N/A,#N/A,FALSE,"FSYS"}</definedName>
    <definedName name="wrn.MAIN." localSheetId="26" hidden="1">{#N/A,#N/A,FALSE,"CB";#N/A,#N/A,FALSE,"CMB";#N/A,#N/A,FALSE,"BSYS";#N/A,#N/A,FALSE,"NBFI";#N/A,#N/A,FALSE,"FSYS"}</definedName>
    <definedName name="wrn.MAIN." localSheetId="27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48" hidden="1">{#N/A,#N/A,FALSE,"CB";#N/A,#N/A,FALSE,"CMB";#N/A,#N/A,FALSE,"NBFI"}</definedName>
    <definedName name="wrn.MIT." localSheetId="49" hidden="1">{#N/A,#N/A,FALSE,"CB";#N/A,#N/A,FALSE,"CMB";#N/A,#N/A,FALSE,"NBFI"}</definedName>
    <definedName name="wrn.MIT." localSheetId="50" hidden="1">{#N/A,#N/A,FALSE,"CB";#N/A,#N/A,FALSE,"CMB";#N/A,#N/A,FALSE,"NBFI"}</definedName>
    <definedName name="wrn.MIT." localSheetId="51" hidden="1">{#N/A,#N/A,FALSE,"CB";#N/A,#N/A,FALSE,"CMB";#N/A,#N/A,FALSE,"NBFI"}</definedName>
    <definedName name="wrn.MIT." localSheetId="52" hidden="1">{#N/A,#N/A,FALSE,"CB";#N/A,#N/A,FALSE,"CMB";#N/A,#N/A,FALSE,"NBFI"}</definedName>
    <definedName name="wrn.MIT." localSheetId="54" hidden="1">{#N/A,#N/A,FALSE,"CB";#N/A,#N/A,FALSE,"CMB";#N/A,#N/A,FALSE,"NBFI"}</definedName>
    <definedName name="wrn.MIT." localSheetId="55" hidden="1">{#N/A,#N/A,FALSE,"CB";#N/A,#N/A,FALSE,"CMB";#N/A,#N/A,FALSE,"NBFI"}</definedName>
    <definedName name="wrn.MIT." localSheetId="0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3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15" hidden="1">{#N/A,#N/A,FALSE,"CB";#N/A,#N/A,FALSE,"CMB";#N/A,#N/A,FALSE,"NBFI"}</definedName>
    <definedName name="wrn.MIT." localSheetId="16" hidden="1">{#N/A,#N/A,FALSE,"CB";#N/A,#N/A,FALSE,"CMB";#N/A,#N/A,FALSE,"NBFI"}</definedName>
    <definedName name="wrn.MIT." localSheetId="17" hidden="1">{#N/A,#N/A,FALSE,"CB";#N/A,#N/A,FALSE,"CMB";#N/A,#N/A,FALSE,"NBFI"}</definedName>
    <definedName name="wrn.MIT." localSheetId="18" hidden="1">{#N/A,#N/A,FALSE,"CB";#N/A,#N/A,FALSE,"CMB";#N/A,#N/A,FALSE,"NBFI"}</definedName>
    <definedName name="wrn.MIT." localSheetId="25" hidden="1">{#N/A,#N/A,FALSE,"CB";#N/A,#N/A,FALSE,"CMB";#N/A,#N/A,FALSE,"NBFI"}</definedName>
    <definedName name="wrn.MIT." localSheetId="26" hidden="1">{#N/A,#N/A,FALSE,"CB";#N/A,#N/A,FALSE,"CMB";#N/A,#N/A,FALSE,"NBFI"}</definedName>
    <definedName name="wrn.MIT." localSheetId="27" hidden="1">{#N/A,#N/A,FALSE,"CB";#N/A,#N/A,FALSE,"CMB";#N/A,#N/A,FALSE,"NBFI"}</definedName>
    <definedName name="wrn.MIT." hidden="1">{#N/A,#N/A,FALSE,"CB";#N/A,#N/A,FALSE,"CMB";#N/A,#N/A,FALSE,"NBFI"}</definedName>
    <definedName name="wrn.MONA." localSheetId="48" hidden="1">{"MONA",#N/A,FALSE,"S"}</definedName>
    <definedName name="wrn.MONA." localSheetId="49" hidden="1">{"MONA",#N/A,FALSE,"S"}</definedName>
    <definedName name="wrn.MONA." localSheetId="50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4" hidden="1">{"MONA",#N/A,FALSE,"S"}</definedName>
    <definedName name="wrn.MONA." localSheetId="55" hidden="1">{"MONA",#N/A,FALSE,"S"}</definedName>
    <definedName name="wrn.MONA." localSheetId="0" hidden="1">{"MONA",#N/A,FALSE,"S"}</definedName>
    <definedName name="wrn.MONA." localSheetId="2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1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localSheetId="16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hidden="1">{"MONA",#N/A,FALSE,"S"}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4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rogram." localSheetId="48" hidden="1">{"Tab1",#N/A,FALSE,"P";"Tab2",#N/A,FALSE,"P"}</definedName>
    <definedName name="wrn.Program." localSheetId="49" hidden="1">{"Tab1",#N/A,FALSE,"P";"Tab2",#N/A,FALSE,"P"}</definedName>
    <definedName name="wrn.Program." localSheetId="50" hidden="1">{"Tab1",#N/A,FALSE,"P";"Tab2",#N/A,FALSE,"P"}</definedName>
    <definedName name="wrn.Program." localSheetId="51" hidden="1">{"Tab1",#N/A,FALSE,"P";"Tab2",#N/A,FALSE,"P"}</definedName>
    <definedName name="wrn.Program." localSheetId="52" hidden="1">{"Tab1",#N/A,FALSE,"P";"Tab2",#N/A,FALSE,"P"}</definedName>
    <definedName name="wrn.Program." localSheetId="54" hidden="1">{"Tab1",#N/A,FALSE,"P";"Tab2",#N/A,FALSE,"P"}</definedName>
    <definedName name="wrn.Program." localSheetId="55" hidden="1">{"Tab1",#N/A,FALSE,"P";"Tab2",#N/A,FALSE,"P"}</definedName>
    <definedName name="wrn.Program." localSheetId="0" hidden="1">{"Tab1",#N/A,FALSE,"P";"Tab2",#N/A,FALSE,"P"}</definedName>
    <definedName name="wrn.Program." localSheetId="2" hidden="1">{"Tab1",#N/A,FALSE,"P";"Tab2",#N/A,FALSE,"P"}</definedName>
    <definedName name="wrn.Program." localSheetId="7" hidden="1">{"Tab1",#N/A,FALSE,"P";"Tab2",#N/A,FALSE,"P"}</definedName>
    <definedName name="wrn.Program." localSheetId="8" hidden="1">{"Tab1",#N/A,FALSE,"P";"Tab2",#N/A,FALSE,"P"}</definedName>
    <definedName name="wrn.Program." localSheetId="11" hidden="1">{"Tab1",#N/A,FALSE,"P";"Tab2",#N/A,FALSE,"P"}</definedName>
    <definedName name="wrn.Program." localSheetId="13" hidden="1">{"Tab1",#N/A,FALSE,"P";"Tab2",#N/A,FALSE,"P"}</definedName>
    <definedName name="wrn.Program." localSheetId="14" hidden="1">{"Tab1",#N/A,FALSE,"P";"Tab2",#N/A,FALSE,"P"}</definedName>
    <definedName name="wrn.Program." localSheetId="15" hidden="1">{"Tab1",#N/A,FALSE,"P";"Tab2",#N/A,FALSE,"P"}</definedName>
    <definedName name="wrn.Program." localSheetId="16" hidden="1">{"Tab1",#N/A,FALSE,"P";"Tab2",#N/A,FALSE,"P"}</definedName>
    <definedName name="wrn.Program." localSheetId="17" hidden="1">{"Tab1",#N/A,FALSE,"P";"Tab2",#N/A,FALSE,"P"}</definedName>
    <definedName name="wrn.Program." localSheetId="18" hidden="1">{"Tab1",#N/A,FALSE,"P";"Tab2",#N/A,FALSE,"P"}</definedName>
    <definedName name="wrn.Program." localSheetId="25" hidden="1">{"Tab1",#N/A,FALSE,"P";"Tab2",#N/A,FALSE,"P"}</definedName>
    <definedName name="wrn.Program." localSheetId="26" hidden="1">{"Tab1",#N/A,FALSE,"P";"Tab2",#N/A,FALSE,"P"}</definedName>
    <definedName name="wrn.Program." localSheetId="27" hidden="1">{"Tab1",#N/A,FALSE,"P";"Tab2",#N/A,FALSE,"P"}</definedName>
    <definedName name="wrn.Program." hidden="1">{"Tab1",#N/A,FALSE,"P";"Tab2",#N/A,FALSE,"P"}</definedName>
    <definedName name="wrn.Ques._.1." localSheetId="48" hidden="1">{"Ques 1",#N/A,FALSE,"NWEO138"}</definedName>
    <definedName name="wrn.Ques._.1." localSheetId="49" hidden="1">{"Ques 1",#N/A,FALSE,"NWEO138"}</definedName>
    <definedName name="wrn.Ques._.1." localSheetId="50" hidden="1">{"Ques 1",#N/A,FALSE,"NWEO138"}</definedName>
    <definedName name="wrn.Ques._.1." localSheetId="51" hidden="1">{"Ques 1",#N/A,FALSE,"NWEO138"}</definedName>
    <definedName name="wrn.Ques._.1." localSheetId="52" hidden="1">{"Ques 1",#N/A,FALSE,"NWEO138"}</definedName>
    <definedName name="wrn.Ques._.1." localSheetId="54" hidden="1">{"Ques 1",#N/A,FALSE,"NWEO138"}</definedName>
    <definedName name="wrn.Ques._.1." localSheetId="55" hidden="1">{"Ques 1",#N/A,FALSE,"NWEO138"}</definedName>
    <definedName name="wrn.Ques._.1." localSheetId="0" hidden="1">{"Ques 1",#N/A,FALSE,"NWEO138"}</definedName>
    <definedName name="wrn.Ques._.1." localSheetId="2" hidden="1">{"Ques 1",#N/A,FALSE,"NWEO138"}</definedName>
    <definedName name="wrn.Ques._.1." localSheetId="7" hidden="1">{"Ques 1",#N/A,FALSE,"NWEO138"}</definedName>
    <definedName name="wrn.Ques._.1." localSheetId="8" hidden="1">{"Ques 1",#N/A,FALSE,"NWEO138"}</definedName>
    <definedName name="wrn.Ques._.1." localSheetId="11" hidden="1">{"Ques 1",#N/A,FALSE,"NWEO138"}</definedName>
    <definedName name="wrn.Ques._.1." localSheetId="13" hidden="1">{"Ques 1",#N/A,FALSE,"NWEO138"}</definedName>
    <definedName name="wrn.Ques._.1." localSheetId="14" hidden="1">{"Ques 1",#N/A,FALSE,"NWEO138"}</definedName>
    <definedName name="wrn.Ques._.1." localSheetId="15" hidden="1">{"Ques 1",#N/A,FALSE,"NWEO138"}</definedName>
    <definedName name="wrn.Ques._.1." localSheetId="16" hidden="1">{"Ques 1",#N/A,FALSE,"NWEO138"}</definedName>
    <definedName name="wrn.Ques._.1." localSheetId="17" hidden="1">{"Ques 1",#N/A,FALSE,"NWEO138"}</definedName>
    <definedName name="wrn.Ques._.1." localSheetId="18" hidden="1">{"Ques 1",#N/A,FALSE,"NWEO138"}</definedName>
    <definedName name="wrn.Ques._.1." localSheetId="25" hidden="1">{"Ques 1",#N/A,FALSE,"NWEO138"}</definedName>
    <definedName name="wrn.Ques._.1." localSheetId="26" hidden="1">{"Ques 1",#N/A,FALSE,"NWEO138"}</definedName>
    <definedName name="wrn.Ques._.1." localSheetId="27" hidden="1">{"Ques 1",#N/A,FALSE,"NWEO138"}</definedName>
    <definedName name="wrn.Ques._.1." hidden="1">{"Ques 1",#N/A,FALSE,"NWEO138"}</definedName>
    <definedName name="wrn.Riqfin." localSheetId="48" hidden="1">{"Riqfin97",#N/A,FALSE,"Tran";"Riqfinpro",#N/A,FALSE,"Tran"}</definedName>
    <definedName name="wrn.Riqfin." localSheetId="49" hidden="1">{"Riqfin97",#N/A,FALSE,"Tran";"Riqfinpro",#N/A,FALSE,"Tran"}</definedName>
    <definedName name="wrn.Riqfin." localSheetId="50" hidden="1">{"Riqfin97",#N/A,FALSE,"Tran";"Riqfinpro",#N/A,FALSE,"Tran"}</definedName>
    <definedName name="wrn.Riqfin." localSheetId="51" hidden="1">{"Riqfin97",#N/A,FALSE,"Tran";"Riqfinpro",#N/A,FALSE,"Tran"}</definedName>
    <definedName name="wrn.Riqfin." localSheetId="52" hidden="1">{"Riqfin97",#N/A,FALSE,"Tran";"Riqfinpro",#N/A,FALSE,"Tran"}</definedName>
    <definedName name="wrn.Riqfin." localSheetId="54" hidden="1">{"Riqfin97",#N/A,FALSE,"Tran";"Riqfinpro",#N/A,FALSE,"Tran"}</definedName>
    <definedName name="wrn.Riqfin." localSheetId="55" hidden="1">{"Riqfin97",#N/A,FALSE,"Tran";"Riqfinpro",#N/A,FALSE,"Tran"}</definedName>
    <definedName name="wrn.Riqfin." localSheetId="0" hidden="1">{"Riqfin97",#N/A,FALSE,"Tran";"Riqfinpro",#N/A,FALSE,"Tran"}</definedName>
    <definedName name="wrn.Riqfin." localSheetId="2" hidden="1">{"Riqfin97",#N/A,FALSE,"Tran";"Riqfinpro",#N/A,FALSE,"Tran"}</definedName>
    <definedName name="wrn.Riqfin." localSheetId="7" hidden="1">{"Riqfin97",#N/A,FALSE,"Tran";"Riqfinpro",#N/A,FALSE,"Tran"}</definedName>
    <definedName name="wrn.Riqfin." localSheetId="8" hidden="1">{"Riqfin97",#N/A,FALSE,"Tran";"Riqfinpro",#N/A,FALSE,"Tran"}</definedName>
    <definedName name="wrn.Riqfin." localSheetId="11" hidden="1">{"Riqfin97",#N/A,FALSE,"Tran";"Riqfinpro",#N/A,FALSE,"Tran"}</definedName>
    <definedName name="wrn.Riqfin." localSheetId="13" hidden="1">{"Riqfin97",#N/A,FALSE,"Tran";"Riqfinpro",#N/A,FALSE,"Tran"}</definedName>
    <definedName name="wrn.Riqfin." localSheetId="14" hidden="1">{"Riqfin97",#N/A,FALSE,"Tran";"Riqfinpro",#N/A,FALSE,"Tran"}</definedName>
    <definedName name="wrn.Riqfin." localSheetId="15" hidden="1">{"Riqfin97",#N/A,FALSE,"Tran";"Riqfinpro",#N/A,FALSE,"Tran"}</definedName>
    <definedName name="wrn.Riqfin." localSheetId="16" hidden="1">{"Riqfin97",#N/A,FALSE,"Tran";"Riqfinpro",#N/A,FALSE,"Tran"}</definedName>
    <definedName name="wrn.Riqfin." localSheetId="17" hidden="1">{"Riqfin97",#N/A,FALSE,"Tran";"Riqfinpro",#N/A,FALSE,"Tran"}</definedName>
    <definedName name="wrn.Riqfin." localSheetId="18" hidden="1">{"Riqfin97",#N/A,FALSE,"Tran";"Riqfinpro",#N/A,FALSE,"Tran"}</definedName>
    <definedName name="wrn.Riqfin." localSheetId="25" hidden="1">{"Riqfin97",#N/A,FALSE,"Tran";"Riqfinpro",#N/A,FALSE,"Tran"}</definedName>
    <definedName name="wrn.Riqfin." localSheetId="26" hidden="1">{"Riqfin97",#N/A,FALSE,"Tran";"Riqfinpro",#N/A,FALSE,"Tran"}</definedName>
    <definedName name="wrn.Riqfin." localSheetId="27" hidden="1">{"Riqfin97",#N/A,FALSE,"Tran";"Riqfinpro",#N/A,FALSE,"Tran"}</definedName>
    <definedName name="wrn.Riqfin." hidden="1">{"Riqfin97",#N/A,FALSE,"Tran";"Riqfinpro",#N/A,FALSE,"Tran"}</definedName>
    <definedName name="wrn.Staff._.Report._.Tables." localSheetId="48" hidden="1">{#N/A,#N/A,FALSE,"SRFSYS";#N/A,#N/A,FALSE,"SRBSYS"}</definedName>
    <definedName name="wrn.Staff._.Report._.Tables." localSheetId="49" hidden="1">{#N/A,#N/A,FALSE,"SRFSYS";#N/A,#N/A,FALSE,"SRBSYS"}</definedName>
    <definedName name="wrn.Staff._.Report._.Tables." localSheetId="50" hidden="1">{#N/A,#N/A,FALSE,"SRFSYS";#N/A,#N/A,FALSE,"SRBSYS"}</definedName>
    <definedName name="wrn.Staff._.Report._.Tables." localSheetId="51" hidden="1">{#N/A,#N/A,FALSE,"SRFSYS";#N/A,#N/A,FALSE,"SRBSYS"}</definedName>
    <definedName name="wrn.Staff._.Report._.Tables." localSheetId="52" hidden="1">{#N/A,#N/A,FALSE,"SRFSYS";#N/A,#N/A,FALSE,"SRBSYS"}</definedName>
    <definedName name="wrn.Staff._.Report._.Tables." localSheetId="54" hidden="1">{#N/A,#N/A,FALSE,"SRFSYS";#N/A,#N/A,FALSE,"SRBSYS"}</definedName>
    <definedName name="wrn.Staff._.Report._.Tables." localSheetId="55" hidden="1">{#N/A,#N/A,FALSE,"SRFSYS";#N/A,#N/A,FALSE,"SRBSYS"}</definedName>
    <definedName name="wrn.Staff._.Report._.Tables." localSheetId="0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localSheetId="16" hidden="1">{#N/A,#N/A,FALSE,"SRFSYS";#N/A,#N/A,FALSE,"SRBSYS"}</definedName>
    <definedName name="wrn.Staff._.Report._.Tables." localSheetId="17" hidden="1">{#N/A,#N/A,FALSE,"SRFSYS";#N/A,#N/A,FALSE,"SRBSYS"}</definedName>
    <definedName name="wrn.Staff._.Report._.Tables." localSheetId="18" hidden="1">{#N/A,#N/A,FALSE,"SRFSYS";#N/A,#N/A,FALSE,"SRBSYS"}</definedName>
    <definedName name="wrn.Staff._.Report._.Tables." localSheetId="25" hidden="1">{#N/A,#N/A,FALSE,"SRFSYS";#N/A,#N/A,FALSE,"SRBSYS"}</definedName>
    <definedName name="wrn.Staff._.Report._.Tables." localSheetId="26" hidden="1">{#N/A,#N/A,FALSE,"SRFSYS";#N/A,#N/A,FALSE,"SRBSYS"}</definedName>
    <definedName name="wrn.Staff._.Report._.Tables." localSheetId="27" hidden="1">{#N/A,#N/A,FALSE,"SRFSYS";#N/A,#N/A,FALSE,"SRBSYS"}</definedName>
    <definedName name="wrn.Staff._.Report._.Tables." hidden="1">{#N/A,#N/A,FALSE,"SRFSYS";#N/A,#N/A,FALSE,"SRBSYS"}</definedName>
    <definedName name="wrn.WEO." localSheetId="48" hidden="1">{"WEO",#N/A,FALSE,"T"}</definedName>
    <definedName name="wrn.WEO." localSheetId="49" hidden="1">{"WEO",#N/A,FALSE,"T"}</definedName>
    <definedName name="wrn.WEO." localSheetId="50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4" hidden="1">{"WEO",#N/A,FALSE,"T"}</definedName>
    <definedName name="wrn.WEO." localSheetId="55" hidden="1">{"WEO",#N/A,FALSE,"T"}</definedName>
    <definedName name="wrn.WEO." localSheetId="0" hidden="1">{"WEO",#N/A,FALSE,"T"}</definedName>
    <definedName name="wrn.WEO." localSheetId="2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1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localSheetId="16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hidden="1">{"WEO",#N/A,FALSE,"T"}</definedName>
    <definedName name="ww" localSheetId="46" hidden="1">[46]M!#REF!</definedName>
    <definedName name="ww" localSheetId="48" hidden="1">[46]M!#REF!</definedName>
    <definedName name="ww" localSheetId="49" hidden="1">[46]M!#REF!</definedName>
    <definedName name="ww" localSheetId="51" hidden="1">[46]M!#REF!</definedName>
    <definedName name="ww" localSheetId="52" hidden="1">[46]M!#REF!</definedName>
    <definedName name="ww" localSheetId="54" hidden="1">[46]M!#REF!</definedName>
    <definedName name="ww" localSheetId="55" hidden="1">[46]M!#REF!</definedName>
    <definedName name="ww" localSheetId="56" hidden="1">[46]M!#REF!</definedName>
    <definedName name="ww" localSheetId="58" hidden="1">[46]M!#REF!</definedName>
    <definedName name="ww" localSheetId="59" hidden="1">[46]M!#REF!</definedName>
    <definedName name="ww" localSheetId="60" hidden="1">[46]M!#REF!</definedName>
    <definedName name="ww" localSheetId="61" hidden="1">[46]M!#REF!</definedName>
    <definedName name="ww" localSheetId="0" hidden="1">[46]M!#REF!</definedName>
    <definedName name="ww" localSheetId="7" hidden="1">[46]M!#REF!</definedName>
    <definedName name="ww" localSheetId="8" hidden="1">[46]M!#REF!</definedName>
    <definedName name="ww" localSheetId="11" hidden="1">[46]M!#REF!</definedName>
    <definedName name="ww" localSheetId="13" hidden="1">[46]M!#REF!</definedName>
    <definedName name="ww" localSheetId="14" hidden="1">[46]M!#REF!</definedName>
    <definedName name="ww" localSheetId="15" hidden="1">[46]M!#REF!</definedName>
    <definedName name="ww" localSheetId="16" hidden="1">[46]M!#REF!</definedName>
    <definedName name="ww" localSheetId="17" hidden="1">[46]M!#REF!</definedName>
    <definedName name="ww" localSheetId="18" hidden="1">[46]M!#REF!</definedName>
    <definedName name="ww" localSheetId="22" hidden="1">[46]M!#REF!</definedName>
    <definedName name="ww" localSheetId="25" hidden="1">[46]M!#REF!</definedName>
    <definedName name="ww" localSheetId="26" hidden="1">[46]M!#REF!</definedName>
    <definedName name="ww" localSheetId="27" hidden="1">[46]M!#REF!</definedName>
    <definedName name="ww" localSheetId="33" hidden="1">[46]M!#REF!</definedName>
    <definedName name="ww" localSheetId="35" hidden="1">[46]M!#REF!</definedName>
    <definedName name="ww" hidden="1">[46]M!#REF!</definedName>
    <definedName name="www" localSheetId="48" hidden="1">{"Riqfin97",#N/A,FALSE,"Tran";"Riqfinpro",#N/A,FALSE,"Tran"}</definedName>
    <definedName name="www" localSheetId="49" hidden="1">{"Riqfin97",#N/A,FALSE,"Tran";"Riqfinpro",#N/A,FALSE,"Tran"}</definedName>
    <definedName name="www" localSheetId="50" hidden="1">{"Riqfin97",#N/A,FALSE,"Tran";"Riqfinpro",#N/A,FALSE,"Tran"}</definedName>
    <definedName name="www" localSheetId="51" hidden="1">{"Riqfin97",#N/A,FALSE,"Tran";"Riqfinpro",#N/A,FALSE,"Tran"}</definedName>
    <definedName name="www" localSheetId="52" hidden="1">{"Riqfin97",#N/A,FALSE,"Tran";"Riqfinpro",#N/A,FALSE,"Tran"}</definedName>
    <definedName name="www" localSheetId="54" hidden="1">{"Riqfin97",#N/A,FALSE,"Tran";"Riqfinpro",#N/A,FALSE,"Tran"}</definedName>
    <definedName name="www" localSheetId="55" hidden="1">{"Riqfin97",#N/A,FALSE,"Tran";"Riqfinpro",#N/A,FALSE,"Tran"}</definedName>
    <definedName name="www" localSheetId="0" hidden="1">{"Riqfin97",#N/A,FALSE,"Tran";"Riqfinpro",#N/A,FALSE,"Tran"}</definedName>
    <definedName name="www" localSheetId="2" hidden="1">{"Riqfin97",#N/A,FALSE,"Tran";"Riqfinpro",#N/A,FALSE,"Tran"}</definedName>
    <definedName name="www" localSheetId="7" hidden="1">{"Riqfin97",#N/A,FALSE,"Tran";"Riqfinpro",#N/A,FALSE,"Tran"}</definedName>
    <definedName name="www" localSheetId="8" hidden="1">{"Riqfin97",#N/A,FALSE,"Tran";"Riqfinpro",#N/A,FALSE,"Tran"}</definedName>
    <definedName name="www" localSheetId="11" hidden="1">{"Riqfin97",#N/A,FALSE,"Tran";"Riqfinpro",#N/A,FALSE,"Tran"}</definedName>
    <definedName name="www" localSheetId="13" hidden="1">{"Riqfin97",#N/A,FALSE,"Tran";"Riqfinpro",#N/A,FALSE,"Tran"}</definedName>
    <definedName name="www" localSheetId="14" hidden="1">{"Riqfin97",#N/A,FALSE,"Tran";"Riqfinpro",#N/A,FALSE,"Tran"}</definedName>
    <definedName name="www" localSheetId="15" hidden="1">{"Riqfin97",#N/A,FALSE,"Tran";"Riqfinpro",#N/A,FALSE,"Tran"}</definedName>
    <definedName name="www" localSheetId="16" hidden="1">{"Riqfin97",#N/A,FALSE,"Tran";"Riqfinpro",#N/A,FALSE,"Tran"}</definedName>
    <definedName name="www" localSheetId="17" hidden="1">{"Riqfin97",#N/A,FALSE,"Tran";"Riqfinpro",#N/A,FALSE,"Tran"}</definedName>
    <definedName name="www" localSheetId="18" hidden="1">{"Riqfin97",#N/A,FALSE,"Tran";"Riqfinpro",#N/A,FALSE,"Tran"}</definedName>
    <definedName name="www" localSheetId="25" hidden="1">{"Riqfin97",#N/A,FALSE,"Tran";"Riqfinpro",#N/A,FALSE,"Tran"}</definedName>
    <definedName name="www" localSheetId="26" hidden="1">{"Riqfin97",#N/A,FALSE,"Tran";"Riqfinpro",#N/A,FALSE,"Tran"}</definedName>
    <definedName name="www" localSheetId="27" hidden="1">{"Riqfin97",#N/A,FALSE,"Tran";"Riqfinpro",#N/A,FALSE,"Tran"}</definedName>
    <definedName name="www" hidden="1">{"Riqfin97",#N/A,FALSE,"Tran";"Riqfinpro",#N/A,FALSE,"Tran"}</definedName>
    <definedName name="XR" localSheetId="48">[1]REER!$AT$140:$BA$199</definedName>
    <definedName name="XR" localSheetId="49">[1]REER!$AT$140:$BA$199</definedName>
    <definedName name="XR" localSheetId="0">[1]REER!$AT$140:$BA$199</definedName>
    <definedName name="XR" localSheetId="7">[1]REER!$AT$140:$BA$199</definedName>
    <definedName name="XR" localSheetId="8">[1]REER!$AT$140:$BA$199</definedName>
    <definedName name="XR">[2]REER!$AT$140:$BA$199</definedName>
    <definedName name="xx" localSheetId="48" hidden="1">{"Riqfin97",#N/A,FALSE,"Tran";"Riqfinpro",#N/A,FALSE,"Tran"}</definedName>
    <definedName name="xx" localSheetId="49" hidden="1">{"Riqfin97",#N/A,FALSE,"Tran";"Riqfinpro",#N/A,FALSE,"Tran"}</definedName>
    <definedName name="xx" localSheetId="50" hidden="1">{"Riqfin97",#N/A,FALSE,"Tran";"Riqfinpro",#N/A,FALSE,"Tran"}</definedName>
    <definedName name="xx" localSheetId="51" hidden="1">{"Riqfin97",#N/A,FALSE,"Tran";"Riqfinpro",#N/A,FALSE,"Tran"}</definedName>
    <definedName name="xx" localSheetId="52" hidden="1">{"Riqfin97",#N/A,FALSE,"Tran";"Riqfinpro",#N/A,FALSE,"Tran"}</definedName>
    <definedName name="xx" localSheetId="54" hidden="1">{"Riqfin97",#N/A,FALSE,"Tran";"Riqfinpro",#N/A,FALSE,"Tran"}</definedName>
    <definedName name="xx" localSheetId="55" hidden="1">{"Riqfin97",#N/A,FALSE,"Tran";"Riqfinpro",#N/A,FALSE,"Tran"}</definedName>
    <definedName name="xx" localSheetId="0" hidden="1">{"Riqfin97",#N/A,FALSE,"Tran";"Riqfinpro",#N/A,FALSE,"Tran"}</definedName>
    <definedName name="xx" localSheetId="2" hidden="1">{"Riqfin97",#N/A,FALSE,"Tran";"Riqfinpro",#N/A,FALSE,"Tran"}</definedName>
    <definedName name="xx" localSheetId="7" hidden="1">{"Riqfin97",#N/A,FALSE,"Tran";"Riqfinpro",#N/A,FALSE,"Tran"}</definedName>
    <definedName name="xx" localSheetId="8" hidden="1">{"Riqfin97",#N/A,FALSE,"Tran";"Riqfinpro",#N/A,FALSE,"Tran"}</definedName>
    <definedName name="xx" localSheetId="11" hidden="1">{"Riqfin97",#N/A,FALSE,"Tran";"Riqfinpro",#N/A,FALSE,"Tran"}</definedName>
    <definedName name="xx" localSheetId="13" hidden="1">{"Riqfin97",#N/A,FALSE,"Tran";"Riqfinpro",#N/A,FALSE,"Tran"}</definedName>
    <definedName name="xx" localSheetId="14" hidden="1">{"Riqfin97",#N/A,FALSE,"Tran";"Riqfinpro",#N/A,FALSE,"Tran"}</definedName>
    <definedName name="xx" localSheetId="15" hidden="1">{"Riqfin97",#N/A,FALSE,"Tran";"Riqfinpro",#N/A,FALSE,"Tran"}</definedName>
    <definedName name="xx" localSheetId="16" hidden="1">{"Riqfin97",#N/A,FALSE,"Tran";"Riqfinpro",#N/A,FALSE,"Tran"}</definedName>
    <definedName name="xx" localSheetId="17" hidden="1">{"Riqfin97",#N/A,FALSE,"Tran";"Riqfinpro",#N/A,FALSE,"Tran"}</definedName>
    <definedName name="xx" localSheetId="18" hidden="1">{"Riqfin97",#N/A,FALSE,"Tran";"Riqfinpro",#N/A,FALSE,"Tran"}</definedName>
    <definedName name="xx" localSheetId="25" hidden="1">{"Riqfin97",#N/A,FALSE,"Tran";"Riqfinpro",#N/A,FALSE,"Tran"}</definedName>
    <definedName name="xx" localSheetId="26" hidden="1">{"Riqfin97",#N/A,FALSE,"Tran";"Riqfinpro",#N/A,FALSE,"Tran"}</definedName>
    <definedName name="xx" localSheetId="27" hidden="1">{"Riqfin97",#N/A,FALSE,"Tran";"Riqfinpro",#N/A,FALSE,"Tran"}</definedName>
    <definedName name="xx" hidden="1">{"Riqfin97",#N/A,FALSE,"Tran";"Riqfinpro",#N/A,FALSE,"Tran"}</definedName>
    <definedName name="xxWRS_1" localSheetId="46">#REF!</definedName>
    <definedName name="xxWRS_1" localSheetId="48">#REF!</definedName>
    <definedName name="xxWRS_1" localSheetId="49">#REF!</definedName>
    <definedName name="xxWRS_1" localSheetId="51">#REF!</definedName>
    <definedName name="xxWRS_1" localSheetId="52">#REF!</definedName>
    <definedName name="xxWRS_1" localSheetId="54">#REF!</definedName>
    <definedName name="xxWRS_1" localSheetId="55">#REF!</definedName>
    <definedName name="xxWRS_1" localSheetId="56">#REF!</definedName>
    <definedName name="xxWRS_1" localSheetId="58">#REF!</definedName>
    <definedName name="xxWRS_1" localSheetId="59">#REF!</definedName>
    <definedName name="xxWRS_1" localSheetId="60">#REF!</definedName>
    <definedName name="xxWRS_1" localSheetId="61">#REF!</definedName>
    <definedName name="xxWRS_1" localSheetId="0">#REF!</definedName>
    <definedName name="xxWRS_1" localSheetId="7">#REF!</definedName>
    <definedName name="xxWRS_1" localSheetId="8">#REF!</definedName>
    <definedName name="xxWRS_1" localSheetId="11">#REF!</definedName>
    <definedName name="xxWRS_1" localSheetId="13">#REF!</definedName>
    <definedName name="xxWRS_1" localSheetId="14">#REF!</definedName>
    <definedName name="xxWRS_1" localSheetId="15">#REF!</definedName>
    <definedName name="xxWRS_1" localSheetId="16">#REF!</definedName>
    <definedName name="xxWRS_1" localSheetId="17">#REF!</definedName>
    <definedName name="xxWRS_1" localSheetId="18">#REF!</definedName>
    <definedName name="xxWRS_1" localSheetId="22">#REF!</definedName>
    <definedName name="xxWRS_1" localSheetId="25">#REF!</definedName>
    <definedName name="xxWRS_1" localSheetId="26">#REF!</definedName>
    <definedName name="xxWRS_1" localSheetId="27">#REF!</definedName>
    <definedName name="xxWRS_1" localSheetId="33">#REF!</definedName>
    <definedName name="xxWRS_1" localSheetId="35">#REF!</definedName>
    <definedName name="xxWRS_1">#REF!</definedName>
    <definedName name="xxWRS_10" localSheetId="46">#REF!</definedName>
    <definedName name="xxWRS_10" localSheetId="48">#REF!</definedName>
    <definedName name="xxWRS_10" localSheetId="49">#REF!</definedName>
    <definedName name="xxWRS_10" localSheetId="51">#REF!</definedName>
    <definedName name="xxWRS_10" localSheetId="52">#REF!</definedName>
    <definedName name="xxWRS_10" localSheetId="54">#REF!</definedName>
    <definedName name="xxWRS_10" localSheetId="55">#REF!</definedName>
    <definedName name="xxWRS_10" localSheetId="56">#REF!</definedName>
    <definedName name="xxWRS_10" localSheetId="58">#REF!</definedName>
    <definedName name="xxWRS_10" localSheetId="59">#REF!</definedName>
    <definedName name="xxWRS_10" localSheetId="60">#REF!</definedName>
    <definedName name="xxWRS_10" localSheetId="61">#REF!</definedName>
    <definedName name="xxWRS_10" localSheetId="0">#REF!</definedName>
    <definedName name="xxWRS_10" localSheetId="7">#REF!</definedName>
    <definedName name="xxWRS_10" localSheetId="8">#REF!</definedName>
    <definedName name="xxWRS_10" localSheetId="11">#REF!</definedName>
    <definedName name="xxWRS_10" localSheetId="13">#REF!</definedName>
    <definedName name="xxWRS_10" localSheetId="14">#REF!</definedName>
    <definedName name="xxWRS_10" localSheetId="15">#REF!</definedName>
    <definedName name="xxWRS_10" localSheetId="16">#REF!</definedName>
    <definedName name="xxWRS_10" localSheetId="17">#REF!</definedName>
    <definedName name="xxWRS_10" localSheetId="18">#REF!</definedName>
    <definedName name="xxWRS_10" localSheetId="22">#REF!</definedName>
    <definedName name="xxWRS_10" localSheetId="25">#REF!</definedName>
    <definedName name="xxWRS_10" localSheetId="26">#REF!</definedName>
    <definedName name="xxWRS_10" localSheetId="27">#REF!</definedName>
    <definedName name="xxWRS_10" localSheetId="33">#REF!</definedName>
    <definedName name="xxWRS_10" localSheetId="35">#REF!</definedName>
    <definedName name="xxWRS_10">#REF!</definedName>
    <definedName name="xxWRS_11" localSheetId="46">#REF!</definedName>
    <definedName name="xxWRS_11" localSheetId="48">#REF!</definedName>
    <definedName name="xxWRS_11" localSheetId="49">#REF!</definedName>
    <definedName name="xxWRS_11" localSheetId="51">#REF!</definedName>
    <definedName name="xxWRS_11" localSheetId="52">#REF!</definedName>
    <definedName name="xxWRS_11" localSheetId="54">#REF!</definedName>
    <definedName name="xxWRS_11" localSheetId="55">#REF!</definedName>
    <definedName name="xxWRS_11" localSheetId="56">#REF!</definedName>
    <definedName name="xxWRS_11" localSheetId="58">#REF!</definedName>
    <definedName name="xxWRS_11" localSheetId="59">#REF!</definedName>
    <definedName name="xxWRS_11" localSheetId="60">#REF!</definedName>
    <definedName name="xxWRS_11" localSheetId="61">#REF!</definedName>
    <definedName name="xxWRS_11" localSheetId="0">#REF!</definedName>
    <definedName name="xxWRS_11" localSheetId="7">#REF!</definedName>
    <definedName name="xxWRS_11" localSheetId="8">#REF!</definedName>
    <definedName name="xxWRS_11" localSheetId="11">#REF!</definedName>
    <definedName name="xxWRS_11" localSheetId="13">#REF!</definedName>
    <definedName name="xxWRS_11" localSheetId="14">#REF!</definedName>
    <definedName name="xxWRS_11" localSheetId="15">#REF!</definedName>
    <definedName name="xxWRS_11" localSheetId="16">#REF!</definedName>
    <definedName name="xxWRS_11" localSheetId="17">#REF!</definedName>
    <definedName name="xxWRS_11" localSheetId="18">#REF!</definedName>
    <definedName name="xxWRS_11" localSheetId="22">#REF!</definedName>
    <definedName name="xxWRS_11" localSheetId="25">#REF!</definedName>
    <definedName name="xxWRS_11" localSheetId="26">#REF!</definedName>
    <definedName name="xxWRS_11" localSheetId="27">#REF!</definedName>
    <definedName name="xxWRS_11" localSheetId="33">#REF!</definedName>
    <definedName name="xxWRS_11" localSheetId="35">#REF!</definedName>
    <definedName name="xxWRS_11">#REF!</definedName>
    <definedName name="xxWRS_12" localSheetId="46">#REF!</definedName>
    <definedName name="xxWRS_12" localSheetId="48">#REF!</definedName>
    <definedName name="xxWRS_12" localSheetId="49">#REF!</definedName>
    <definedName name="xxWRS_12" localSheetId="51">#REF!</definedName>
    <definedName name="xxWRS_12" localSheetId="52">#REF!</definedName>
    <definedName name="xxWRS_12" localSheetId="54">#REF!</definedName>
    <definedName name="xxWRS_12" localSheetId="55">#REF!</definedName>
    <definedName name="xxWRS_12" localSheetId="56">#REF!</definedName>
    <definedName name="xxWRS_12" localSheetId="58">#REF!</definedName>
    <definedName name="xxWRS_12" localSheetId="59">#REF!</definedName>
    <definedName name="xxWRS_12" localSheetId="60">#REF!</definedName>
    <definedName name="xxWRS_12" localSheetId="61">#REF!</definedName>
    <definedName name="xxWRS_12" localSheetId="0">#REF!</definedName>
    <definedName name="xxWRS_12" localSheetId="7">#REF!</definedName>
    <definedName name="xxWRS_12" localSheetId="8">#REF!</definedName>
    <definedName name="xxWRS_12" localSheetId="11">#REF!</definedName>
    <definedName name="xxWRS_12" localSheetId="13">#REF!</definedName>
    <definedName name="xxWRS_12" localSheetId="14">#REF!</definedName>
    <definedName name="xxWRS_12" localSheetId="15">#REF!</definedName>
    <definedName name="xxWRS_12" localSheetId="16">#REF!</definedName>
    <definedName name="xxWRS_12" localSheetId="17">#REF!</definedName>
    <definedName name="xxWRS_12" localSheetId="18">#REF!</definedName>
    <definedName name="xxWRS_12" localSheetId="22">#REF!</definedName>
    <definedName name="xxWRS_12" localSheetId="25">#REF!</definedName>
    <definedName name="xxWRS_12" localSheetId="26">#REF!</definedName>
    <definedName name="xxWRS_12" localSheetId="27">#REF!</definedName>
    <definedName name="xxWRS_12" localSheetId="33">#REF!</definedName>
    <definedName name="xxWRS_12" localSheetId="35">#REF!</definedName>
    <definedName name="xxWRS_12">#REF!</definedName>
    <definedName name="xxWRS_2" localSheetId="46">#REF!</definedName>
    <definedName name="xxWRS_2" localSheetId="48">#REF!</definedName>
    <definedName name="xxWRS_2" localSheetId="49">#REF!</definedName>
    <definedName name="xxWRS_2" localSheetId="51">#REF!</definedName>
    <definedName name="xxWRS_2" localSheetId="52">#REF!</definedName>
    <definedName name="xxWRS_2" localSheetId="54">#REF!</definedName>
    <definedName name="xxWRS_2" localSheetId="55">#REF!</definedName>
    <definedName name="xxWRS_2" localSheetId="56">#REF!</definedName>
    <definedName name="xxWRS_2" localSheetId="58">#REF!</definedName>
    <definedName name="xxWRS_2" localSheetId="59">#REF!</definedName>
    <definedName name="xxWRS_2" localSheetId="60">#REF!</definedName>
    <definedName name="xxWRS_2" localSheetId="61">#REF!</definedName>
    <definedName name="xxWRS_2" localSheetId="0">#REF!</definedName>
    <definedName name="xxWRS_2" localSheetId="7">#REF!</definedName>
    <definedName name="xxWRS_2" localSheetId="8">#REF!</definedName>
    <definedName name="xxWRS_2" localSheetId="11">#REF!</definedName>
    <definedName name="xxWRS_2" localSheetId="13">#REF!</definedName>
    <definedName name="xxWRS_2" localSheetId="14">#REF!</definedName>
    <definedName name="xxWRS_2" localSheetId="15">#REF!</definedName>
    <definedName name="xxWRS_2" localSheetId="16">#REF!</definedName>
    <definedName name="xxWRS_2" localSheetId="17">#REF!</definedName>
    <definedName name="xxWRS_2" localSheetId="18">#REF!</definedName>
    <definedName name="xxWRS_2" localSheetId="22">#REF!</definedName>
    <definedName name="xxWRS_2" localSheetId="25">#REF!</definedName>
    <definedName name="xxWRS_2" localSheetId="26">#REF!</definedName>
    <definedName name="xxWRS_2" localSheetId="27">#REF!</definedName>
    <definedName name="xxWRS_2" localSheetId="33">#REF!</definedName>
    <definedName name="xxWRS_2" localSheetId="35">#REF!</definedName>
    <definedName name="xxWRS_2">#REF!</definedName>
    <definedName name="xxWRS_6" localSheetId="46">#REF!</definedName>
    <definedName name="xxWRS_6" localSheetId="48">#REF!</definedName>
    <definedName name="xxWRS_6" localSheetId="49">#REF!</definedName>
    <definedName name="xxWRS_6" localSheetId="51">#REF!</definedName>
    <definedName name="xxWRS_6" localSheetId="52">#REF!</definedName>
    <definedName name="xxWRS_6" localSheetId="54">#REF!</definedName>
    <definedName name="xxWRS_6" localSheetId="55">#REF!</definedName>
    <definedName name="xxWRS_6" localSheetId="56">#REF!</definedName>
    <definedName name="xxWRS_6" localSheetId="58">#REF!</definedName>
    <definedName name="xxWRS_6" localSheetId="59">#REF!</definedName>
    <definedName name="xxWRS_6" localSheetId="60">#REF!</definedName>
    <definedName name="xxWRS_6" localSheetId="61">#REF!</definedName>
    <definedName name="xxWRS_6" localSheetId="0">#REF!</definedName>
    <definedName name="xxWRS_6" localSheetId="7">#REF!</definedName>
    <definedName name="xxWRS_6" localSheetId="8">#REF!</definedName>
    <definedName name="xxWRS_6" localSheetId="11">#REF!</definedName>
    <definedName name="xxWRS_6" localSheetId="13">#REF!</definedName>
    <definedName name="xxWRS_6" localSheetId="14">#REF!</definedName>
    <definedName name="xxWRS_6" localSheetId="15">#REF!</definedName>
    <definedName name="xxWRS_6" localSheetId="16">#REF!</definedName>
    <definedName name="xxWRS_6" localSheetId="17">#REF!</definedName>
    <definedName name="xxWRS_6" localSheetId="18">#REF!</definedName>
    <definedName name="xxWRS_6" localSheetId="22">#REF!</definedName>
    <definedName name="xxWRS_6" localSheetId="25">#REF!</definedName>
    <definedName name="xxWRS_6" localSheetId="26">#REF!</definedName>
    <definedName name="xxWRS_6" localSheetId="27">#REF!</definedName>
    <definedName name="xxWRS_6" localSheetId="33">#REF!</definedName>
    <definedName name="xxWRS_6" localSheetId="35">#REF!</definedName>
    <definedName name="xxWRS_6">#REF!</definedName>
    <definedName name="xxWRS_7" localSheetId="46">#REF!</definedName>
    <definedName name="xxWRS_7" localSheetId="48">#REF!</definedName>
    <definedName name="xxWRS_7" localSheetId="49">#REF!</definedName>
    <definedName name="xxWRS_7" localSheetId="51">#REF!</definedName>
    <definedName name="xxWRS_7" localSheetId="52">#REF!</definedName>
    <definedName name="xxWRS_7" localSheetId="54">#REF!</definedName>
    <definedName name="xxWRS_7" localSheetId="55">#REF!</definedName>
    <definedName name="xxWRS_7" localSheetId="56">#REF!</definedName>
    <definedName name="xxWRS_7" localSheetId="58">#REF!</definedName>
    <definedName name="xxWRS_7" localSheetId="59">#REF!</definedName>
    <definedName name="xxWRS_7" localSheetId="60">#REF!</definedName>
    <definedName name="xxWRS_7" localSheetId="61">#REF!</definedName>
    <definedName name="xxWRS_7" localSheetId="0">#REF!</definedName>
    <definedName name="xxWRS_7" localSheetId="7">#REF!</definedName>
    <definedName name="xxWRS_7" localSheetId="8">#REF!</definedName>
    <definedName name="xxWRS_7" localSheetId="11">#REF!</definedName>
    <definedName name="xxWRS_7" localSheetId="13">#REF!</definedName>
    <definedName name="xxWRS_7" localSheetId="14">#REF!</definedName>
    <definedName name="xxWRS_7" localSheetId="15">#REF!</definedName>
    <definedName name="xxWRS_7" localSheetId="16">#REF!</definedName>
    <definedName name="xxWRS_7" localSheetId="17">#REF!</definedName>
    <definedName name="xxWRS_7" localSheetId="18">#REF!</definedName>
    <definedName name="xxWRS_7" localSheetId="22">#REF!</definedName>
    <definedName name="xxWRS_7" localSheetId="25">#REF!</definedName>
    <definedName name="xxWRS_7" localSheetId="26">#REF!</definedName>
    <definedName name="xxWRS_7" localSheetId="27">#REF!</definedName>
    <definedName name="xxWRS_7" localSheetId="33">#REF!</definedName>
    <definedName name="xxWRS_7" localSheetId="35">#REF!</definedName>
    <definedName name="xxWRS_7">#REF!</definedName>
    <definedName name="xxWRS_8" localSheetId="46">#REF!</definedName>
    <definedName name="xxWRS_8" localSheetId="48">#REF!</definedName>
    <definedName name="xxWRS_8" localSheetId="49">#REF!</definedName>
    <definedName name="xxWRS_8" localSheetId="51">#REF!</definedName>
    <definedName name="xxWRS_8" localSheetId="52">#REF!</definedName>
    <definedName name="xxWRS_8" localSheetId="54">#REF!</definedName>
    <definedName name="xxWRS_8" localSheetId="55">#REF!</definedName>
    <definedName name="xxWRS_8" localSheetId="56">#REF!</definedName>
    <definedName name="xxWRS_8" localSheetId="58">#REF!</definedName>
    <definedName name="xxWRS_8" localSheetId="59">#REF!</definedName>
    <definedName name="xxWRS_8" localSheetId="60">#REF!</definedName>
    <definedName name="xxWRS_8" localSheetId="61">#REF!</definedName>
    <definedName name="xxWRS_8" localSheetId="0">#REF!</definedName>
    <definedName name="xxWRS_8" localSheetId="7">#REF!</definedName>
    <definedName name="xxWRS_8" localSheetId="8">#REF!</definedName>
    <definedName name="xxWRS_8" localSheetId="11">#REF!</definedName>
    <definedName name="xxWRS_8" localSheetId="13">#REF!</definedName>
    <definedName name="xxWRS_8" localSheetId="14">#REF!</definedName>
    <definedName name="xxWRS_8" localSheetId="15">#REF!</definedName>
    <definedName name="xxWRS_8" localSheetId="16">#REF!</definedName>
    <definedName name="xxWRS_8" localSheetId="17">#REF!</definedName>
    <definedName name="xxWRS_8" localSheetId="18">#REF!</definedName>
    <definedName name="xxWRS_8" localSheetId="22">#REF!</definedName>
    <definedName name="xxWRS_8" localSheetId="25">#REF!</definedName>
    <definedName name="xxWRS_8" localSheetId="26">#REF!</definedName>
    <definedName name="xxWRS_8" localSheetId="27">#REF!</definedName>
    <definedName name="xxWRS_8" localSheetId="33">#REF!</definedName>
    <definedName name="xxWRS_8" localSheetId="35">#REF!</definedName>
    <definedName name="xxWRS_8">#REF!</definedName>
    <definedName name="xxWRS_9" localSheetId="46">#REF!</definedName>
    <definedName name="xxWRS_9" localSheetId="48">#REF!</definedName>
    <definedName name="xxWRS_9" localSheetId="49">#REF!</definedName>
    <definedName name="xxWRS_9" localSheetId="51">#REF!</definedName>
    <definedName name="xxWRS_9" localSheetId="52">#REF!</definedName>
    <definedName name="xxWRS_9" localSheetId="54">#REF!</definedName>
    <definedName name="xxWRS_9" localSheetId="55">#REF!</definedName>
    <definedName name="xxWRS_9" localSheetId="56">#REF!</definedName>
    <definedName name="xxWRS_9" localSheetId="58">#REF!</definedName>
    <definedName name="xxWRS_9" localSheetId="59">#REF!</definedName>
    <definedName name="xxWRS_9" localSheetId="60">#REF!</definedName>
    <definedName name="xxWRS_9" localSheetId="61">#REF!</definedName>
    <definedName name="xxWRS_9" localSheetId="0">#REF!</definedName>
    <definedName name="xxWRS_9" localSheetId="7">#REF!</definedName>
    <definedName name="xxWRS_9" localSheetId="8">#REF!</definedName>
    <definedName name="xxWRS_9" localSheetId="11">#REF!</definedName>
    <definedName name="xxWRS_9" localSheetId="13">#REF!</definedName>
    <definedName name="xxWRS_9" localSheetId="14">#REF!</definedName>
    <definedName name="xxWRS_9" localSheetId="15">#REF!</definedName>
    <definedName name="xxWRS_9" localSheetId="16">#REF!</definedName>
    <definedName name="xxWRS_9" localSheetId="17">#REF!</definedName>
    <definedName name="xxWRS_9" localSheetId="18">#REF!</definedName>
    <definedName name="xxWRS_9" localSheetId="22">#REF!</definedName>
    <definedName name="xxWRS_9" localSheetId="25">#REF!</definedName>
    <definedName name="xxWRS_9" localSheetId="26">#REF!</definedName>
    <definedName name="xxWRS_9" localSheetId="27">#REF!</definedName>
    <definedName name="xxWRS_9" localSheetId="33">#REF!</definedName>
    <definedName name="xxWRS_9" localSheetId="35">#REF!</definedName>
    <definedName name="xxWRS_9">#REF!</definedName>
    <definedName name="xxx" localSheetId="50" hidden="1">{"'előző év december'!$A$2:$CP$214"}</definedName>
    <definedName name="xxx" localSheetId="51" hidden="1">{"'előző év december'!$A$2:$CP$214"}</definedName>
    <definedName name="xxx" localSheetId="52" hidden="1">{"'előző év december'!$A$2:$CP$214"}</definedName>
    <definedName name="xxx" localSheetId="55" hidden="1">{"'előző év december'!$A$2:$CP$214"}</definedName>
    <definedName name="xxx" localSheetId="0" hidden="1">{"'előző év december'!$A$2:$CP$214"}</definedName>
    <definedName name="xxx" localSheetId="2" hidden="1">{"'előző év december'!$A$2:$CP$214"}</definedName>
    <definedName name="xxx" localSheetId="8" hidden="1">{"'előző év december'!$A$2:$CP$214"}</definedName>
    <definedName name="xxx" localSheetId="11" hidden="1">{"'előző év december'!$A$2:$CP$214"}</definedName>
    <definedName name="xxx" localSheetId="13" hidden="1">{"'előző év december'!$A$2:$CP$214"}</definedName>
    <definedName name="xxx" localSheetId="14" hidden="1">{"'előző év december'!$A$2:$CP$214"}</definedName>
    <definedName name="xxx" localSheetId="15" hidden="1">{"'előző év december'!$A$2:$CP$214"}</definedName>
    <definedName name="xxx" localSheetId="16" hidden="1">{"'előző év december'!$A$2:$CP$214"}</definedName>
    <definedName name="xxx" localSheetId="17" hidden="1">{"'előző év december'!$A$2:$CP$214"}</definedName>
    <definedName name="xxx" localSheetId="18" hidden="1">{"'előző év december'!$A$2:$CP$214"}</definedName>
    <definedName name="xxx" localSheetId="25" hidden="1">{"'előző év december'!$A$2:$CP$214"}</definedName>
    <definedName name="xxx" localSheetId="26" hidden="1">{"'előző év december'!$A$2:$CP$214"}</definedName>
    <definedName name="xxx" localSheetId="27" hidden="1">{"'előző év december'!$A$2:$CP$214"}</definedName>
    <definedName name="xxx" hidden="1">{"'előző év december'!$A$2:$CP$214"}</definedName>
    <definedName name="xxxx" localSheetId="48" hidden="1">{"Riqfin97",#N/A,FALSE,"Tran";"Riqfinpro",#N/A,FALSE,"Tran"}</definedName>
    <definedName name="xxxx" localSheetId="49" hidden="1">{"Riqfin97",#N/A,FALSE,"Tran";"Riqfinpro",#N/A,FALSE,"Tran"}</definedName>
    <definedName name="xxxx" localSheetId="50" hidden="1">{"Riqfin97",#N/A,FALSE,"Tran";"Riqfinpro",#N/A,FALSE,"Tran"}</definedName>
    <definedName name="xxxx" localSheetId="51" hidden="1">{"Riqfin97",#N/A,FALSE,"Tran";"Riqfinpro",#N/A,FALSE,"Tran"}</definedName>
    <definedName name="xxxx" localSheetId="52" hidden="1">{"Riqfin97",#N/A,FALSE,"Tran";"Riqfinpro",#N/A,FALSE,"Tran"}</definedName>
    <definedName name="xxxx" localSheetId="54" hidden="1">{"Riqfin97",#N/A,FALSE,"Tran";"Riqfinpro",#N/A,FALSE,"Tran"}</definedName>
    <definedName name="xxxx" localSheetId="55" hidden="1">{"Riqfin97",#N/A,FALSE,"Tran";"Riqfinpro",#N/A,FALSE,"Tran"}</definedName>
    <definedName name="xxxx" localSheetId="0" hidden="1">{"Riqfin97",#N/A,FALSE,"Tran";"Riqfinpro",#N/A,FALSE,"Tran"}</definedName>
    <definedName name="xxxx" localSheetId="2" hidden="1">{"Riqfin97",#N/A,FALSE,"Tran";"Riqfinpro",#N/A,FALSE,"Tran"}</definedName>
    <definedName name="xxxx" localSheetId="7" hidden="1">{"Riqfin97",#N/A,FALSE,"Tran";"Riqfinpro",#N/A,FALSE,"Tran"}</definedName>
    <definedName name="xxxx" localSheetId="8" hidden="1">{"Riqfin97",#N/A,FALSE,"Tran";"Riqfinpro",#N/A,FALSE,"Tran"}</definedName>
    <definedName name="xxxx" localSheetId="11" hidden="1">{"Riqfin97",#N/A,FALSE,"Tran";"Riqfinpro",#N/A,FALSE,"Tran"}</definedName>
    <definedName name="xxxx" localSheetId="13" hidden="1">{"Riqfin97",#N/A,FALSE,"Tran";"Riqfinpro",#N/A,FALSE,"Tran"}</definedName>
    <definedName name="xxxx" localSheetId="14" hidden="1">{"Riqfin97",#N/A,FALSE,"Tran";"Riqfinpro",#N/A,FALSE,"Tran"}</definedName>
    <definedName name="xxxx" localSheetId="15" hidden="1">{"Riqfin97",#N/A,FALSE,"Tran";"Riqfinpro",#N/A,FALSE,"Tran"}</definedName>
    <definedName name="xxxx" localSheetId="16" hidden="1">{"Riqfin97",#N/A,FALSE,"Tran";"Riqfinpro",#N/A,FALSE,"Tran"}</definedName>
    <definedName name="xxxx" localSheetId="17" hidden="1">{"Riqfin97",#N/A,FALSE,"Tran";"Riqfinpro",#N/A,FALSE,"Tran"}</definedName>
    <definedName name="xxxx" localSheetId="18" hidden="1">{"Riqfin97",#N/A,FALSE,"Tran";"Riqfinpro",#N/A,FALSE,"Tran"}</definedName>
    <definedName name="xxxx" localSheetId="25" hidden="1">{"Riqfin97",#N/A,FALSE,"Tran";"Riqfinpro",#N/A,FALSE,"Tran"}</definedName>
    <definedName name="xxxx" localSheetId="26" hidden="1">{"Riqfin97",#N/A,FALSE,"Tran";"Riqfinpro",#N/A,FALSE,"Tran"}</definedName>
    <definedName name="xxxx" localSheetId="27" hidden="1">{"Riqfin97",#N/A,FALSE,"Tran";"Riqfinpro",#N/A,FALSE,"Tran"}</definedName>
    <definedName name="xxxx" hidden="1">{"Riqfin97",#N/A,FALSE,"Tran";"Riqfinpro",#N/A,FALSE,"Tran"}</definedName>
    <definedName name="year" localSheetId="46">[23]Graf14_Graf15!#REF!</definedName>
    <definedName name="year" localSheetId="48">[23]Graf14_Graf15!#REF!</definedName>
    <definedName name="year" localSheetId="49">[23]Graf14_Graf15!#REF!</definedName>
    <definedName name="year" localSheetId="51">#REF!</definedName>
    <definedName name="year" localSheetId="52">#REF!</definedName>
    <definedName name="year" localSheetId="54">[23]Graf14_Graf15!#REF!</definedName>
    <definedName name="year" localSheetId="55">#REF!</definedName>
    <definedName name="year" localSheetId="56">[23]Graf14_Graf15!#REF!</definedName>
    <definedName name="year" localSheetId="58">#REF!</definedName>
    <definedName name="year" localSheetId="59">#REF!</definedName>
    <definedName name="year" localSheetId="60">#REF!</definedName>
    <definedName name="year" localSheetId="61">#REF!</definedName>
    <definedName name="year" localSheetId="0">[23]Graf14_Graf15!#REF!</definedName>
    <definedName name="year" localSheetId="7">[23]Graf14_Graf15!#REF!</definedName>
    <definedName name="year" localSheetId="8">[23]Graf14_Graf15!#REF!</definedName>
    <definedName name="year" localSheetId="11">#REF!</definedName>
    <definedName name="year" localSheetId="13">#REF!</definedName>
    <definedName name="year" localSheetId="14">#REF!</definedName>
    <definedName name="year" localSheetId="15">#REF!</definedName>
    <definedName name="year" localSheetId="16">#REF!</definedName>
    <definedName name="year" localSheetId="17">#REF!</definedName>
    <definedName name="year" localSheetId="18">#REF!</definedName>
    <definedName name="year" localSheetId="22">#REF!</definedName>
    <definedName name="year" localSheetId="25">#REF!</definedName>
    <definedName name="year" localSheetId="26">#REF!</definedName>
    <definedName name="year" localSheetId="27">#REF!</definedName>
    <definedName name="year" localSheetId="33">#REF!</definedName>
    <definedName name="year" localSheetId="35">#REF!</definedName>
    <definedName name="year">#REF!</definedName>
    <definedName name="yy" localSheetId="48" hidden="1">{"Tab1",#N/A,FALSE,"P";"Tab2",#N/A,FALSE,"P"}</definedName>
    <definedName name="yy" localSheetId="49" hidden="1">{"Tab1",#N/A,FALSE,"P";"Tab2",#N/A,FALSE,"P"}</definedName>
    <definedName name="yy" localSheetId="50" hidden="1">{"Tab1",#N/A,FALSE,"P";"Tab2",#N/A,FALSE,"P"}</definedName>
    <definedName name="yy" localSheetId="51" hidden="1">{"Tab1",#N/A,FALSE,"P";"Tab2",#N/A,FALSE,"P"}</definedName>
    <definedName name="yy" localSheetId="52" hidden="1">{"Tab1",#N/A,FALSE,"P";"Tab2",#N/A,FALSE,"P"}</definedName>
    <definedName name="yy" localSheetId="54" hidden="1">{"Tab1",#N/A,FALSE,"P";"Tab2",#N/A,FALSE,"P"}</definedName>
    <definedName name="yy" localSheetId="55" hidden="1">{"Tab1",#N/A,FALSE,"P";"Tab2",#N/A,FALSE,"P"}</definedName>
    <definedName name="yy" localSheetId="0" hidden="1">{"Tab1",#N/A,FALSE,"P";"Tab2",#N/A,FALSE,"P"}</definedName>
    <definedName name="yy" localSheetId="2" hidden="1">{"Tab1",#N/A,FALSE,"P";"Tab2",#N/A,FALSE,"P"}</definedName>
    <definedName name="yy" localSheetId="7" hidden="1">{"Tab1",#N/A,FALSE,"P";"Tab2",#N/A,FALSE,"P"}</definedName>
    <definedName name="yy" localSheetId="8" hidden="1">{"Tab1",#N/A,FALSE,"P";"Tab2",#N/A,FALSE,"P"}</definedName>
    <definedName name="yy" localSheetId="11" hidden="1">{"Tab1",#N/A,FALSE,"P";"Tab2",#N/A,FALSE,"P"}</definedName>
    <definedName name="yy" localSheetId="13" hidden="1">{"Tab1",#N/A,FALSE,"P";"Tab2",#N/A,FALSE,"P"}</definedName>
    <definedName name="yy" localSheetId="14" hidden="1">{"Tab1",#N/A,FALSE,"P";"Tab2",#N/A,FALSE,"P"}</definedName>
    <definedName name="yy" localSheetId="15" hidden="1">{"Tab1",#N/A,FALSE,"P";"Tab2",#N/A,FALSE,"P"}</definedName>
    <definedName name="yy" localSheetId="16" hidden="1">{"Tab1",#N/A,FALSE,"P";"Tab2",#N/A,FALSE,"P"}</definedName>
    <definedName name="yy" localSheetId="17" hidden="1">{"Tab1",#N/A,FALSE,"P";"Tab2",#N/A,FALSE,"P"}</definedName>
    <definedName name="yy" localSheetId="18" hidden="1">{"Tab1",#N/A,FALSE,"P";"Tab2",#N/A,FALSE,"P"}</definedName>
    <definedName name="yy" localSheetId="25" hidden="1">{"Tab1",#N/A,FALSE,"P";"Tab2",#N/A,FALSE,"P"}</definedName>
    <definedName name="yy" localSheetId="26" hidden="1">{"Tab1",#N/A,FALSE,"P";"Tab2",#N/A,FALSE,"P"}</definedName>
    <definedName name="yy" localSheetId="27" hidden="1">{"Tab1",#N/A,FALSE,"P";"Tab2",#N/A,FALSE,"P"}</definedName>
    <definedName name="yy" hidden="1">{"Tab1",#N/A,FALSE,"P";"Tab2",#N/A,FALSE,"P"}</definedName>
    <definedName name="yyy" localSheetId="48" hidden="1">{"Tab1",#N/A,FALSE,"P";"Tab2",#N/A,FALSE,"P"}</definedName>
    <definedName name="yyy" localSheetId="49" hidden="1">{"Tab1",#N/A,FALSE,"P";"Tab2",#N/A,FALSE,"P"}</definedName>
    <definedName name="yyy" localSheetId="50" hidden="1">{"Tab1",#N/A,FALSE,"P";"Tab2",#N/A,FALSE,"P"}</definedName>
    <definedName name="yyy" localSheetId="51" hidden="1">{"Tab1",#N/A,FALSE,"P";"Tab2",#N/A,FALSE,"P"}</definedName>
    <definedName name="yyy" localSheetId="52" hidden="1">{"Tab1",#N/A,FALSE,"P";"Tab2",#N/A,FALSE,"P"}</definedName>
    <definedName name="yyy" localSheetId="54" hidden="1">{"Tab1",#N/A,FALSE,"P";"Tab2",#N/A,FALSE,"P"}</definedName>
    <definedName name="yyy" localSheetId="55" hidden="1">{"Tab1",#N/A,FALSE,"P";"Tab2",#N/A,FALSE,"P"}</definedName>
    <definedName name="yyy" localSheetId="0" hidden="1">{"Tab1",#N/A,FALSE,"P";"Tab2",#N/A,FALSE,"P"}</definedName>
    <definedName name="yyy" localSheetId="2" hidden="1">{"Tab1",#N/A,FALSE,"P";"Tab2",#N/A,FALSE,"P"}</definedName>
    <definedName name="yyy" localSheetId="7" hidden="1">{"Tab1",#N/A,FALSE,"P";"Tab2",#N/A,FALSE,"P"}</definedName>
    <definedName name="yyy" localSheetId="8" hidden="1">{"Tab1",#N/A,FALSE,"P";"Tab2",#N/A,FALSE,"P"}</definedName>
    <definedName name="yyy" localSheetId="11" hidden="1">{"Tab1",#N/A,FALSE,"P";"Tab2",#N/A,FALSE,"P"}</definedName>
    <definedName name="yyy" localSheetId="13" hidden="1">{"Tab1",#N/A,FALSE,"P";"Tab2",#N/A,FALSE,"P"}</definedName>
    <definedName name="yyy" localSheetId="14" hidden="1">{"Tab1",#N/A,FALSE,"P";"Tab2",#N/A,FALSE,"P"}</definedName>
    <definedName name="yyy" localSheetId="15" hidden="1">{"Tab1",#N/A,FALSE,"P";"Tab2",#N/A,FALSE,"P"}</definedName>
    <definedName name="yyy" localSheetId="16" hidden="1">{"Tab1",#N/A,FALSE,"P";"Tab2",#N/A,FALSE,"P"}</definedName>
    <definedName name="yyy" localSheetId="17" hidden="1">{"Tab1",#N/A,FALSE,"P";"Tab2",#N/A,FALSE,"P"}</definedName>
    <definedName name="yyy" localSheetId="18" hidden="1">{"Tab1",#N/A,FALSE,"P";"Tab2",#N/A,FALSE,"P"}</definedName>
    <definedName name="yyy" localSheetId="25" hidden="1">{"Tab1",#N/A,FALSE,"P";"Tab2",#N/A,FALSE,"P"}</definedName>
    <definedName name="yyy" localSheetId="26" hidden="1">{"Tab1",#N/A,FALSE,"P";"Tab2",#N/A,FALSE,"P"}</definedName>
    <definedName name="yyy" localSheetId="27" hidden="1">{"Tab1",#N/A,FALSE,"P";"Tab2",#N/A,FALSE,"P"}</definedName>
    <definedName name="yyy" hidden="1">{"Tab1",#N/A,FALSE,"P";"Tab2",#N/A,FALSE,"P"}</definedName>
    <definedName name="yyyy" localSheetId="48" hidden="1">{"Riqfin97",#N/A,FALSE,"Tran";"Riqfinpro",#N/A,FALSE,"Tran"}</definedName>
    <definedName name="yyyy" localSheetId="49" hidden="1">{"Riqfin97",#N/A,FALSE,"Tran";"Riqfinpro",#N/A,FALSE,"Tran"}</definedName>
    <definedName name="yyyy" localSheetId="50" hidden="1">{"Riqfin97",#N/A,FALSE,"Tran";"Riqfinpro",#N/A,FALSE,"Tran"}</definedName>
    <definedName name="yyyy" localSheetId="51" hidden="1">{"Riqfin97",#N/A,FALSE,"Tran";"Riqfinpro",#N/A,FALSE,"Tran"}</definedName>
    <definedName name="yyyy" localSheetId="52" hidden="1">{"Riqfin97",#N/A,FALSE,"Tran";"Riqfinpro",#N/A,FALSE,"Tran"}</definedName>
    <definedName name="yyyy" localSheetId="54" hidden="1">{"Riqfin97",#N/A,FALSE,"Tran";"Riqfinpro",#N/A,FALSE,"Tran"}</definedName>
    <definedName name="yyyy" localSheetId="55" hidden="1">{"Riqfin97",#N/A,FALSE,"Tran";"Riqfinpro",#N/A,FALSE,"Tran"}</definedName>
    <definedName name="yyyy" localSheetId="0" hidden="1">{"Riqfin97",#N/A,FALSE,"Tran";"Riqfinpro",#N/A,FALSE,"Tran"}</definedName>
    <definedName name="yyyy" localSheetId="2" hidden="1">{"Riqfin97",#N/A,FALSE,"Tran";"Riqfinpro",#N/A,FALSE,"Tran"}</definedName>
    <definedName name="yyyy" localSheetId="7" hidden="1">{"Riqfin97",#N/A,FALSE,"Tran";"Riqfinpro",#N/A,FALSE,"Tran"}</definedName>
    <definedName name="yyyy" localSheetId="8" hidden="1">{"Riqfin97",#N/A,FALSE,"Tran";"Riqfinpro",#N/A,FALSE,"Tran"}</definedName>
    <definedName name="yyyy" localSheetId="11" hidden="1">{"Riqfin97",#N/A,FALSE,"Tran";"Riqfinpro",#N/A,FALSE,"Tran"}</definedName>
    <definedName name="yyyy" localSheetId="13" hidden="1">{"Riqfin97",#N/A,FALSE,"Tran";"Riqfinpro",#N/A,FALSE,"Tran"}</definedName>
    <definedName name="yyyy" localSheetId="14" hidden="1">{"Riqfin97",#N/A,FALSE,"Tran";"Riqfinpro",#N/A,FALSE,"Tran"}</definedName>
    <definedName name="yyyy" localSheetId="15" hidden="1">{"Riqfin97",#N/A,FALSE,"Tran";"Riqfinpro",#N/A,FALSE,"Tran"}</definedName>
    <definedName name="yyyy" localSheetId="16" hidden="1">{"Riqfin97",#N/A,FALSE,"Tran";"Riqfinpro",#N/A,FALSE,"Tran"}</definedName>
    <definedName name="yyyy" localSheetId="17" hidden="1">{"Riqfin97",#N/A,FALSE,"Tran";"Riqfinpro",#N/A,FALSE,"Tran"}</definedName>
    <definedName name="yyyy" localSheetId="18" hidden="1">{"Riqfin97",#N/A,FALSE,"Tran";"Riqfinpro",#N/A,FALSE,"Tran"}</definedName>
    <definedName name="yyyy" localSheetId="25" hidden="1">{"Riqfin97",#N/A,FALSE,"Tran";"Riqfinpro",#N/A,FALSE,"Tran"}</definedName>
    <definedName name="yyyy" localSheetId="26" hidden="1">{"Riqfin97",#N/A,FALSE,"Tran";"Riqfinpro",#N/A,FALSE,"Tran"}</definedName>
    <definedName name="yyyy" localSheetId="27" hidden="1">{"Riqfin97",#N/A,FALSE,"Tran";"Riqfinpro",#N/A,FALSE,"Tran"}</definedName>
    <definedName name="yyyy" hidden="1">{"Riqfin97",#N/A,FALSE,"Tran";"Riqfinpro",#N/A,FALSE,"Tran"}</definedName>
    <definedName name="Z_95224721_0485_11D4_BFD1_00508B5F4DA4_.wvu.Cols" localSheetId="46" hidden="1">#REF!</definedName>
    <definedName name="Z_95224721_0485_11D4_BFD1_00508B5F4DA4_.wvu.Cols" localSheetId="48" hidden="1">#REF!</definedName>
    <definedName name="Z_95224721_0485_11D4_BFD1_00508B5F4DA4_.wvu.Cols" localSheetId="49" hidden="1">#REF!</definedName>
    <definedName name="Z_95224721_0485_11D4_BFD1_00508B5F4DA4_.wvu.Cols" localSheetId="51" hidden="1">#REF!</definedName>
    <definedName name="Z_95224721_0485_11D4_BFD1_00508B5F4DA4_.wvu.Cols" localSheetId="52" hidden="1">#REF!</definedName>
    <definedName name="Z_95224721_0485_11D4_BFD1_00508B5F4DA4_.wvu.Cols" localSheetId="54" hidden="1">#REF!</definedName>
    <definedName name="Z_95224721_0485_11D4_BFD1_00508B5F4DA4_.wvu.Cols" localSheetId="55" hidden="1">#REF!</definedName>
    <definedName name="Z_95224721_0485_11D4_BFD1_00508B5F4DA4_.wvu.Cols" localSheetId="56" hidden="1">#REF!</definedName>
    <definedName name="Z_95224721_0485_11D4_BFD1_00508B5F4DA4_.wvu.Cols" localSheetId="58" hidden="1">#REF!</definedName>
    <definedName name="Z_95224721_0485_11D4_BFD1_00508B5F4DA4_.wvu.Cols" localSheetId="59" hidden="1">#REF!</definedName>
    <definedName name="Z_95224721_0485_11D4_BFD1_00508B5F4DA4_.wvu.Cols" localSheetId="60" hidden="1">#REF!</definedName>
    <definedName name="Z_95224721_0485_11D4_BFD1_00508B5F4DA4_.wvu.Cols" localSheetId="61" hidden="1">#REF!</definedName>
    <definedName name="Z_95224721_0485_11D4_BFD1_00508B5F4DA4_.wvu.Cols" localSheetId="0" hidden="1">#REF!</definedName>
    <definedName name="Z_95224721_0485_11D4_BFD1_00508B5F4DA4_.wvu.Cols" localSheetId="7" hidden="1">#REF!</definedName>
    <definedName name="Z_95224721_0485_11D4_BFD1_00508B5F4DA4_.wvu.Cols" localSheetId="8" hidden="1">#REF!</definedName>
    <definedName name="Z_95224721_0485_11D4_BFD1_00508B5F4DA4_.wvu.Cols" localSheetId="11" hidden="1">#REF!</definedName>
    <definedName name="Z_95224721_0485_11D4_BFD1_00508B5F4DA4_.wvu.Cols" localSheetId="13" hidden="1">#REF!</definedName>
    <definedName name="Z_95224721_0485_11D4_BFD1_00508B5F4DA4_.wvu.Cols" localSheetId="14" hidden="1">#REF!</definedName>
    <definedName name="Z_95224721_0485_11D4_BFD1_00508B5F4DA4_.wvu.Cols" localSheetId="15" hidden="1">#REF!</definedName>
    <definedName name="Z_95224721_0485_11D4_BFD1_00508B5F4DA4_.wvu.Cols" localSheetId="16" hidden="1">#REF!</definedName>
    <definedName name="Z_95224721_0485_11D4_BFD1_00508B5F4DA4_.wvu.Cols" localSheetId="17" hidden="1">#REF!</definedName>
    <definedName name="Z_95224721_0485_11D4_BFD1_00508B5F4DA4_.wvu.Cols" localSheetId="18" hidden="1">#REF!</definedName>
    <definedName name="Z_95224721_0485_11D4_BFD1_00508B5F4DA4_.wvu.Cols" localSheetId="22" hidden="1">#REF!</definedName>
    <definedName name="Z_95224721_0485_11D4_BFD1_00508B5F4DA4_.wvu.Cols" localSheetId="25" hidden="1">#REF!</definedName>
    <definedName name="Z_95224721_0485_11D4_BFD1_00508B5F4DA4_.wvu.Cols" localSheetId="26" hidden="1">#REF!</definedName>
    <definedName name="Z_95224721_0485_11D4_BFD1_00508B5F4DA4_.wvu.Cols" localSheetId="27" hidden="1">#REF!</definedName>
    <definedName name="Z_95224721_0485_11D4_BFD1_00508B5F4DA4_.wvu.Cols" localSheetId="33" hidden="1">#REF!</definedName>
    <definedName name="Z_95224721_0485_11D4_BFD1_00508B5F4DA4_.wvu.Cols" localSheetId="35" hidden="1">#REF!</definedName>
    <definedName name="Z_95224721_0485_11D4_BFD1_00508B5F4DA4_.wvu.Cols" hidden="1">#REF!</definedName>
    <definedName name="zac_kles" localSheetId="46">[23]Graf14_Graf15!#REF!</definedName>
    <definedName name="zac_kles" localSheetId="48">[23]Graf14_Graf15!#REF!</definedName>
    <definedName name="zac_kles" localSheetId="49">[23]Graf14_Graf15!#REF!</definedName>
    <definedName name="zac_kles" localSheetId="51">#REF!</definedName>
    <definedName name="zac_kles" localSheetId="52">#REF!</definedName>
    <definedName name="zac_kles" localSheetId="54">[23]Graf14_Graf15!#REF!</definedName>
    <definedName name="zac_kles" localSheetId="55">#REF!</definedName>
    <definedName name="zac_kles" localSheetId="56">[23]Graf14_Graf15!#REF!</definedName>
    <definedName name="zac_kles" localSheetId="58">#REF!</definedName>
    <definedName name="zac_kles" localSheetId="59">#REF!</definedName>
    <definedName name="zac_kles" localSheetId="60">#REF!</definedName>
    <definedName name="zac_kles" localSheetId="61">#REF!</definedName>
    <definedName name="zac_kles" localSheetId="0">[23]Graf14_Graf15!#REF!</definedName>
    <definedName name="zac_kles" localSheetId="7">[23]Graf14_Graf15!#REF!</definedName>
    <definedName name="zac_kles" localSheetId="8">[23]Graf14_Graf15!#REF!</definedName>
    <definedName name="zac_kles" localSheetId="11">#REF!</definedName>
    <definedName name="zac_kles" localSheetId="13">#REF!</definedName>
    <definedName name="zac_kles" localSheetId="14">#REF!</definedName>
    <definedName name="zac_kles" localSheetId="15">#REF!</definedName>
    <definedName name="zac_kles" localSheetId="16">#REF!</definedName>
    <definedName name="zac_kles" localSheetId="17">#REF!</definedName>
    <definedName name="zac_kles" localSheetId="18">#REF!</definedName>
    <definedName name="zac_kles" localSheetId="22">#REF!</definedName>
    <definedName name="zac_kles" localSheetId="25">#REF!</definedName>
    <definedName name="zac_kles" localSheetId="26">#REF!</definedName>
    <definedName name="zac_kles" localSheetId="27">#REF!</definedName>
    <definedName name="zac_kles" localSheetId="33">#REF!</definedName>
    <definedName name="zac_kles" localSheetId="35">#REF!</definedName>
    <definedName name="zac_kles">#REF!</definedName>
    <definedName name="zac_kles_2" localSheetId="46">[23]Graf14_Graf15!#REF!</definedName>
    <definedName name="zac_kles_2" localSheetId="48">[23]Graf14_Graf15!#REF!</definedName>
    <definedName name="zac_kles_2" localSheetId="49">[23]Graf14_Graf15!#REF!</definedName>
    <definedName name="zac_kles_2" localSheetId="51">#REF!</definedName>
    <definedName name="zac_kles_2" localSheetId="52">#REF!</definedName>
    <definedName name="zac_kles_2" localSheetId="54">[23]Graf14_Graf15!#REF!</definedName>
    <definedName name="zac_kles_2" localSheetId="55">#REF!</definedName>
    <definedName name="zac_kles_2" localSheetId="56">[23]Graf14_Graf15!#REF!</definedName>
    <definedName name="zac_kles_2" localSheetId="58">#REF!</definedName>
    <definedName name="zac_kles_2" localSheetId="59">#REF!</definedName>
    <definedName name="zac_kles_2" localSheetId="60">#REF!</definedName>
    <definedName name="zac_kles_2" localSheetId="61">#REF!</definedName>
    <definedName name="zac_kles_2" localSheetId="0">[23]Graf14_Graf15!#REF!</definedName>
    <definedName name="zac_kles_2" localSheetId="7">[23]Graf14_Graf15!#REF!</definedName>
    <definedName name="zac_kles_2" localSheetId="8">[23]Graf14_Graf15!#REF!</definedName>
    <definedName name="zac_kles_2" localSheetId="11">#REF!</definedName>
    <definedName name="zac_kles_2" localSheetId="13">#REF!</definedName>
    <definedName name="zac_kles_2" localSheetId="14">#REF!</definedName>
    <definedName name="zac_kles_2" localSheetId="15">#REF!</definedName>
    <definedName name="zac_kles_2" localSheetId="16">#REF!</definedName>
    <definedName name="zac_kles_2" localSheetId="17">#REF!</definedName>
    <definedName name="zac_kles_2" localSheetId="18">#REF!</definedName>
    <definedName name="zac_kles_2" localSheetId="22">#REF!</definedName>
    <definedName name="zac_kles_2" localSheetId="25">#REF!</definedName>
    <definedName name="zac_kles_2" localSheetId="26">#REF!</definedName>
    <definedName name="zac_kles_2" localSheetId="27">#REF!</definedName>
    <definedName name="zac_kles_2" localSheetId="33">#REF!</definedName>
    <definedName name="zac_kles_2" localSheetId="35">#REF!</definedName>
    <definedName name="zac_kles_2">#REF!</definedName>
    <definedName name="ZPee_2" localSheetId="46">[23]Graf14_Graf15!#REF!</definedName>
    <definedName name="ZPee_2" localSheetId="48">[23]Graf14_Graf15!#REF!</definedName>
    <definedName name="ZPee_2" localSheetId="49">[23]Graf14_Graf15!#REF!</definedName>
    <definedName name="ZPee_2" localSheetId="51">#REF!</definedName>
    <definedName name="ZPee_2" localSheetId="52">#REF!</definedName>
    <definedName name="ZPee_2" localSheetId="54">[23]Graf14_Graf15!#REF!</definedName>
    <definedName name="ZPee_2" localSheetId="55">#REF!</definedName>
    <definedName name="ZPee_2" localSheetId="56">[23]Graf14_Graf15!#REF!</definedName>
    <definedName name="ZPee_2" localSheetId="58">#REF!</definedName>
    <definedName name="ZPee_2" localSheetId="59">#REF!</definedName>
    <definedName name="ZPee_2" localSheetId="60">#REF!</definedName>
    <definedName name="ZPee_2" localSheetId="61">#REF!</definedName>
    <definedName name="ZPee_2" localSheetId="0">[23]Graf14_Graf15!#REF!</definedName>
    <definedName name="ZPee_2" localSheetId="7">[23]Graf14_Graf15!#REF!</definedName>
    <definedName name="ZPee_2" localSheetId="8">[23]Graf14_Graf15!#REF!</definedName>
    <definedName name="ZPee_2" localSheetId="11">#REF!</definedName>
    <definedName name="ZPee_2" localSheetId="13">#REF!</definedName>
    <definedName name="ZPee_2" localSheetId="14">#REF!</definedName>
    <definedName name="ZPee_2" localSheetId="15">#REF!</definedName>
    <definedName name="ZPee_2" localSheetId="16">#REF!</definedName>
    <definedName name="ZPee_2" localSheetId="17">#REF!</definedName>
    <definedName name="ZPee_2" localSheetId="18">#REF!</definedName>
    <definedName name="ZPee_2" localSheetId="22">#REF!</definedName>
    <definedName name="ZPee_2" localSheetId="25">#REF!</definedName>
    <definedName name="ZPee_2" localSheetId="26">#REF!</definedName>
    <definedName name="ZPee_2" localSheetId="27">#REF!</definedName>
    <definedName name="ZPee_2" localSheetId="33">#REF!</definedName>
    <definedName name="ZPee_2" localSheetId="35">#REF!</definedName>
    <definedName name="ZPee_2">#REF!</definedName>
    <definedName name="ZPer_2" localSheetId="46">[23]Graf14_Graf15!#REF!</definedName>
    <definedName name="ZPer_2" localSheetId="48">[23]Graf14_Graf15!#REF!</definedName>
    <definedName name="ZPer_2" localSheetId="49">[23]Graf14_Graf15!#REF!</definedName>
    <definedName name="ZPer_2" localSheetId="51">#REF!</definedName>
    <definedName name="ZPer_2" localSheetId="52">#REF!</definedName>
    <definedName name="ZPer_2" localSheetId="54">[23]Graf14_Graf15!#REF!</definedName>
    <definedName name="ZPer_2" localSheetId="55">#REF!</definedName>
    <definedName name="ZPer_2" localSheetId="56">[23]Graf14_Graf15!#REF!</definedName>
    <definedName name="ZPer_2" localSheetId="58">#REF!</definedName>
    <definedName name="ZPer_2" localSheetId="59">#REF!</definedName>
    <definedName name="ZPer_2" localSheetId="60">#REF!</definedName>
    <definedName name="ZPer_2" localSheetId="61">#REF!</definedName>
    <definedName name="ZPer_2" localSheetId="0">[23]Graf14_Graf15!#REF!</definedName>
    <definedName name="ZPer_2" localSheetId="7">[23]Graf14_Graf15!#REF!</definedName>
    <definedName name="ZPer_2" localSheetId="8">[23]Graf14_Graf15!#REF!</definedName>
    <definedName name="ZPer_2" localSheetId="11">#REF!</definedName>
    <definedName name="ZPer_2" localSheetId="13">#REF!</definedName>
    <definedName name="ZPer_2" localSheetId="14">#REF!</definedName>
    <definedName name="ZPer_2" localSheetId="15">#REF!</definedName>
    <definedName name="ZPer_2" localSheetId="16">#REF!</definedName>
    <definedName name="ZPer_2" localSheetId="17">#REF!</definedName>
    <definedName name="ZPer_2" localSheetId="18">#REF!</definedName>
    <definedName name="ZPer_2" localSheetId="22">#REF!</definedName>
    <definedName name="ZPer_2" localSheetId="25">#REF!</definedName>
    <definedName name="ZPer_2" localSheetId="26">#REF!</definedName>
    <definedName name="ZPer_2" localSheetId="27">#REF!</definedName>
    <definedName name="ZPer_2" localSheetId="33">#REF!</definedName>
    <definedName name="ZPer_2" localSheetId="35">#REF!</definedName>
    <definedName name="ZPer_2">#REF!</definedName>
    <definedName name="zpiz">[36]ZPIZ!$A$1:$F$65536</definedName>
    <definedName name="ztr" localSheetId="50" hidden="1">{"'előző év december'!$A$2:$CP$214"}</definedName>
    <definedName name="ztr" localSheetId="51" hidden="1">{"'előző év december'!$A$2:$CP$214"}</definedName>
    <definedName name="ztr" localSheetId="52" hidden="1">{"'előző év december'!$A$2:$CP$214"}</definedName>
    <definedName name="ztr" localSheetId="55" hidden="1">{"'előző év december'!$A$2:$CP$214"}</definedName>
    <definedName name="ztr" localSheetId="0" hidden="1">{"'előző év december'!$A$2:$CP$214"}</definedName>
    <definedName name="ztr" localSheetId="2" hidden="1">{"'előző év december'!$A$2:$CP$214"}</definedName>
    <definedName name="ztr" localSheetId="8" hidden="1">{"'előző év december'!$A$2:$CP$214"}</definedName>
    <definedName name="ztr" localSheetId="11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16" hidden="1">{"'előző év december'!$A$2:$CP$214"}</definedName>
    <definedName name="ztr" localSheetId="17" hidden="1">{"'előző év december'!$A$2:$CP$214"}</definedName>
    <definedName name="ztr" localSheetId="18" hidden="1">{"'előző év december'!$A$2:$CP$214"}</definedName>
    <definedName name="ztr" localSheetId="25" hidden="1">{"'előző év december'!$A$2:$CP$214"}</definedName>
    <definedName name="ztr" localSheetId="26" hidden="1">{"'előző év december'!$A$2:$CP$214"}</definedName>
    <definedName name="ztr" localSheetId="27" hidden="1">{"'előző év december'!$A$2:$CP$214"}</definedName>
    <definedName name="ztr" hidden="1">{"'előző év december'!$A$2:$CP$214"}</definedName>
    <definedName name="zz" localSheetId="48" hidden="1">{"Tab1",#N/A,FALSE,"P";"Tab2",#N/A,FALSE,"P"}</definedName>
    <definedName name="zz" localSheetId="49" hidden="1">{"Tab1",#N/A,FALSE,"P";"Tab2",#N/A,FALSE,"P"}</definedName>
    <definedName name="zz" localSheetId="50" hidden="1">{"Tab1",#N/A,FALSE,"P";"Tab2",#N/A,FALSE,"P"}</definedName>
    <definedName name="zz" localSheetId="51" hidden="1">{"Tab1",#N/A,FALSE,"P";"Tab2",#N/A,FALSE,"P"}</definedName>
    <definedName name="zz" localSheetId="52" hidden="1">{"Tab1",#N/A,FALSE,"P";"Tab2",#N/A,FALSE,"P"}</definedName>
    <definedName name="zz" localSheetId="54" hidden="1">{"Tab1",#N/A,FALSE,"P";"Tab2",#N/A,FALSE,"P"}</definedName>
    <definedName name="zz" localSheetId="55" hidden="1">{"Tab1",#N/A,FALSE,"P";"Tab2",#N/A,FALSE,"P"}</definedName>
    <definedName name="zz" localSheetId="0" hidden="1">{"Tab1",#N/A,FALSE,"P";"Tab2",#N/A,FALSE,"P"}</definedName>
    <definedName name="zz" localSheetId="2" hidden="1">{"Tab1",#N/A,FALSE,"P";"Tab2",#N/A,FALSE,"P"}</definedName>
    <definedName name="zz" localSheetId="7" hidden="1">{"Tab1",#N/A,FALSE,"P";"Tab2",#N/A,FALSE,"P"}</definedName>
    <definedName name="zz" localSheetId="8" hidden="1">{"Tab1",#N/A,FALSE,"P";"Tab2",#N/A,FALSE,"P"}</definedName>
    <definedName name="zz" localSheetId="11" hidden="1">{"Tab1",#N/A,FALSE,"P";"Tab2",#N/A,FALSE,"P"}</definedName>
    <definedName name="zz" localSheetId="13" hidden="1">{"Tab1",#N/A,FALSE,"P";"Tab2",#N/A,FALSE,"P"}</definedName>
    <definedName name="zz" localSheetId="14" hidden="1">{"Tab1",#N/A,FALSE,"P";"Tab2",#N/A,FALSE,"P"}</definedName>
    <definedName name="zz" localSheetId="15" hidden="1">{"Tab1",#N/A,FALSE,"P";"Tab2",#N/A,FALSE,"P"}</definedName>
    <definedName name="zz" localSheetId="16" hidden="1">{"Tab1",#N/A,FALSE,"P";"Tab2",#N/A,FALSE,"P"}</definedName>
    <definedName name="zz" localSheetId="17" hidden="1">{"Tab1",#N/A,FALSE,"P";"Tab2",#N/A,FALSE,"P"}</definedName>
    <definedName name="zz" localSheetId="18" hidden="1">{"Tab1",#N/A,FALSE,"P";"Tab2",#N/A,FALSE,"P"}</definedName>
    <definedName name="zz" localSheetId="25" hidden="1">{"Tab1",#N/A,FALSE,"P";"Tab2",#N/A,FALSE,"P"}</definedName>
    <definedName name="zz" localSheetId="26" hidden="1">{"Tab1",#N/A,FALSE,"P";"Tab2",#N/A,FALSE,"P"}</definedName>
    <definedName name="zz" localSheetId="27" hidden="1">{"Tab1",#N/A,FALSE,"P";"Tab2",#N/A,FALSE,"P"}</definedName>
    <definedName name="zz" hidden="1">{"Tab1",#N/A,FALSE,"P";"Tab2",#N/A,FALSE,"P"}</definedName>
    <definedName name="zzz" localSheetId="50" hidden="1">{"'előző év december'!$A$2:$CP$214"}</definedName>
    <definedName name="zzz" localSheetId="51" hidden="1">{"'előző év december'!$A$2:$CP$214"}</definedName>
    <definedName name="zzz" localSheetId="52" hidden="1">{"'előző év december'!$A$2:$CP$214"}</definedName>
    <definedName name="zzz" localSheetId="55" hidden="1">{"'előző év december'!$A$2:$CP$214"}</definedName>
    <definedName name="zzz" localSheetId="0" hidden="1">{"'előző év december'!$A$2:$CP$214"}</definedName>
    <definedName name="zzz" localSheetId="2" hidden="1">{"'előző év december'!$A$2:$CP$214"}</definedName>
    <definedName name="zzz" localSheetId="8" hidden="1">{"'előző év december'!$A$2:$CP$214"}</definedName>
    <definedName name="zzz" localSheetId="11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16" hidden="1">{"'előző év december'!$A$2:$CP$214"}</definedName>
    <definedName name="zzz" localSheetId="17" hidden="1">{"'előző év december'!$A$2:$CP$214"}</definedName>
    <definedName name="zzz" localSheetId="18" hidden="1">{"'előző év december'!$A$2:$CP$214"}</definedName>
    <definedName name="zzz" localSheetId="25" hidden="1">{"'előző év december'!$A$2:$CP$214"}</definedName>
    <definedName name="zzz" localSheetId="26" hidden="1">{"'előző év december'!$A$2:$CP$214"}</definedName>
    <definedName name="zzz" localSheetId="27" hidden="1">{"'előző év december'!$A$2:$CP$214"}</definedName>
    <definedName name="zzz" hidden="1">{"'előző év december'!$A$2:$CP$214"}</definedName>
    <definedName name="zzzs">[36]ZZZS!$A$1:$E$65536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31" l="1"/>
  <c r="C3" i="31"/>
  <c r="B27" i="45" l="1"/>
  <c r="E23" i="45"/>
  <c r="D23" i="45"/>
  <c r="C23" i="45"/>
  <c r="B23" i="45"/>
  <c r="E17" i="45"/>
  <c r="D17" i="45"/>
  <c r="C17" i="45"/>
  <c r="B17" i="45"/>
  <c r="E3" i="45"/>
  <c r="E27" i="45" s="1"/>
  <c r="D3" i="45"/>
  <c r="D27" i="45" s="1"/>
  <c r="C3" i="45"/>
  <c r="C27" i="45" s="1"/>
  <c r="B3" i="45"/>
  <c r="G17" i="45"/>
  <c r="H17" i="45"/>
  <c r="I17" i="45"/>
  <c r="J17" i="45"/>
  <c r="F17" i="45"/>
  <c r="B5" i="46"/>
  <c r="C5" i="46"/>
  <c r="D5" i="46"/>
  <c r="E5" i="46"/>
  <c r="E7" i="46" l="1"/>
  <c r="B7" i="46"/>
  <c r="D7" i="46"/>
  <c r="C7" i="46"/>
  <c r="H45" i="21"/>
  <c r="H44" i="21"/>
  <c r="H43" i="21"/>
  <c r="G43" i="21"/>
  <c r="H41" i="21"/>
  <c r="G39" i="21"/>
  <c r="H36" i="21"/>
  <c r="H38" i="21" s="1"/>
  <c r="G36" i="21"/>
  <c r="H5" i="21"/>
  <c r="H6" i="21"/>
  <c r="H7" i="21"/>
  <c r="H8" i="21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4" i="21"/>
  <c r="B21" i="30"/>
  <c r="B15" i="30"/>
  <c r="B16" i="30"/>
  <c r="B17" i="30"/>
  <c r="B18" i="30"/>
  <c r="B19" i="30"/>
  <c r="B20" i="30"/>
  <c r="B14" i="30"/>
  <c r="B11" i="30"/>
  <c r="B12" i="30"/>
  <c r="B13" i="30"/>
  <c r="B10" i="30"/>
  <c r="B9" i="30"/>
  <c r="B8" i="30"/>
  <c r="B7" i="30"/>
  <c r="B6" i="30"/>
  <c r="B4" i="30"/>
  <c r="B5" i="30"/>
  <c r="B3" i="30"/>
  <c r="B16" i="43"/>
  <c r="B18" i="5" l="1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" i="5"/>
  <c r="B7" i="5"/>
  <c r="B8" i="5"/>
  <c r="B9" i="5"/>
  <c r="B10" i="5"/>
  <c r="B11" i="5"/>
  <c r="B12" i="5"/>
  <c r="B13" i="5"/>
  <c r="B14" i="5"/>
  <c r="B15" i="5"/>
  <c r="B16" i="5"/>
  <c r="B17" i="5"/>
  <c r="T3" i="54" l="1"/>
  <c r="C5" i="54"/>
  <c r="D5" i="54"/>
  <c r="D177" i="54" s="1"/>
  <c r="E5" i="54"/>
  <c r="F5" i="54"/>
  <c r="G5" i="54"/>
  <c r="I6" i="54"/>
  <c r="J6" i="54"/>
  <c r="K6" i="54"/>
  <c r="K7" i="54"/>
  <c r="L7" i="54"/>
  <c r="L6" i="54" s="1"/>
  <c r="M7" i="54"/>
  <c r="P7" i="54" s="1"/>
  <c r="N7" i="54"/>
  <c r="O7" i="54"/>
  <c r="Q7" i="54"/>
  <c r="R7" i="54"/>
  <c r="T7" i="54"/>
  <c r="U7" i="54"/>
  <c r="K8" i="54"/>
  <c r="L8" i="54"/>
  <c r="M8" i="54"/>
  <c r="P8" i="54" s="1"/>
  <c r="N8" i="54"/>
  <c r="Q8" i="54" s="1"/>
  <c r="O8" i="54"/>
  <c r="T8" i="54"/>
  <c r="V8" i="54" s="1"/>
  <c r="U8" i="54"/>
  <c r="C9" i="54"/>
  <c r="K9" i="54"/>
  <c r="L9" i="54"/>
  <c r="T9" i="54" s="1"/>
  <c r="M9" i="54"/>
  <c r="N9" i="54"/>
  <c r="Q9" i="54" s="1"/>
  <c r="P9" i="54"/>
  <c r="P181" i="54" s="1"/>
  <c r="R9" i="54"/>
  <c r="U9" i="54"/>
  <c r="V9" i="54" s="1"/>
  <c r="D10" i="54"/>
  <c r="K10" i="54"/>
  <c r="L10" i="54"/>
  <c r="M10" i="54"/>
  <c r="P10" i="54" s="1"/>
  <c r="N10" i="54"/>
  <c r="Q10" i="54"/>
  <c r="T10" i="54"/>
  <c r="U10" i="54"/>
  <c r="V10" i="54" s="1"/>
  <c r="D11" i="54"/>
  <c r="E11" i="54"/>
  <c r="O11" i="54" s="1"/>
  <c r="F11" i="54"/>
  <c r="G11" i="54"/>
  <c r="K11" i="54"/>
  <c r="L11" i="54"/>
  <c r="M11" i="54"/>
  <c r="N11" i="54"/>
  <c r="Q11" i="54"/>
  <c r="T11" i="54"/>
  <c r="U11" i="54"/>
  <c r="V11" i="54" s="1"/>
  <c r="K12" i="54"/>
  <c r="L12" i="54"/>
  <c r="R12" i="54" s="1"/>
  <c r="M12" i="54"/>
  <c r="N12" i="54"/>
  <c r="O12" i="54"/>
  <c r="P12" i="54"/>
  <c r="P184" i="54" s="1"/>
  <c r="Q12" i="54"/>
  <c r="T12" i="54"/>
  <c r="U12" i="54"/>
  <c r="V12" i="54"/>
  <c r="K13" i="54"/>
  <c r="L13" i="54"/>
  <c r="M13" i="54"/>
  <c r="P13" i="54" s="1"/>
  <c r="N13" i="54"/>
  <c r="Q13" i="54"/>
  <c r="T13" i="54"/>
  <c r="U13" i="54"/>
  <c r="V13" i="54"/>
  <c r="K14" i="54"/>
  <c r="O14" i="54"/>
  <c r="P14" i="54"/>
  <c r="Q14" i="54"/>
  <c r="R14" i="54"/>
  <c r="T14" i="54"/>
  <c r="U14" i="54"/>
  <c r="V14" i="54" s="1"/>
  <c r="K15" i="54"/>
  <c r="L15" i="54"/>
  <c r="M15" i="54"/>
  <c r="N15" i="54"/>
  <c r="Q15" i="54" s="1"/>
  <c r="O15" i="54"/>
  <c r="P15" i="54"/>
  <c r="U15" i="54"/>
  <c r="D16" i="54"/>
  <c r="E16" i="54"/>
  <c r="U16" i="54" s="1"/>
  <c r="G16" i="54"/>
  <c r="K16" i="54"/>
  <c r="L16" i="54" s="1"/>
  <c r="I17" i="54"/>
  <c r="K17" i="54" s="1"/>
  <c r="J17" i="54"/>
  <c r="K18" i="54"/>
  <c r="L18" i="54"/>
  <c r="M18" i="54"/>
  <c r="P18" i="54" s="1"/>
  <c r="N18" i="54"/>
  <c r="Q18" i="54"/>
  <c r="T18" i="54"/>
  <c r="U18" i="54"/>
  <c r="K19" i="54"/>
  <c r="L19" i="54"/>
  <c r="R19" i="54" s="1"/>
  <c r="M19" i="54"/>
  <c r="N19" i="54"/>
  <c r="O19" i="54"/>
  <c r="P19" i="54"/>
  <c r="Q19" i="54"/>
  <c r="U19" i="54"/>
  <c r="K20" i="54"/>
  <c r="L20" i="54"/>
  <c r="M20" i="54"/>
  <c r="P20" i="54" s="1"/>
  <c r="N20" i="54"/>
  <c r="Q20" i="54"/>
  <c r="T20" i="54"/>
  <c r="U20" i="54"/>
  <c r="C21" i="54"/>
  <c r="K21" i="54"/>
  <c r="L21" i="54"/>
  <c r="M21" i="54"/>
  <c r="N21" i="54"/>
  <c r="Q21" i="54" s="1"/>
  <c r="O21" i="54"/>
  <c r="O193" i="54" s="1"/>
  <c r="P21" i="54"/>
  <c r="U21" i="54"/>
  <c r="C22" i="54"/>
  <c r="C24" i="54" s="1"/>
  <c r="C196" i="54" s="1"/>
  <c r="D22" i="54"/>
  <c r="D24" i="54" s="1"/>
  <c r="K24" i="54" s="1"/>
  <c r="L24" i="54" s="1"/>
  <c r="E22" i="54"/>
  <c r="L22" i="54" s="1"/>
  <c r="F22" i="54"/>
  <c r="P22" i="54" s="1"/>
  <c r="G22" i="54"/>
  <c r="Q22" i="54" s="1"/>
  <c r="K22" i="54"/>
  <c r="M22" i="54"/>
  <c r="N22" i="54"/>
  <c r="O22" i="54"/>
  <c r="T22" i="54"/>
  <c r="K23" i="54"/>
  <c r="R23" i="54" s="1"/>
  <c r="L23" i="54"/>
  <c r="M23" i="54"/>
  <c r="P23" i="54" s="1"/>
  <c r="N23" i="54"/>
  <c r="O23" i="54"/>
  <c r="Q23" i="54"/>
  <c r="T23" i="54"/>
  <c r="V23" i="54" s="1"/>
  <c r="U23" i="54"/>
  <c r="E24" i="54"/>
  <c r="F24" i="54"/>
  <c r="G24" i="54"/>
  <c r="R24" i="54"/>
  <c r="K25" i="54"/>
  <c r="R25" i="54"/>
  <c r="T25" i="54"/>
  <c r="U25" i="54"/>
  <c r="V25" i="54" s="1"/>
  <c r="I26" i="54"/>
  <c r="J26" i="54"/>
  <c r="M26" i="54"/>
  <c r="K27" i="54"/>
  <c r="L27" i="54"/>
  <c r="T27" i="54" s="1"/>
  <c r="M27" i="54"/>
  <c r="N27" i="54"/>
  <c r="P27" i="54"/>
  <c r="Q27" i="54"/>
  <c r="Q26" i="54" s="1"/>
  <c r="Q198" i="54" s="1"/>
  <c r="R27" i="54"/>
  <c r="U27" i="54"/>
  <c r="K28" i="54"/>
  <c r="L28" i="54"/>
  <c r="L26" i="54" s="1"/>
  <c r="M28" i="54"/>
  <c r="P28" i="54" s="1"/>
  <c r="N28" i="54"/>
  <c r="Q28" i="54" s="1"/>
  <c r="R28" i="54"/>
  <c r="U28" i="54"/>
  <c r="C29" i="54"/>
  <c r="C32" i="54" s="1"/>
  <c r="C204" i="54" s="1"/>
  <c r="E29" i="54"/>
  <c r="F29" i="54"/>
  <c r="G29" i="54"/>
  <c r="G32" i="54" s="1"/>
  <c r="Q32" i="54" s="1"/>
  <c r="K29" i="54"/>
  <c r="O29" i="54"/>
  <c r="O201" i="54" s="1"/>
  <c r="P29" i="54"/>
  <c r="Q29" i="54"/>
  <c r="R29" i="54"/>
  <c r="T29" i="54"/>
  <c r="U29" i="54"/>
  <c r="V29" i="54"/>
  <c r="C30" i="54"/>
  <c r="K30" i="54"/>
  <c r="R30" i="54" s="1"/>
  <c r="O30" i="54"/>
  <c r="P30" i="54"/>
  <c r="Q30" i="54"/>
  <c r="T30" i="54"/>
  <c r="V30" i="54" s="1"/>
  <c r="U30" i="54"/>
  <c r="C31" i="54"/>
  <c r="C92" i="54" s="1"/>
  <c r="C264" i="54" s="1"/>
  <c r="K31" i="54"/>
  <c r="L31" i="54"/>
  <c r="T31" i="54" s="1"/>
  <c r="V31" i="54" s="1"/>
  <c r="M31" i="54"/>
  <c r="N31" i="54"/>
  <c r="Q31" i="54" s="1"/>
  <c r="P31" i="54"/>
  <c r="R31" i="54"/>
  <c r="U31" i="54"/>
  <c r="D32" i="54"/>
  <c r="K32" i="54" s="1"/>
  <c r="R32" i="54" s="1"/>
  <c r="E32" i="54"/>
  <c r="F32" i="54"/>
  <c r="P32" i="54" s="1"/>
  <c r="T32" i="54"/>
  <c r="K33" i="54"/>
  <c r="O33" i="54"/>
  <c r="P33" i="54"/>
  <c r="Q33" i="54"/>
  <c r="R33" i="54"/>
  <c r="T33" i="54"/>
  <c r="U33" i="54" s="1"/>
  <c r="V33" i="54" s="1"/>
  <c r="I34" i="54"/>
  <c r="J34" i="54"/>
  <c r="I35" i="54"/>
  <c r="K35" i="54" s="1"/>
  <c r="K207" i="54" s="1"/>
  <c r="R207" i="54" s="1"/>
  <c r="O35" i="54"/>
  <c r="P35" i="54"/>
  <c r="Q35" i="54"/>
  <c r="T35" i="54"/>
  <c r="V35" i="54" s="1"/>
  <c r="U35" i="54"/>
  <c r="C36" i="54"/>
  <c r="K36" i="54"/>
  <c r="O36" i="54"/>
  <c r="P36" i="54"/>
  <c r="Q36" i="54"/>
  <c r="R36" i="54"/>
  <c r="T36" i="54"/>
  <c r="U36" i="54"/>
  <c r="V36" i="54"/>
  <c r="K37" i="54"/>
  <c r="O37" i="54"/>
  <c r="P37" i="54"/>
  <c r="Q37" i="54"/>
  <c r="T37" i="54"/>
  <c r="U37" i="54"/>
  <c r="V37" i="54" s="1"/>
  <c r="D38" i="54"/>
  <c r="K38" i="54" s="1"/>
  <c r="E38" i="54"/>
  <c r="F38" i="54"/>
  <c r="G38" i="54"/>
  <c r="L38" i="54"/>
  <c r="U38" i="54"/>
  <c r="I39" i="54"/>
  <c r="J39" i="54"/>
  <c r="N39" i="54"/>
  <c r="K40" i="54"/>
  <c r="L40" i="54"/>
  <c r="M40" i="54"/>
  <c r="N40" i="54"/>
  <c r="Q40" i="54" s="1"/>
  <c r="R40" i="54"/>
  <c r="U40" i="54"/>
  <c r="K41" i="54"/>
  <c r="R41" i="54" s="1"/>
  <c r="O41" i="54"/>
  <c r="P41" i="54"/>
  <c r="Q41" i="54"/>
  <c r="T41" i="54"/>
  <c r="V41" i="54" s="1"/>
  <c r="U41" i="54"/>
  <c r="C42" i="54"/>
  <c r="K42" i="54"/>
  <c r="O42" i="54"/>
  <c r="P42" i="54"/>
  <c r="Q42" i="54"/>
  <c r="R42" i="54"/>
  <c r="T42" i="54"/>
  <c r="V42" i="54" s="1"/>
  <c r="U42" i="54"/>
  <c r="C43" i="54"/>
  <c r="C46" i="54" s="1"/>
  <c r="E43" i="54"/>
  <c r="F43" i="54"/>
  <c r="P43" i="54" s="1"/>
  <c r="G43" i="54"/>
  <c r="K43" i="54"/>
  <c r="R43" i="54" s="1"/>
  <c r="O43" i="54"/>
  <c r="T43" i="54"/>
  <c r="U43" i="54"/>
  <c r="V43" i="54"/>
  <c r="C44" i="54"/>
  <c r="K44" i="54"/>
  <c r="O44" i="54"/>
  <c r="P44" i="54"/>
  <c r="Q44" i="54"/>
  <c r="R44" i="54"/>
  <c r="T44" i="54"/>
  <c r="U44" i="54" s="1"/>
  <c r="V44" i="54" s="1"/>
  <c r="K45" i="54"/>
  <c r="O45" i="54"/>
  <c r="P45" i="54"/>
  <c r="Q45" i="54"/>
  <c r="R45" i="54"/>
  <c r="T45" i="54"/>
  <c r="U45" i="54" s="1"/>
  <c r="V45" i="54" s="1"/>
  <c r="D46" i="54"/>
  <c r="E46" i="54"/>
  <c r="F46" i="54"/>
  <c r="P46" i="54" s="1"/>
  <c r="K46" i="54"/>
  <c r="R46" i="54" s="1"/>
  <c r="T46" i="54"/>
  <c r="C48" i="54"/>
  <c r="I48" i="54"/>
  <c r="K48" i="54" s="1"/>
  <c r="J48" i="54"/>
  <c r="U48" i="54"/>
  <c r="K49" i="54"/>
  <c r="L49" i="54"/>
  <c r="M49" i="54"/>
  <c r="N49" i="54"/>
  <c r="Q49" i="54" s="1"/>
  <c r="P49" i="54"/>
  <c r="U49" i="54"/>
  <c r="C50" i="54"/>
  <c r="D50" i="54"/>
  <c r="K50" i="54" s="1"/>
  <c r="R50" i="54" s="1"/>
  <c r="G50" i="54"/>
  <c r="O50" i="54"/>
  <c r="P50" i="54"/>
  <c r="Q50" i="54"/>
  <c r="T50" i="54"/>
  <c r="U50" i="54"/>
  <c r="V50" i="54" s="1"/>
  <c r="C51" i="54"/>
  <c r="E51" i="54"/>
  <c r="J51" i="54"/>
  <c r="K51" i="54"/>
  <c r="R51" i="54"/>
  <c r="T51" i="54"/>
  <c r="U51" i="54"/>
  <c r="V51" i="54" s="1"/>
  <c r="C52" i="54"/>
  <c r="J52" i="54"/>
  <c r="K52" i="54"/>
  <c r="R52" i="54" s="1"/>
  <c r="O52" i="54"/>
  <c r="P52" i="54"/>
  <c r="Q52" i="54"/>
  <c r="T52" i="54"/>
  <c r="U52" i="54" s="1"/>
  <c r="V52" i="54" s="1"/>
  <c r="C53" i="54"/>
  <c r="J53" i="54"/>
  <c r="K53" i="54"/>
  <c r="O53" i="54"/>
  <c r="P53" i="54"/>
  <c r="Q53" i="54"/>
  <c r="R53" i="54"/>
  <c r="T53" i="54"/>
  <c r="U53" i="54"/>
  <c r="V53" i="54" s="1"/>
  <c r="D54" i="54"/>
  <c r="I54" i="54"/>
  <c r="I47" i="54" s="1"/>
  <c r="E55" i="54"/>
  <c r="F55" i="54"/>
  <c r="G55" i="54"/>
  <c r="I56" i="54"/>
  <c r="E57" i="54"/>
  <c r="F57" i="54"/>
  <c r="P57" i="54" s="1"/>
  <c r="M57" i="54"/>
  <c r="N57" i="54"/>
  <c r="Q57" i="54"/>
  <c r="U57" i="54"/>
  <c r="C58" i="54"/>
  <c r="E58" i="54"/>
  <c r="F58" i="54"/>
  <c r="P58" i="54" s="1"/>
  <c r="G58" i="54"/>
  <c r="J58" i="54"/>
  <c r="K58" i="54"/>
  <c r="L58" i="54"/>
  <c r="M58" i="54"/>
  <c r="N58" i="54"/>
  <c r="T58" i="54"/>
  <c r="V58" i="54" s="1"/>
  <c r="U58" i="54"/>
  <c r="E59" i="54"/>
  <c r="K59" i="54"/>
  <c r="L59" i="54"/>
  <c r="T59" i="54" s="1"/>
  <c r="M59" i="54"/>
  <c r="N59" i="54"/>
  <c r="Q59" i="54" s="1"/>
  <c r="O59" i="54"/>
  <c r="O231" i="54" s="1"/>
  <c r="R59" i="54"/>
  <c r="U59" i="54"/>
  <c r="V59" i="54"/>
  <c r="E60" i="54"/>
  <c r="L60" i="54" s="1"/>
  <c r="F60" i="54"/>
  <c r="G60" i="54"/>
  <c r="K60" i="54"/>
  <c r="N60" i="54"/>
  <c r="Q60" i="54"/>
  <c r="U60" i="54"/>
  <c r="C61" i="54"/>
  <c r="C66" i="54" s="1"/>
  <c r="K61" i="54"/>
  <c r="L61" i="54"/>
  <c r="M61" i="54"/>
  <c r="N61" i="54"/>
  <c r="Q61" i="54" s="1"/>
  <c r="O61" i="54"/>
  <c r="P61" i="54"/>
  <c r="R61" i="54"/>
  <c r="T61" i="54"/>
  <c r="U61" i="54"/>
  <c r="D62" i="54"/>
  <c r="D66" i="54" s="1"/>
  <c r="E62" i="54"/>
  <c r="F62" i="54"/>
  <c r="P62" i="54" s="1"/>
  <c r="G62" i="54"/>
  <c r="Q62" i="54" s="1"/>
  <c r="K62" i="54"/>
  <c r="R62" i="54" s="1"/>
  <c r="O62" i="54"/>
  <c r="O234" i="54" s="1"/>
  <c r="T62" i="54"/>
  <c r="U62" i="54"/>
  <c r="V62" i="54" s="1"/>
  <c r="K63" i="54"/>
  <c r="O63" i="54"/>
  <c r="P63" i="54"/>
  <c r="Q63" i="54"/>
  <c r="R63" i="54"/>
  <c r="T63" i="54"/>
  <c r="U63" i="54" s="1"/>
  <c r="V63" i="54" s="1"/>
  <c r="C64" i="54"/>
  <c r="E64" i="54"/>
  <c r="O64" i="54" s="1"/>
  <c r="F64" i="54"/>
  <c r="K64" i="54"/>
  <c r="R64" i="54" s="1"/>
  <c r="T64" i="54"/>
  <c r="U64" i="54" s="1"/>
  <c r="V64" i="54" s="1"/>
  <c r="C65" i="54"/>
  <c r="K65" i="54"/>
  <c r="O65" i="54"/>
  <c r="P65" i="54"/>
  <c r="Q65" i="54"/>
  <c r="R65" i="54"/>
  <c r="T65" i="54"/>
  <c r="U65" i="54"/>
  <c r="V65" i="54" s="1"/>
  <c r="E66" i="54"/>
  <c r="K66" i="54"/>
  <c r="R66" i="54" s="1"/>
  <c r="T66" i="54"/>
  <c r="I67" i="54"/>
  <c r="C68" i="54"/>
  <c r="E68" i="54"/>
  <c r="J68" i="54"/>
  <c r="M68" i="54"/>
  <c r="N68" i="54"/>
  <c r="P68" i="54"/>
  <c r="Q68" i="54"/>
  <c r="U68" i="54"/>
  <c r="C69" i="54"/>
  <c r="E69" i="54"/>
  <c r="U69" i="54" s="1"/>
  <c r="F69" i="54"/>
  <c r="G69" i="54"/>
  <c r="J69" i="54"/>
  <c r="K69" i="54" s="1"/>
  <c r="R69" i="54" s="1"/>
  <c r="L69" i="54"/>
  <c r="M69" i="54"/>
  <c r="N69" i="54"/>
  <c r="Q69" i="54" s="1"/>
  <c r="O69" i="54"/>
  <c r="T69" i="54"/>
  <c r="V69" i="54"/>
  <c r="K70" i="54"/>
  <c r="L70" i="54"/>
  <c r="M70" i="54"/>
  <c r="P70" i="54" s="1"/>
  <c r="N70" i="54"/>
  <c r="Q70" i="54" s="1"/>
  <c r="O70" i="54"/>
  <c r="R70" i="54"/>
  <c r="T70" i="54"/>
  <c r="U70" i="54"/>
  <c r="V70" i="54" s="1"/>
  <c r="K71" i="54"/>
  <c r="O71" i="54"/>
  <c r="P71" i="54"/>
  <c r="Q71" i="54"/>
  <c r="R71" i="54"/>
  <c r="T71" i="54"/>
  <c r="V71" i="54" s="1"/>
  <c r="U71" i="54"/>
  <c r="K72" i="54"/>
  <c r="L72" i="54"/>
  <c r="T72" i="54" s="1"/>
  <c r="M72" i="54"/>
  <c r="P72" i="54" s="1"/>
  <c r="N72" i="54"/>
  <c r="Q72" i="54" s="1"/>
  <c r="O72" i="54"/>
  <c r="R72" i="54"/>
  <c r="U72" i="54"/>
  <c r="V72" i="54" s="1"/>
  <c r="K73" i="54"/>
  <c r="R73" i="54" s="1"/>
  <c r="O73" i="54"/>
  <c r="P73" i="54"/>
  <c r="Q73" i="54"/>
  <c r="Q245" i="54" s="1"/>
  <c r="T73" i="54"/>
  <c r="U73" i="54"/>
  <c r="V73" i="54" s="1"/>
  <c r="E74" i="54"/>
  <c r="K74" i="54"/>
  <c r="M74" i="54"/>
  <c r="N74" i="54"/>
  <c r="Q74" i="54" s="1"/>
  <c r="P74" i="54"/>
  <c r="E75" i="54"/>
  <c r="F75" i="54"/>
  <c r="P75" i="54" s="1"/>
  <c r="P247" i="54" s="1"/>
  <c r="G75" i="54"/>
  <c r="Q75" i="54" s="1"/>
  <c r="K75" i="54"/>
  <c r="R75" i="54" s="1"/>
  <c r="T75" i="54"/>
  <c r="D76" i="54"/>
  <c r="E76" i="54"/>
  <c r="U76" i="54" s="1"/>
  <c r="F76" i="54"/>
  <c r="G76" i="54"/>
  <c r="O76" i="54"/>
  <c r="O248" i="54" s="1"/>
  <c r="P76" i="54"/>
  <c r="Q76" i="54"/>
  <c r="T76" i="54"/>
  <c r="K77" i="54"/>
  <c r="O77" i="54"/>
  <c r="P77" i="54"/>
  <c r="P249" i="54" s="1"/>
  <c r="Q77" i="54"/>
  <c r="R77" i="54"/>
  <c r="T77" i="54"/>
  <c r="U77" i="54"/>
  <c r="V77" i="54" s="1"/>
  <c r="C78" i="54"/>
  <c r="E78" i="54"/>
  <c r="F78" i="54" s="1"/>
  <c r="P78" i="54" s="1"/>
  <c r="G78" i="54"/>
  <c r="K78" i="54"/>
  <c r="O78" i="54"/>
  <c r="R78" i="54"/>
  <c r="T78" i="54"/>
  <c r="U78" i="54" s="1"/>
  <c r="V78" i="54"/>
  <c r="C79" i="54"/>
  <c r="K79" i="54"/>
  <c r="O79" i="54"/>
  <c r="P79" i="54"/>
  <c r="Q79" i="54"/>
  <c r="T79" i="54"/>
  <c r="U79" i="54" s="1"/>
  <c r="V79" i="54"/>
  <c r="T80" i="54"/>
  <c r="D81" i="54"/>
  <c r="I81" i="54"/>
  <c r="J81" i="54"/>
  <c r="K82" i="54"/>
  <c r="L82" i="54"/>
  <c r="T82" i="54" s="1"/>
  <c r="M82" i="54"/>
  <c r="N82" i="54"/>
  <c r="Q82" i="54" s="1"/>
  <c r="O82" i="54"/>
  <c r="P82" i="54"/>
  <c r="R82" i="54"/>
  <c r="U82" i="54"/>
  <c r="K83" i="54"/>
  <c r="O83" i="54"/>
  <c r="P83" i="54"/>
  <c r="Q83" i="54"/>
  <c r="R83" i="54"/>
  <c r="T83" i="54"/>
  <c r="U83" i="54"/>
  <c r="V83" i="54"/>
  <c r="K84" i="54"/>
  <c r="O84" i="54"/>
  <c r="P84" i="54"/>
  <c r="Q84" i="54"/>
  <c r="R84" i="54"/>
  <c r="T84" i="54"/>
  <c r="U84" i="54"/>
  <c r="V84" i="54"/>
  <c r="K85" i="54"/>
  <c r="O85" i="54"/>
  <c r="P85" i="54"/>
  <c r="Q85" i="54"/>
  <c r="R85" i="54"/>
  <c r="T85" i="54"/>
  <c r="U85" i="54"/>
  <c r="V85" i="54" s="1"/>
  <c r="K86" i="54"/>
  <c r="R86" i="54" s="1"/>
  <c r="O86" i="54"/>
  <c r="P86" i="54"/>
  <c r="Q86" i="54"/>
  <c r="T86" i="54"/>
  <c r="U86" i="54"/>
  <c r="V86" i="54" s="1"/>
  <c r="K87" i="54"/>
  <c r="O87" i="54"/>
  <c r="P87" i="54"/>
  <c r="Q87" i="54"/>
  <c r="T87" i="54"/>
  <c r="V87" i="54" s="1"/>
  <c r="U87" i="54"/>
  <c r="C88" i="54"/>
  <c r="K88" i="54"/>
  <c r="R88" i="54" s="1"/>
  <c r="O88" i="54"/>
  <c r="P88" i="54"/>
  <c r="Q88" i="54"/>
  <c r="T88" i="54"/>
  <c r="U88" i="54"/>
  <c r="C89" i="54"/>
  <c r="K89" i="54"/>
  <c r="O89" i="54"/>
  <c r="P89" i="54"/>
  <c r="Q89" i="54"/>
  <c r="R89" i="54"/>
  <c r="T89" i="54"/>
  <c r="U89" i="54"/>
  <c r="V89" i="54"/>
  <c r="J90" i="54"/>
  <c r="K90" i="54" s="1"/>
  <c r="R90" i="54" s="1"/>
  <c r="O90" i="54"/>
  <c r="P90" i="54"/>
  <c r="Q90" i="54"/>
  <c r="Q262" i="54" s="1"/>
  <c r="T90" i="54"/>
  <c r="U90" i="54"/>
  <c r="V90" i="54"/>
  <c r="C91" i="54"/>
  <c r="J91" i="54"/>
  <c r="K91" i="54"/>
  <c r="L91" i="54"/>
  <c r="M91" i="54"/>
  <c r="N91" i="54"/>
  <c r="O91" i="54"/>
  <c r="Q91" i="54"/>
  <c r="R91" i="54"/>
  <c r="T91" i="54"/>
  <c r="U91" i="54"/>
  <c r="V91" i="54"/>
  <c r="K92" i="54"/>
  <c r="O92" i="54"/>
  <c r="P92" i="54"/>
  <c r="P264" i="54" s="1"/>
  <c r="Q92" i="54"/>
  <c r="R92" i="54"/>
  <c r="T92" i="54"/>
  <c r="U92" i="54"/>
  <c r="V92" i="54" s="1"/>
  <c r="K93" i="54"/>
  <c r="L93" i="54"/>
  <c r="M93" i="54"/>
  <c r="P93" i="54" s="1"/>
  <c r="N93" i="54"/>
  <c r="Q93" i="54"/>
  <c r="Q265" i="54" s="1"/>
  <c r="U93" i="54"/>
  <c r="K94" i="54"/>
  <c r="O94" i="54"/>
  <c r="P94" i="54"/>
  <c r="Q94" i="54"/>
  <c r="R94" i="54"/>
  <c r="T94" i="54"/>
  <c r="U94" i="54"/>
  <c r="V94" i="54" s="1"/>
  <c r="K95" i="54"/>
  <c r="R95" i="54" s="1"/>
  <c r="L95" i="54"/>
  <c r="M95" i="54"/>
  <c r="N95" i="54"/>
  <c r="Q95" i="54" s="1"/>
  <c r="O95" i="54"/>
  <c r="P95" i="54"/>
  <c r="T95" i="54"/>
  <c r="U95" i="54"/>
  <c r="E96" i="54"/>
  <c r="O96" i="54" s="1"/>
  <c r="O268" i="54" s="1"/>
  <c r="F96" i="54"/>
  <c r="G96" i="54"/>
  <c r="P96" i="54"/>
  <c r="T96" i="54"/>
  <c r="U96" i="54"/>
  <c r="V96" i="54" s="1"/>
  <c r="E97" i="54"/>
  <c r="G97" i="54"/>
  <c r="K97" i="54"/>
  <c r="R97" i="54" s="1"/>
  <c r="O97" i="54"/>
  <c r="P97" i="54"/>
  <c r="Q97" i="54"/>
  <c r="T97" i="54"/>
  <c r="U97" i="54"/>
  <c r="V97" i="54"/>
  <c r="C98" i="54"/>
  <c r="K98" i="54"/>
  <c r="R98" i="54" s="1"/>
  <c r="O98" i="54"/>
  <c r="O270" i="54" s="1"/>
  <c r="P98" i="54"/>
  <c r="Q98" i="54"/>
  <c r="T98" i="54"/>
  <c r="U98" i="54" s="1"/>
  <c r="V98" i="54" s="1"/>
  <c r="K99" i="54"/>
  <c r="O99" i="54"/>
  <c r="P99" i="54"/>
  <c r="Q99" i="54"/>
  <c r="R99" i="54"/>
  <c r="T99" i="54"/>
  <c r="U99" i="54"/>
  <c r="V99" i="54" s="1"/>
  <c r="I100" i="54"/>
  <c r="L100" i="54"/>
  <c r="C101" i="54"/>
  <c r="J101" i="54"/>
  <c r="J100" i="54" s="1"/>
  <c r="L101" i="54"/>
  <c r="T101" i="54" s="1"/>
  <c r="T100" i="54" s="1"/>
  <c r="M101" i="54"/>
  <c r="N101" i="54"/>
  <c r="Q101" i="54" s="1"/>
  <c r="P101" i="54"/>
  <c r="U101" i="54"/>
  <c r="K102" i="54"/>
  <c r="R102" i="54" s="1"/>
  <c r="O102" i="54"/>
  <c r="P102" i="54"/>
  <c r="Q102" i="54"/>
  <c r="T102" i="54"/>
  <c r="V102" i="54" s="1"/>
  <c r="U102" i="54"/>
  <c r="K103" i="54"/>
  <c r="L103" i="54"/>
  <c r="M103" i="54"/>
  <c r="N103" i="54"/>
  <c r="O103" i="54"/>
  <c r="Q103" i="54"/>
  <c r="R103" i="54"/>
  <c r="T103" i="54"/>
  <c r="U103" i="54"/>
  <c r="V103" i="54"/>
  <c r="K104" i="54"/>
  <c r="L104" i="54"/>
  <c r="M104" i="54"/>
  <c r="P104" i="54" s="1"/>
  <c r="N104" i="54"/>
  <c r="O104" i="54"/>
  <c r="R104" i="54"/>
  <c r="T104" i="54"/>
  <c r="V104" i="54" s="1"/>
  <c r="U104" i="54"/>
  <c r="D105" i="54"/>
  <c r="O105" i="54"/>
  <c r="P105" i="54"/>
  <c r="Q105" i="54"/>
  <c r="T105" i="54"/>
  <c r="V105" i="54" s="1"/>
  <c r="U105" i="54"/>
  <c r="D106" i="54"/>
  <c r="K106" i="54"/>
  <c r="R106" i="54" s="1"/>
  <c r="O106" i="54"/>
  <c r="P106" i="54"/>
  <c r="Q106" i="54"/>
  <c r="T106" i="54"/>
  <c r="U106" i="54"/>
  <c r="V106" i="54"/>
  <c r="C107" i="54"/>
  <c r="E107" i="54"/>
  <c r="U107" i="54" s="1"/>
  <c r="F107" i="54"/>
  <c r="G107" i="54"/>
  <c r="Q107" i="54" s="1"/>
  <c r="P107" i="54"/>
  <c r="T107" i="54"/>
  <c r="I108" i="54"/>
  <c r="E109" i="54"/>
  <c r="U109" i="54"/>
  <c r="C110" i="54"/>
  <c r="J110" i="54"/>
  <c r="K110" i="54"/>
  <c r="L110" i="54"/>
  <c r="M110" i="54"/>
  <c r="N110" i="54"/>
  <c r="O110" i="54"/>
  <c r="Q110" i="54"/>
  <c r="R110" i="54"/>
  <c r="T110" i="54"/>
  <c r="U110" i="54"/>
  <c r="V110" i="54"/>
  <c r="K111" i="54"/>
  <c r="O111" i="54"/>
  <c r="P111" i="54"/>
  <c r="Q111" i="54"/>
  <c r="R111" i="54"/>
  <c r="T111" i="54"/>
  <c r="U111" i="54"/>
  <c r="V111" i="54"/>
  <c r="K112" i="54"/>
  <c r="L112" i="54"/>
  <c r="R112" i="54" s="1"/>
  <c r="M112" i="54"/>
  <c r="P112" i="54" s="1"/>
  <c r="N112" i="54"/>
  <c r="Q112" i="54"/>
  <c r="U112" i="54"/>
  <c r="D113" i="54"/>
  <c r="K113" i="54" s="1"/>
  <c r="R113" i="54" s="1"/>
  <c r="E113" i="54"/>
  <c r="F113" i="54"/>
  <c r="P113" i="54" s="1"/>
  <c r="G113" i="54"/>
  <c r="G116" i="54" s="1"/>
  <c r="O113" i="54"/>
  <c r="Q113" i="54"/>
  <c r="T113" i="54"/>
  <c r="U113" i="54"/>
  <c r="V113" i="54" s="1"/>
  <c r="C114" i="54"/>
  <c r="K114" i="54"/>
  <c r="O114" i="54"/>
  <c r="P114" i="54"/>
  <c r="Q114" i="54"/>
  <c r="R114" i="54"/>
  <c r="T114" i="54"/>
  <c r="V114" i="54" s="1"/>
  <c r="U114" i="54"/>
  <c r="K115" i="54"/>
  <c r="R115" i="54" s="1"/>
  <c r="O115" i="54"/>
  <c r="P115" i="54"/>
  <c r="Q115" i="54"/>
  <c r="T115" i="54"/>
  <c r="U115" i="54"/>
  <c r="V115" i="54" s="1"/>
  <c r="D116" i="54"/>
  <c r="K116" i="54" s="1"/>
  <c r="R116" i="54" s="1"/>
  <c r="E116" i="54"/>
  <c r="O116" i="54" s="1"/>
  <c r="F116" i="54"/>
  <c r="P116" i="54" s="1"/>
  <c r="Q116" i="54"/>
  <c r="T116" i="54"/>
  <c r="U116" i="54"/>
  <c r="V116" i="54" s="1"/>
  <c r="W116" i="54"/>
  <c r="L117" i="54"/>
  <c r="C118" i="54"/>
  <c r="J118" i="54"/>
  <c r="L118" i="54"/>
  <c r="M118" i="54"/>
  <c r="N118" i="54"/>
  <c r="Q118" i="54" s="1"/>
  <c r="O118" i="54"/>
  <c r="T118" i="54"/>
  <c r="U118" i="54"/>
  <c r="K119" i="54"/>
  <c r="O119" i="54"/>
  <c r="P119" i="54"/>
  <c r="Q119" i="54"/>
  <c r="Q117" i="54" s="1"/>
  <c r="Q289" i="54" s="1"/>
  <c r="R119" i="54"/>
  <c r="T119" i="54"/>
  <c r="V119" i="54" s="1"/>
  <c r="U119" i="54"/>
  <c r="K120" i="54"/>
  <c r="L120" i="54"/>
  <c r="M120" i="54"/>
  <c r="P120" i="54" s="1"/>
  <c r="N120" i="54"/>
  <c r="Q120" i="54" s="1"/>
  <c r="O120" i="54"/>
  <c r="T120" i="54"/>
  <c r="V120" i="54" s="1"/>
  <c r="U120" i="54"/>
  <c r="K121" i="54"/>
  <c r="L121" i="54"/>
  <c r="M121" i="54"/>
  <c r="P121" i="54" s="1"/>
  <c r="N121" i="54"/>
  <c r="Q121" i="54" s="1"/>
  <c r="O121" i="54"/>
  <c r="T121" i="54"/>
  <c r="U121" i="54"/>
  <c r="V121" i="54" s="1"/>
  <c r="I122" i="54"/>
  <c r="K122" i="54" s="1"/>
  <c r="L122" i="54"/>
  <c r="M122" i="54"/>
  <c r="N122" i="54"/>
  <c r="Q122" i="54" s="1"/>
  <c r="P122" i="54"/>
  <c r="P294" i="54" s="1"/>
  <c r="U122" i="54"/>
  <c r="C123" i="54"/>
  <c r="D123" i="54"/>
  <c r="K123" i="54" s="1"/>
  <c r="E123" i="54"/>
  <c r="U123" i="54" s="1"/>
  <c r="F123" i="54"/>
  <c r="P123" i="54" s="1"/>
  <c r="G123" i="54"/>
  <c r="O123" i="54"/>
  <c r="O295" i="54" s="1"/>
  <c r="Q123" i="54"/>
  <c r="T123" i="54"/>
  <c r="C124" i="54"/>
  <c r="C55" i="54" s="1"/>
  <c r="C137" i="54" s="1"/>
  <c r="D124" i="54"/>
  <c r="I124" i="54"/>
  <c r="K124" i="54"/>
  <c r="D125" i="54"/>
  <c r="U125" i="54"/>
  <c r="C126" i="54"/>
  <c r="D126" i="54"/>
  <c r="D147" i="54" s="1"/>
  <c r="J126" i="54"/>
  <c r="K126" i="54"/>
  <c r="R126" i="54" s="1"/>
  <c r="L126" i="54"/>
  <c r="M126" i="54"/>
  <c r="N126" i="54"/>
  <c r="Q126" i="54" s="1"/>
  <c r="O126" i="54"/>
  <c r="T126" i="54"/>
  <c r="V126" i="54" s="1"/>
  <c r="U126" i="54"/>
  <c r="K127" i="54"/>
  <c r="R127" i="54" s="1"/>
  <c r="O127" i="54"/>
  <c r="P127" i="54"/>
  <c r="Q127" i="54"/>
  <c r="T127" i="54"/>
  <c r="U127" i="54"/>
  <c r="V127" i="54"/>
  <c r="K128" i="54"/>
  <c r="L128" i="54"/>
  <c r="T128" i="54" s="1"/>
  <c r="V128" i="54" s="1"/>
  <c r="M128" i="54"/>
  <c r="N128" i="54"/>
  <c r="Q128" i="54" s="1"/>
  <c r="Q300" i="54" s="1"/>
  <c r="P128" i="54"/>
  <c r="R128" i="54"/>
  <c r="U128" i="54"/>
  <c r="D129" i="54"/>
  <c r="K129" i="54"/>
  <c r="R129" i="54" s="1"/>
  <c r="O129" i="54"/>
  <c r="P129" i="54"/>
  <c r="P301" i="54" s="1"/>
  <c r="Q129" i="54"/>
  <c r="T129" i="54"/>
  <c r="U129" i="54"/>
  <c r="V129" i="54" s="1"/>
  <c r="K130" i="54"/>
  <c r="L130" i="54"/>
  <c r="R130" i="54" s="1"/>
  <c r="P130" i="54"/>
  <c r="Q130" i="54"/>
  <c r="U130" i="54"/>
  <c r="K131" i="54"/>
  <c r="R131" i="54" s="1"/>
  <c r="O131" i="54"/>
  <c r="P131" i="54"/>
  <c r="Q131" i="54"/>
  <c r="T131" i="54"/>
  <c r="U131" i="54"/>
  <c r="V131" i="54"/>
  <c r="W131" i="54" s="1"/>
  <c r="K132" i="54"/>
  <c r="L132" i="54"/>
  <c r="O132" i="54"/>
  <c r="P132" i="54"/>
  <c r="Q132" i="54"/>
  <c r="R132" i="54"/>
  <c r="T132" i="54"/>
  <c r="V132" i="54" s="1"/>
  <c r="U132" i="54"/>
  <c r="K133" i="54"/>
  <c r="R133" i="54" s="1"/>
  <c r="L133" i="54"/>
  <c r="M133" i="54"/>
  <c r="P133" i="54" s="1"/>
  <c r="O133" i="54"/>
  <c r="O305" i="54" s="1"/>
  <c r="T133" i="54"/>
  <c r="U133" i="54"/>
  <c r="V133" i="54"/>
  <c r="W133" i="54"/>
  <c r="K134" i="54"/>
  <c r="L134" i="54"/>
  <c r="M134" i="54"/>
  <c r="P134" i="54" s="1"/>
  <c r="N134" i="54"/>
  <c r="O134" i="54"/>
  <c r="Q134" i="54"/>
  <c r="R134" i="54"/>
  <c r="T134" i="54"/>
  <c r="V134" i="54" s="1"/>
  <c r="W134" i="54" s="1"/>
  <c r="U134" i="54"/>
  <c r="D135" i="54"/>
  <c r="G135" i="54"/>
  <c r="K135" i="54"/>
  <c r="R135" i="54" s="1"/>
  <c r="O135" i="54"/>
  <c r="P135" i="54"/>
  <c r="Q135" i="54"/>
  <c r="T135" i="54"/>
  <c r="U135" i="54"/>
  <c r="V135" i="54" s="1"/>
  <c r="C136" i="54"/>
  <c r="D136" i="54"/>
  <c r="E136" i="54"/>
  <c r="O136" i="54" s="1"/>
  <c r="F136" i="54"/>
  <c r="G136" i="54"/>
  <c r="K136" i="54"/>
  <c r="R136" i="54" s="1"/>
  <c r="P136" i="54"/>
  <c r="Q136" i="54"/>
  <c r="T136" i="54"/>
  <c r="U136" i="54"/>
  <c r="V136" i="54"/>
  <c r="E137" i="54"/>
  <c r="F137" i="54"/>
  <c r="F138" i="54" s="1"/>
  <c r="G137" i="54"/>
  <c r="G138" i="54"/>
  <c r="G139" i="54"/>
  <c r="I140" i="54"/>
  <c r="J140" i="54"/>
  <c r="K140" i="54"/>
  <c r="K246" i="54" s="1"/>
  <c r="L140" i="54"/>
  <c r="L180" i="54" s="1"/>
  <c r="M140" i="54"/>
  <c r="P140" i="54" s="1"/>
  <c r="P182" i="54" s="1"/>
  <c r="N140" i="54"/>
  <c r="N182" i="54" s="1"/>
  <c r="O140" i="54"/>
  <c r="O222" i="54" s="1"/>
  <c r="Q140" i="54"/>
  <c r="T140" i="54"/>
  <c r="U140" i="54"/>
  <c r="W9" i="54" s="1"/>
  <c r="C146" i="54"/>
  <c r="D146" i="54"/>
  <c r="F146" i="54"/>
  <c r="G146" i="54"/>
  <c r="E147" i="54"/>
  <c r="F147" i="54"/>
  <c r="G147" i="54"/>
  <c r="K147" i="54"/>
  <c r="C155" i="54"/>
  <c r="C154" i="54" s="1"/>
  <c r="D155" i="54"/>
  <c r="E155" i="54"/>
  <c r="F155" i="54"/>
  <c r="G155" i="54"/>
  <c r="C156" i="54"/>
  <c r="D156" i="54"/>
  <c r="K156" i="54" s="1"/>
  <c r="E156" i="54"/>
  <c r="F156" i="54"/>
  <c r="F154" i="54" s="1"/>
  <c r="F315" i="54" s="1"/>
  <c r="G156" i="54"/>
  <c r="C157" i="54"/>
  <c r="K157" i="54" s="1"/>
  <c r="J125" i="54" s="1"/>
  <c r="J124" i="54" s="1"/>
  <c r="E157" i="54"/>
  <c r="F157" i="54"/>
  <c r="G157" i="54"/>
  <c r="C158" i="54"/>
  <c r="D158" i="54"/>
  <c r="E158" i="54"/>
  <c r="E319" i="54" s="1"/>
  <c r="F158" i="54"/>
  <c r="G158" i="54"/>
  <c r="C160" i="54"/>
  <c r="C321" i="54" s="1"/>
  <c r="K161" i="54"/>
  <c r="L161" i="54"/>
  <c r="M161" i="54"/>
  <c r="N161" i="54"/>
  <c r="N322" i="54" s="1"/>
  <c r="G162" i="54"/>
  <c r="K164" i="54"/>
  <c r="L164" i="54"/>
  <c r="M164" i="54"/>
  <c r="N164" i="54"/>
  <c r="N325" i="54" s="1"/>
  <c r="E10" i="41" s="1"/>
  <c r="C165" i="54"/>
  <c r="D165" i="54"/>
  <c r="E165" i="54"/>
  <c r="F165" i="54"/>
  <c r="F164" i="54" s="1"/>
  <c r="D166" i="54"/>
  <c r="E166" i="54"/>
  <c r="F166" i="54"/>
  <c r="G166" i="54"/>
  <c r="G327" i="54" s="1"/>
  <c r="D167" i="54"/>
  <c r="E167" i="54"/>
  <c r="F167" i="54"/>
  <c r="G167" i="54"/>
  <c r="C168" i="54"/>
  <c r="D168" i="54"/>
  <c r="E168" i="54"/>
  <c r="E329" i="54" s="1"/>
  <c r="F168" i="54"/>
  <c r="G168" i="54"/>
  <c r="D169" i="54"/>
  <c r="E169" i="54"/>
  <c r="F169" i="54"/>
  <c r="G169" i="54"/>
  <c r="C170" i="54"/>
  <c r="C331" i="54" s="1"/>
  <c r="D170" i="54"/>
  <c r="E170" i="54"/>
  <c r="F170" i="54"/>
  <c r="G170" i="54"/>
  <c r="C171" i="54"/>
  <c r="D171" i="54"/>
  <c r="E171" i="54"/>
  <c r="F171" i="54"/>
  <c r="G171" i="54"/>
  <c r="C177" i="54"/>
  <c r="E177" i="54"/>
  <c r="F177" i="54"/>
  <c r="G177" i="54"/>
  <c r="C178" i="54"/>
  <c r="D178" i="54"/>
  <c r="E178" i="54"/>
  <c r="F178" i="54"/>
  <c r="G178" i="54"/>
  <c r="I178" i="54"/>
  <c r="K178" i="54"/>
  <c r="C179" i="54"/>
  <c r="D179" i="54"/>
  <c r="E179" i="54"/>
  <c r="F179" i="54"/>
  <c r="G179" i="54"/>
  <c r="I179" i="54"/>
  <c r="L179" i="54"/>
  <c r="M179" i="54"/>
  <c r="N179" i="54"/>
  <c r="P179" i="54"/>
  <c r="C180" i="54"/>
  <c r="D180" i="54"/>
  <c r="E180" i="54"/>
  <c r="F180" i="54"/>
  <c r="G180" i="54"/>
  <c r="I180" i="54"/>
  <c r="M180" i="54"/>
  <c r="N180" i="54"/>
  <c r="O180" i="54"/>
  <c r="D181" i="54"/>
  <c r="E181" i="54"/>
  <c r="F181" i="54"/>
  <c r="G181" i="54"/>
  <c r="L181" i="54"/>
  <c r="N181" i="54"/>
  <c r="C182" i="54"/>
  <c r="D182" i="54"/>
  <c r="E182" i="54"/>
  <c r="F182" i="54"/>
  <c r="G182" i="54"/>
  <c r="I182" i="54"/>
  <c r="L182" i="54"/>
  <c r="M182" i="54"/>
  <c r="C183" i="54"/>
  <c r="D183" i="54"/>
  <c r="E183" i="54"/>
  <c r="F183" i="54"/>
  <c r="G183" i="54"/>
  <c r="I183" i="54"/>
  <c r="L183" i="54"/>
  <c r="M183" i="54"/>
  <c r="N183" i="54"/>
  <c r="C184" i="54"/>
  <c r="D184" i="54"/>
  <c r="E184" i="54"/>
  <c r="F184" i="54"/>
  <c r="G184" i="54"/>
  <c r="I184" i="54"/>
  <c r="L184" i="54"/>
  <c r="M184" i="54"/>
  <c r="N184" i="54"/>
  <c r="O184" i="54"/>
  <c r="Q184" i="54"/>
  <c r="C185" i="54"/>
  <c r="D185" i="54"/>
  <c r="E185" i="54"/>
  <c r="F185" i="54"/>
  <c r="G185" i="54"/>
  <c r="K185" i="54"/>
  <c r="R185" i="54" s="1"/>
  <c r="L185" i="54"/>
  <c r="M185" i="54"/>
  <c r="N185" i="54"/>
  <c r="C186" i="54"/>
  <c r="D186" i="54"/>
  <c r="E186" i="54"/>
  <c r="F186" i="54"/>
  <c r="G186" i="54"/>
  <c r="I186" i="54"/>
  <c r="L186" i="54"/>
  <c r="M186" i="54"/>
  <c r="N186" i="54"/>
  <c r="O186" i="54"/>
  <c r="P186" i="54"/>
  <c r="C187" i="54"/>
  <c r="D187" i="54"/>
  <c r="E187" i="54"/>
  <c r="F187" i="54"/>
  <c r="G187" i="54"/>
  <c r="I187" i="54"/>
  <c r="L187" i="54"/>
  <c r="M187" i="54"/>
  <c r="N187" i="54"/>
  <c r="O187" i="54"/>
  <c r="P187" i="54"/>
  <c r="D188" i="54"/>
  <c r="E188" i="54"/>
  <c r="G188" i="54"/>
  <c r="I188" i="54"/>
  <c r="K188" i="54"/>
  <c r="C189" i="54"/>
  <c r="D189" i="54"/>
  <c r="E189" i="54"/>
  <c r="F189" i="54"/>
  <c r="G189" i="54"/>
  <c r="I189" i="54"/>
  <c r="K189" i="54"/>
  <c r="C190" i="54"/>
  <c r="D190" i="54"/>
  <c r="E190" i="54"/>
  <c r="F190" i="54"/>
  <c r="G190" i="54"/>
  <c r="I190" i="54"/>
  <c r="K190" i="54"/>
  <c r="R190" i="54" s="1"/>
  <c r="L190" i="54"/>
  <c r="M190" i="54"/>
  <c r="P190" i="54"/>
  <c r="C191" i="54"/>
  <c r="D191" i="54"/>
  <c r="E191" i="54"/>
  <c r="F191" i="54"/>
  <c r="G191" i="54"/>
  <c r="I191" i="54"/>
  <c r="L191" i="54"/>
  <c r="M191" i="54"/>
  <c r="N191" i="54"/>
  <c r="P191" i="54"/>
  <c r="C192" i="54"/>
  <c r="D192" i="54"/>
  <c r="E192" i="54"/>
  <c r="F192" i="54"/>
  <c r="G192" i="54"/>
  <c r="I192" i="54"/>
  <c r="K192" i="54"/>
  <c r="R192" i="54" s="1"/>
  <c r="L192" i="54"/>
  <c r="M192" i="54"/>
  <c r="N192" i="54"/>
  <c r="C193" i="54"/>
  <c r="D193" i="54"/>
  <c r="E193" i="54"/>
  <c r="F193" i="54"/>
  <c r="G193" i="54"/>
  <c r="L193" i="54"/>
  <c r="M193" i="54"/>
  <c r="N193" i="54"/>
  <c r="P193" i="54"/>
  <c r="C194" i="54"/>
  <c r="D194" i="54"/>
  <c r="E194" i="54"/>
  <c r="F194" i="54"/>
  <c r="G194" i="54"/>
  <c r="I194" i="54"/>
  <c r="L194" i="54"/>
  <c r="M194" i="54"/>
  <c r="N194" i="54"/>
  <c r="O194" i="54"/>
  <c r="P194" i="54"/>
  <c r="Q194" i="54"/>
  <c r="C195" i="54"/>
  <c r="D195" i="54"/>
  <c r="E195" i="54"/>
  <c r="F195" i="54"/>
  <c r="G195" i="54"/>
  <c r="I195" i="54"/>
  <c r="L195" i="54"/>
  <c r="M195" i="54"/>
  <c r="N195" i="54"/>
  <c r="O195" i="54"/>
  <c r="P195" i="54"/>
  <c r="D196" i="54"/>
  <c r="E196" i="54"/>
  <c r="F196" i="54"/>
  <c r="I196" i="54"/>
  <c r="C197" i="54"/>
  <c r="D197" i="54"/>
  <c r="E197" i="54"/>
  <c r="F197" i="54"/>
  <c r="G197" i="54"/>
  <c r="I197" i="54"/>
  <c r="L197" i="54"/>
  <c r="N197" i="54"/>
  <c r="O197" i="54"/>
  <c r="P197" i="54"/>
  <c r="Q197" i="54"/>
  <c r="C198" i="54"/>
  <c r="D198" i="54"/>
  <c r="E198" i="54"/>
  <c r="F198" i="54"/>
  <c r="G198" i="54"/>
  <c r="I198" i="54"/>
  <c r="L198" i="54"/>
  <c r="M198" i="54"/>
  <c r="C199" i="54"/>
  <c r="D199" i="54"/>
  <c r="E199" i="54"/>
  <c r="F199" i="54"/>
  <c r="G199" i="54"/>
  <c r="I199" i="54"/>
  <c r="K199" i="54"/>
  <c r="L199" i="54"/>
  <c r="R199" i="54" s="1"/>
  <c r="M199" i="54"/>
  <c r="N199" i="54"/>
  <c r="P199" i="54"/>
  <c r="C200" i="54"/>
  <c r="D200" i="54"/>
  <c r="E200" i="54"/>
  <c r="F200" i="54"/>
  <c r="G200" i="54"/>
  <c r="I200" i="54"/>
  <c r="L200" i="54"/>
  <c r="M200" i="54"/>
  <c r="N200" i="54"/>
  <c r="C201" i="54"/>
  <c r="D201" i="54"/>
  <c r="E201" i="54"/>
  <c r="F201" i="54"/>
  <c r="G201" i="54"/>
  <c r="L201" i="54"/>
  <c r="M201" i="54"/>
  <c r="N201" i="54"/>
  <c r="P201" i="54"/>
  <c r="C202" i="54"/>
  <c r="D202" i="54"/>
  <c r="E202" i="54"/>
  <c r="F202" i="54"/>
  <c r="G202" i="54"/>
  <c r="I202" i="54"/>
  <c r="K202" i="54"/>
  <c r="L202" i="54"/>
  <c r="M202" i="54"/>
  <c r="N202" i="54"/>
  <c r="O202" i="54"/>
  <c r="P202" i="54"/>
  <c r="C203" i="54"/>
  <c r="D203" i="54"/>
  <c r="E203" i="54"/>
  <c r="F203" i="54"/>
  <c r="G203" i="54"/>
  <c r="I203" i="54"/>
  <c r="L203" i="54"/>
  <c r="M203" i="54"/>
  <c r="N203" i="54"/>
  <c r="P203" i="54"/>
  <c r="D204" i="54"/>
  <c r="F204" i="54"/>
  <c r="G204" i="54"/>
  <c r="I204" i="54"/>
  <c r="M204" i="54"/>
  <c r="N204" i="54"/>
  <c r="P204" i="54"/>
  <c r="C205" i="54"/>
  <c r="D205" i="54"/>
  <c r="E205" i="54"/>
  <c r="F205" i="54"/>
  <c r="G205" i="54"/>
  <c r="I205" i="54"/>
  <c r="K205" i="54"/>
  <c r="R205" i="54" s="1"/>
  <c r="L205" i="54"/>
  <c r="N205" i="54"/>
  <c r="O205" i="54"/>
  <c r="P205" i="54"/>
  <c r="C206" i="54"/>
  <c r="D206" i="54"/>
  <c r="E206" i="54"/>
  <c r="F206" i="54"/>
  <c r="G206" i="54"/>
  <c r="I206" i="54"/>
  <c r="C207" i="54"/>
  <c r="D207" i="54"/>
  <c r="E207" i="54"/>
  <c r="F207" i="54"/>
  <c r="G207" i="54"/>
  <c r="I207" i="54"/>
  <c r="L207" i="54"/>
  <c r="M207" i="54"/>
  <c r="N207" i="54"/>
  <c r="P207" i="54"/>
  <c r="C208" i="54"/>
  <c r="D208" i="54"/>
  <c r="E208" i="54"/>
  <c r="F208" i="54"/>
  <c r="G208" i="54"/>
  <c r="I208" i="54"/>
  <c r="L208" i="54"/>
  <c r="M208" i="54"/>
  <c r="N208" i="54"/>
  <c r="O208" i="54"/>
  <c r="C209" i="54"/>
  <c r="D209" i="54"/>
  <c r="E209" i="54"/>
  <c r="F209" i="54"/>
  <c r="G209" i="54"/>
  <c r="L209" i="54"/>
  <c r="M209" i="54"/>
  <c r="N209" i="54"/>
  <c r="O209" i="54"/>
  <c r="P209" i="54"/>
  <c r="C210" i="54"/>
  <c r="D210" i="54"/>
  <c r="E210" i="54"/>
  <c r="F210" i="54"/>
  <c r="G210" i="54"/>
  <c r="I210" i="54"/>
  <c r="K210" i="54"/>
  <c r="C211" i="54"/>
  <c r="D211" i="54"/>
  <c r="E211" i="54"/>
  <c r="F211" i="54"/>
  <c r="G211" i="54"/>
  <c r="I211" i="54"/>
  <c r="N211" i="54"/>
  <c r="C212" i="54"/>
  <c r="D212" i="54"/>
  <c r="E212" i="54"/>
  <c r="F212" i="54"/>
  <c r="G212" i="54"/>
  <c r="I212" i="54"/>
  <c r="K212" i="54"/>
  <c r="M212" i="54"/>
  <c r="N212" i="54"/>
  <c r="C213" i="54"/>
  <c r="D213" i="54"/>
  <c r="E213" i="54"/>
  <c r="F213" i="54"/>
  <c r="G213" i="54"/>
  <c r="I213" i="54"/>
  <c r="K213" i="54"/>
  <c r="R213" i="54" s="1"/>
  <c r="L213" i="54"/>
  <c r="N213" i="54"/>
  <c r="O213" i="54"/>
  <c r="P213" i="54"/>
  <c r="C214" i="54"/>
  <c r="D214" i="54"/>
  <c r="E214" i="54"/>
  <c r="F214" i="54"/>
  <c r="G214" i="54"/>
  <c r="I214" i="54"/>
  <c r="K214" i="54"/>
  <c r="R214" i="54" s="1"/>
  <c r="L214" i="54"/>
  <c r="M214" i="54"/>
  <c r="O214" i="54"/>
  <c r="P214" i="54"/>
  <c r="C215" i="54"/>
  <c r="D215" i="54"/>
  <c r="E215" i="54"/>
  <c r="F215" i="54"/>
  <c r="I215" i="54"/>
  <c r="L215" i="54"/>
  <c r="M215" i="54"/>
  <c r="N215" i="54"/>
  <c r="P215" i="54"/>
  <c r="C216" i="54"/>
  <c r="D216" i="54"/>
  <c r="E216" i="54"/>
  <c r="F216" i="54"/>
  <c r="G216" i="54"/>
  <c r="I216" i="54"/>
  <c r="K216" i="54"/>
  <c r="L216" i="54"/>
  <c r="M216" i="54"/>
  <c r="N216" i="54"/>
  <c r="O216" i="54"/>
  <c r="R216" i="54"/>
  <c r="C217" i="54"/>
  <c r="D217" i="54"/>
  <c r="E217" i="54"/>
  <c r="F217" i="54"/>
  <c r="G217" i="54"/>
  <c r="L217" i="54"/>
  <c r="M217" i="54"/>
  <c r="N217" i="54"/>
  <c r="O217" i="54"/>
  <c r="P217" i="54"/>
  <c r="C218" i="54"/>
  <c r="D218" i="54"/>
  <c r="F218" i="54"/>
  <c r="I218" i="54"/>
  <c r="L218" i="54"/>
  <c r="M218" i="54"/>
  <c r="N218" i="54"/>
  <c r="P218" i="54"/>
  <c r="C219" i="54"/>
  <c r="D219" i="54"/>
  <c r="E219" i="54"/>
  <c r="F219" i="54"/>
  <c r="G219" i="54"/>
  <c r="I219" i="54"/>
  <c r="C220" i="54"/>
  <c r="D220" i="54"/>
  <c r="E220" i="54"/>
  <c r="F220" i="54"/>
  <c r="G220" i="54"/>
  <c r="I220" i="54"/>
  <c r="K220" i="54"/>
  <c r="C221" i="54"/>
  <c r="D221" i="54"/>
  <c r="E221" i="54"/>
  <c r="F221" i="54"/>
  <c r="G221" i="54"/>
  <c r="I221" i="54"/>
  <c r="K221" i="54"/>
  <c r="N221" i="54"/>
  <c r="P221" i="54"/>
  <c r="C222" i="54"/>
  <c r="D222" i="54"/>
  <c r="E222" i="54"/>
  <c r="F222" i="54"/>
  <c r="G222" i="54"/>
  <c r="I222" i="54"/>
  <c r="L222" i="54"/>
  <c r="M222" i="54"/>
  <c r="P222" i="54"/>
  <c r="Q222" i="54"/>
  <c r="C223" i="54"/>
  <c r="D223" i="54"/>
  <c r="E223" i="54"/>
  <c r="I223" i="54"/>
  <c r="K223" i="54"/>
  <c r="L223" i="54"/>
  <c r="M223" i="54"/>
  <c r="N223" i="54"/>
  <c r="C224" i="54"/>
  <c r="D224" i="54"/>
  <c r="E224" i="54"/>
  <c r="F224" i="54"/>
  <c r="G224" i="54"/>
  <c r="I224" i="54"/>
  <c r="L224" i="54"/>
  <c r="M224" i="54"/>
  <c r="N224" i="54"/>
  <c r="O224" i="54"/>
  <c r="C225" i="54"/>
  <c r="D225" i="54"/>
  <c r="E225" i="54"/>
  <c r="F225" i="54"/>
  <c r="G225" i="54"/>
  <c r="L225" i="54"/>
  <c r="M225" i="54"/>
  <c r="N225" i="54"/>
  <c r="O225" i="54"/>
  <c r="P225" i="54"/>
  <c r="I226" i="54"/>
  <c r="C227" i="54"/>
  <c r="E227" i="54"/>
  <c r="F227" i="54"/>
  <c r="G227" i="54"/>
  <c r="C228" i="54"/>
  <c r="D228" i="54"/>
  <c r="E228" i="54"/>
  <c r="F228" i="54"/>
  <c r="G228" i="54"/>
  <c r="I228" i="54"/>
  <c r="C229" i="54"/>
  <c r="D229" i="54"/>
  <c r="E229" i="54"/>
  <c r="F229" i="54"/>
  <c r="G229" i="54"/>
  <c r="M229" i="54"/>
  <c r="N229" i="54"/>
  <c r="P229" i="54"/>
  <c r="Q229" i="54"/>
  <c r="C230" i="54"/>
  <c r="D230" i="54"/>
  <c r="E230" i="54"/>
  <c r="F230" i="54"/>
  <c r="I230" i="54"/>
  <c r="K230" i="54"/>
  <c r="R230" i="54" s="1"/>
  <c r="L230" i="54"/>
  <c r="M230" i="54"/>
  <c r="N230" i="54"/>
  <c r="C231" i="54"/>
  <c r="D231" i="54"/>
  <c r="E231" i="54"/>
  <c r="F231" i="54"/>
  <c r="G231" i="54"/>
  <c r="I231" i="54"/>
  <c r="K231" i="54"/>
  <c r="L231" i="54"/>
  <c r="R231" i="54" s="1"/>
  <c r="N231" i="54"/>
  <c r="C232" i="54"/>
  <c r="D232" i="54"/>
  <c r="E232" i="54"/>
  <c r="F232" i="54"/>
  <c r="G232" i="54"/>
  <c r="I232" i="54"/>
  <c r="L232" i="54"/>
  <c r="N232" i="54"/>
  <c r="C233" i="54"/>
  <c r="D233" i="54"/>
  <c r="E233" i="54"/>
  <c r="F233" i="54"/>
  <c r="G233" i="54"/>
  <c r="L233" i="54"/>
  <c r="M233" i="54"/>
  <c r="N233" i="54"/>
  <c r="O233" i="54"/>
  <c r="P233" i="54"/>
  <c r="C234" i="54"/>
  <c r="D234" i="54"/>
  <c r="E234" i="54"/>
  <c r="F234" i="54"/>
  <c r="G234" i="54"/>
  <c r="I234" i="54"/>
  <c r="K234" i="54"/>
  <c r="L234" i="54"/>
  <c r="R234" i="54" s="1"/>
  <c r="M234" i="54"/>
  <c r="N234" i="54"/>
  <c r="P234" i="54"/>
  <c r="C235" i="54"/>
  <c r="D235" i="54"/>
  <c r="E235" i="54"/>
  <c r="F235" i="54"/>
  <c r="G235" i="54"/>
  <c r="I235" i="54"/>
  <c r="L235" i="54"/>
  <c r="M235" i="54"/>
  <c r="N235" i="54"/>
  <c r="O235" i="54"/>
  <c r="P235" i="54"/>
  <c r="C236" i="54"/>
  <c r="D236" i="54"/>
  <c r="E236" i="54"/>
  <c r="I236" i="54"/>
  <c r="L236" i="54"/>
  <c r="M236" i="54"/>
  <c r="N236" i="54"/>
  <c r="O236" i="54"/>
  <c r="C237" i="54"/>
  <c r="D237" i="54"/>
  <c r="E237" i="54"/>
  <c r="F237" i="54"/>
  <c r="G237" i="54"/>
  <c r="I237" i="54"/>
  <c r="L237" i="54"/>
  <c r="M237" i="54"/>
  <c r="N237" i="54"/>
  <c r="O237" i="54"/>
  <c r="P237" i="54"/>
  <c r="Q237" i="54"/>
  <c r="C238" i="54"/>
  <c r="D238" i="54"/>
  <c r="I238" i="54"/>
  <c r="K238" i="54"/>
  <c r="L238" i="54"/>
  <c r="M238" i="54"/>
  <c r="N238" i="54"/>
  <c r="R238" i="54"/>
  <c r="B19" i="43" s="1"/>
  <c r="C239" i="54"/>
  <c r="D239" i="54"/>
  <c r="E239" i="54"/>
  <c r="F239" i="54"/>
  <c r="G239" i="54"/>
  <c r="I239" i="54"/>
  <c r="C240" i="54"/>
  <c r="D240" i="54"/>
  <c r="E240" i="54"/>
  <c r="F240" i="54"/>
  <c r="G240" i="54"/>
  <c r="I240" i="54"/>
  <c r="M240" i="54"/>
  <c r="N240" i="54"/>
  <c r="P240" i="54"/>
  <c r="D241" i="54"/>
  <c r="E241" i="54"/>
  <c r="F241" i="54"/>
  <c r="G241" i="54"/>
  <c r="I241" i="54"/>
  <c r="K241" i="54"/>
  <c r="R241" i="54" s="1"/>
  <c r="L241" i="54"/>
  <c r="M241" i="54"/>
  <c r="N241" i="54"/>
  <c r="O241" i="54"/>
  <c r="C242" i="54"/>
  <c r="D242" i="54"/>
  <c r="E242" i="54"/>
  <c r="F242" i="54"/>
  <c r="G242" i="54"/>
  <c r="I242" i="54"/>
  <c r="L242" i="54"/>
  <c r="M242" i="54"/>
  <c r="O242" i="54"/>
  <c r="P242" i="54"/>
  <c r="C243" i="54"/>
  <c r="D243" i="54"/>
  <c r="E243" i="54"/>
  <c r="F243" i="54"/>
  <c r="G243" i="54"/>
  <c r="I243" i="54"/>
  <c r="L243" i="54"/>
  <c r="M243" i="54"/>
  <c r="N243" i="54"/>
  <c r="O243" i="54"/>
  <c r="P243" i="54"/>
  <c r="C244" i="54"/>
  <c r="D244" i="54"/>
  <c r="E244" i="54"/>
  <c r="F244" i="54"/>
  <c r="G244" i="54"/>
  <c r="I244" i="54"/>
  <c r="L244" i="54"/>
  <c r="M244" i="54"/>
  <c r="P244" i="54"/>
  <c r="Q244" i="54"/>
  <c r="C245" i="54"/>
  <c r="D245" i="54"/>
  <c r="E245" i="54"/>
  <c r="F245" i="54"/>
  <c r="G245" i="54"/>
  <c r="I245" i="54"/>
  <c r="K245" i="54"/>
  <c r="R245" i="54" s="1"/>
  <c r="L245" i="54"/>
  <c r="M245" i="54"/>
  <c r="N245" i="54"/>
  <c r="O245" i="54"/>
  <c r="C246" i="54"/>
  <c r="D246" i="54"/>
  <c r="F246" i="54"/>
  <c r="G246" i="54"/>
  <c r="I246" i="54"/>
  <c r="J246" i="54"/>
  <c r="M246" i="54"/>
  <c r="N246" i="54"/>
  <c r="P246" i="54"/>
  <c r="C247" i="54"/>
  <c r="D247" i="54"/>
  <c r="G247" i="54"/>
  <c r="I247" i="54"/>
  <c r="K247" i="54"/>
  <c r="L247" i="54"/>
  <c r="M247" i="54"/>
  <c r="N247" i="54"/>
  <c r="C248" i="54"/>
  <c r="D248" i="54"/>
  <c r="E248" i="54"/>
  <c r="F248" i="54"/>
  <c r="G248" i="54"/>
  <c r="I248" i="54"/>
  <c r="L248" i="54"/>
  <c r="M248" i="54"/>
  <c r="N248" i="54"/>
  <c r="P248" i="54"/>
  <c r="C249" i="54"/>
  <c r="D249" i="54"/>
  <c r="E249" i="54"/>
  <c r="F249" i="54"/>
  <c r="G249" i="54"/>
  <c r="I249" i="54"/>
  <c r="K249" i="54"/>
  <c r="R249" i="54" s="1"/>
  <c r="L249" i="54"/>
  <c r="M249" i="54"/>
  <c r="N249" i="54"/>
  <c r="O249" i="54"/>
  <c r="C250" i="54"/>
  <c r="D250" i="54"/>
  <c r="E250" i="54"/>
  <c r="F250" i="54"/>
  <c r="I250" i="54"/>
  <c r="K250" i="54"/>
  <c r="L250" i="54"/>
  <c r="M250" i="54"/>
  <c r="N250" i="54"/>
  <c r="O250" i="54"/>
  <c r="P250" i="54"/>
  <c r="R250" i="54"/>
  <c r="C251" i="54"/>
  <c r="D251" i="54"/>
  <c r="E251" i="54"/>
  <c r="F251" i="54"/>
  <c r="G251" i="54"/>
  <c r="I251" i="54"/>
  <c r="L251" i="54"/>
  <c r="M251" i="54"/>
  <c r="N251" i="54"/>
  <c r="O251" i="54"/>
  <c r="P251" i="54"/>
  <c r="I252" i="54"/>
  <c r="L252" i="54"/>
  <c r="M252" i="54"/>
  <c r="N252" i="54"/>
  <c r="C253" i="54"/>
  <c r="D253" i="54"/>
  <c r="E253" i="54"/>
  <c r="F253" i="54"/>
  <c r="G253" i="54"/>
  <c r="I253" i="54"/>
  <c r="J253" i="54"/>
  <c r="C254" i="54"/>
  <c r="D254" i="54"/>
  <c r="E254" i="54"/>
  <c r="F254" i="54"/>
  <c r="G254" i="54"/>
  <c r="I254" i="54"/>
  <c r="K254" i="54"/>
  <c r="L254" i="54"/>
  <c r="M254" i="54"/>
  <c r="N254" i="54"/>
  <c r="O254" i="54"/>
  <c r="P254" i="54"/>
  <c r="R254" i="54"/>
  <c r="C255" i="54"/>
  <c r="D255" i="54"/>
  <c r="E255" i="54"/>
  <c r="F255" i="54"/>
  <c r="G255" i="54"/>
  <c r="I255" i="54"/>
  <c r="K255" i="54"/>
  <c r="L255" i="54"/>
  <c r="R255" i="54" s="1"/>
  <c r="M255" i="54"/>
  <c r="N255" i="54"/>
  <c r="O255" i="54"/>
  <c r="P255" i="54"/>
  <c r="C256" i="54"/>
  <c r="D256" i="54"/>
  <c r="E256" i="54"/>
  <c r="F256" i="54"/>
  <c r="G256" i="54"/>
  <c r="I256" i="54"/>
  <c r="L256" i="54"/>
  <c r="M256" i="54"/>
  <c r="N256" i="54"/>
  <c r="O256" i="54"/>
  <c r="P256" i="54"/>
  <c r="C257" i="54"/>
  <c r="D257" i="54"/>
  <c r="E257" i="54"/>
  <c r="F257" i="54"/>
  <c r="G257" i="54"/>
  <c r="I257" i="54"/>
  <c r="K257" i="54"/>
  <c r="R257" i="54" s="1"/>
  <c r="L257" i="54"/>
  <c r="M257" i="54"/>
  <c r="N257" i="54"/>
  <c r="O257" i="54"/>
  <c r="P257" i="54"/>
  <c r="C258" i="54"/>
  <c r="D258" i="54"/>
  <c r="E258" i="54"/>
  <c r="F258" i="54"/>
  <c r="G258" i="54"/>
  <c r="I258" i="54"/>
  <c r="K258" i="54"/>
  <c r="L258" i="54"/>
  <c r="R258" i="54" s="1"/>
  <c r="M258" i="54"/>
  <c r="N258" i="54"/>
  <c r="O258" i="54"/>
  <c r="P258" i="54"/>
  <c r="Q258" i="54"/>
  <c r="C259" i="54"/>
  <c r="D259" i="54"/>
  <c r="E259" i="54"/>
  <c r="F259" i="54"/>
  <c r="G259" i="54"/>
  <c r="I259" i="54"/>
  <c r="J259" i="54"/>
  <c r="L259" i="54"/>
  <c r="M259" i="54"/>
  <c r="N259" i="54"/>
  <c r="O259" i="54"/>
  <c r="P259" i="54"/>
  <c r="Q259" i="54"/>
  <c r="C260" i="54"/>
  <c r="D260" i="54"/>
  <c r="E260" i="54"/>
  <c r="F260" i="54"/>
  <c r="G260" i="54"/>
  <c r="I260" i="54"/>
  <c r="K260" i="54"/>
  <c r="R260" i="54" s="1"/>
  <c r="L260" i="54"/>
  <c r="M260" i="54"/>
  <c r="N260" i="54"/>
  <c r="O260" i="54"/>
  <c r="P260" i="54"/>
  <c r="Q260" i="54"/>
  <c r="C261" i="54"/>
  <c r="D261" i="54"/>
  <c r="E261" i="54"/>
  <c r="F261" i="54"/>
  <c r="G261" i="54"/>
  <c r="I261" i="54"/>
  <c r="K261" i="54"/>
  <c r="L261" i="54"/>
  <c r="R261" i="54" s="1"/>
  <c r="M261" i="54"/>
  <c r="N261" i="54"/>
  <c r="O261" i="54"/>
  <c r="P261" i="54"/>
  <c r="C262" i="54"/>
  <c r="D262" i="54"/>
  <c r="E262" i="54"/>
  <c r="F262" i="54"/>
  <c r="G262" i="54"/>
  <c r="I262" i="54"/>
  <c r="K262" i="54"/>
  <c r="L262" i="54"/>
  <c r="R262" i="54" s="1"/>
  <c r="M262" i="54"/>
  <c r="N262" i="54"/>
  <c r="O262" i="54"/>
  <c r="P262" i="54"/>
  <c r="D263" i="54"/>
  <c r="E263" i="54"/>
  <c r="F263" i="54"/>
  <c r="G263" i="54"/>
  <c r="I263" i="54"/>
  <c r="K263" i="54"/>
  <c r="L263" i="54"/>
  <c r="R263" i="54" s="1"/>
  <c r="N263" i="54"/>
  <c r="O263" i="54"/>
  <c r="D264" i="54"/>
  <c r="E264" i="54"/>
  <c r="F264" i="54"/>
  <c r="G264" i="54"/>
  <c r="I264" i="54"/>
  <c r="L264" i="54"/>
  <c r="M264" i="54"/>
  <c r="N264" i="54"/>
  <c r="O264" i="54"/>
  <c r="Q264" i="54"/>
  <c r="C265" i="54"/>
  <c r="D265" i="54"/>
  <c r="E265" i="54"/>
  <c r="F265" i="54"/>
  <c r="G265" i="54"/>
  <c r="I265" i="54"/>
  <c r="K265" i="54"/>
  <c r="R265" i="54" s="1"/>
  <c r="L265" i="54"/>
  <c r="M265" i="54"/>
  <c r="N265" i="54"/>
  <c r="P265" i="54"/>
  <c r="C266" i="54"/>
  <c r="D266" i="54"/>
  <c r="E266" i="54"/>
  <c r="F266" i="54"/>
  <c r="G266" i="54"/>
  <c r="I266" i="54"/>
  <c r="K266" i="54"/>
  <c r="L266" i="54"/>
  <c r="R266" i="54" s="1"/>
  <c r="M266" i="54"/>
  <c r="N266" i="54"/>
  <c r="O266" i="54"/>
  <c r="P266" i="54"/>
  <c r="Q266" i="54"/>
  <c r="C267" i="54"/>
  <c r="D267" i="54"/>
  <c r="E267" i="54"/>
  <c r="F267" i="54"/>
  <c r="G267" i="54"/>
  <c r="I267" i="54"/>
  <c r="J267" i="54"/>
  <c r="L267" i="54"/>
  <c r="M267" i="54"/>
  <c r="N267" i="54"/>
  <c r="O267" i="54"/>
  <c r="P267" i="54"/>
  <c r="E268" i="54"/>
  <c r="F268" i="54"/>
  <c r="I268" i="54"/>
  <c r="L268" i="54"/>
  <c r="M268" i="54"/>
  <c r="N268" i="54"/>
  <c r="P268" i="54"/>
  <c r="C269" i="54"/>
  <c r="D269" i="54"/>
  <c r="E269" i="54"/>
  <c r="F269" i="54"/>
  <c r="G269" i="54"/>
  <c r="I269" i="54"/>
  <c r="K269" i="54"/>
  <c r="L269" i="54"/>
  <c r="R269" i="54" s="1"/>
  <c r="M269" i="54"/>
  <c r="N269" i="54"/>
  <c r="O269" i="54"/>
  <c r="P269" i="54"/>
  <c r="Q269" i="54"/>
  <c r="C270" i="54"/>
  <c r="D270" i="54"/>
  <c r="E270" i="54"/>
  <c r="F270" i="54"/>
  <c r="G270" i="54"/>
  <c r="I270" i="54"/>
  <c r="K270" i="54"/>
  <c r="L270" i="54"/>
  <c r="M270" i="54"/>
  <c r="N270" i="54"/>
  <c r="P270" i="54"/>
  <c r="R270" i="54"/>
  <c r="C271" i="54"/>
  <c r="D271" i="54"/>
  <c r="E271" i="54"/>
  <c r="F271" i="54"/>
  <c r="G271" i="54"/>
  <c r="I271" i="54"/>
  <c r="K271" i="54"/>
  <c r="L271" i="54"/>
  <c r="M271" i="54"/>
  <c r="N271" i="54"/>
  <c r="O271" i="54"/>
  <c r="P271" i="54"/>
  <c r="Q271" i="54"/>
  <c r="C272" i="54"/>
  <c r="D272" i="54"/>
  <c r="E272" i="54"/>
  <c r="F272" i="54"/>
  <c r="G272" i="54"/>
  <c r="I272" i="54"/>
  <c r="L272" i="54"/>
  <c r="C273" i="54"/>
  <c r="D273" i="54"/>
  <c r="E273" i="54"/>
  <c r="F273" i="54"/>
  <c r="G273" i="54"/>
  <c r="I273" i="54"/>
  <c r="M273" i="54"/>
  <c r="N273" i="54"/>
  <c r="P273" i="54"/>
  <c r="Q273" i="54"/>
  <c r="C274" i="54"/>
  <c r="D274" i="54"/>
  <c r="E274" i="54"/>
  <c r="F274" i="54"/>
  <c r="G274" i="54"/>
  <c r="I274" i="54"/>
  <c r="K274" i="54"/>
  <c r="L274" i="54"/>
  <c r="M274" i="54"/>
  <c r="N274" i="54"/>
  <c r="O274" i="54"/>
  <c r="P274" i="54"/>
  <c r="Q274" i="54"/>
  <c r="R274" i="54"/>
  <c r="C275" i="54"/>
  <c r="D275" i="54"/>
  <c r="E275" i="54"/>
  <c r="F275" i="54"/>
  <c r="G275" i="54"/>
  <c r="I275" i="54"/>
  <c r="K275" i="54"/>
  <c r="L275" i="54"/>
  <c r="N275" i="54"/>
  <c r="O275" i="54"/>
  <c r="R275" i="54"/>
  <c r="C276" i="54"/>
  <c r="D276" i="54"/>
  <c r="E276" i="54"/>
  <c r="F276" i="54"/>
  <c r="G276" i="54"/>
  <c r="I276" i="54"/>
  <c r="K276" i="54"/>
  <c r="L276" i="54"/>
  <c r="R276" i="54" s="1"/>
  <c r="M276" i="54"/>
  <c r="N276" i="54"/>
  <c r="O276" i="54"/>
  <c r="P276" i="54"/>
  <c r="C277" i="54"/>
  <c r="D277" i="54"/>
  <c r="E277" i="54"/>
  <c r="F277" i="54"/>
  <c r="G277" i="54"/>
  <c r="I277" i="54"/>
  <c r="L277" i="54"/>
  <c r="M277" i="54"/>
  <c r="N277" i="54"/>
  <c r="O277" i="54"/>
  <c r="P277" i="54"/>
  <c r="C278" i="54"/>
  <c r="D278" i="54"/>
  <c r="E278" i="54"/>
  <c r="F278" i="54"/>
  <c r="G278" i="54"/>
  <c r="I278" i="54"/>
  <c r="K278" i="54"/>
  <c r="R278" i="54" s="1"/>
  <c r="L278" i="54"/>
  <c r="M278" i="54"/>
  <c r="N278" i="54"/>
  <c r="O278" i="54"/>
  <c r="P278" i="54"/>
  <c r="C279" i="54"/>
  <c r="E279" i="54"/>
  <c r="F279" i="54"/>
  <c r="G279" i="54"/>
  <c r="I279" i="54"/>
  <c r="L279" i="54"/>
  <c r="M279" i="54"/>
  <c r="N279" i="54"/>
  <c r="P279" i="54"/>
  <c r="Q279" i="54"/>
  <c r="C280" i="54"/>
  <c r="D280" i="54"/>
  <c r="E280" i="54"/>
  <c r="F280" i="54"/>
  <c r="G280" i="54"/>
  <c r="I280" i="54"/>
  <c r="C281" i="54"/>
  <c r="D281" i="54"/>
  <c r="E281" i="54"/>
  <c r="F281" i="54"/>
  <c r="G281" i="54"/>
  <c r="C282" i="54"/>
  <c r="D282" i="54"/>
  <c r="E282" i="54"/>
  <c r="F282" i="54"/>
  <c r="G282" i="54"/>
  <c r="I282" i="54"/>
  <c r="K282" i="54"/>
  <c r="L282" i="54"/>
  <c r="R282" i="54" s="1"/>
  <c r="N282" i="54"/>
  <c r="O282" i="54"/>
  <c r="Q282" i="54"/>
  <c r="C283" i="54"/>
  <c r="D283" i="54"/>
  <c r="E283" i="54"/>
  <c r="F283" i="54"/>
  <c r="G283" i="54"/>
  <c r="I283" i="54"/>
  <c r="K283" i="54"/>
  <c r="L283" i="54"/>
  <c r="M283" i="54"/>
  <c r="N283" i="54"/>
  <c r="O283" i="54"/>
  <c r="P283" i="54"/>
  <c r="Q283" i="54"/>
  <c r="R283" i="54"/>
  <c r="C284" i="54"/>
  <c r="D284" i="54"/>
  <c r="E284" i="54"/>
  <c r="F284" i="54"/>
  <c r="G284" i="54"/>
  <c r="I284" i="54"/>
  <c r="K284" i="54"/>
  <c r="R284" i="54" s="1"/>
  <c r="L284" i="54"/>
  <c r="M284" i="54"/>
  <c r="N284" i="54"/>
  <c r="P284" i="54"/>
  <c r="C285" i="54"/>
  <c r="D285" i="54"/>
  <c r="E285" i="54"/>
  <c r="F285" i="54"/>
  <c r="G285" i="54"/>
  <c r="I285" i="54"/>
  <c r="K285" i="54"/>
  <c r="L285" i="54"/>
  <c r="M285" i="54"/>
  <c r="N285" i="54"/>
  <c r="O285" i="54"/>
  <c r="P285" i="54"/>
  <c r="Q285" i="54"/>
  <c r="C286" i="54"/>
  <c r="D286" i="54"/>
  <c r="E286" i="54"/>
  <c r="F286" i="54"/>
  <c r="G286" i="54"/>
  <c r="I286" i="54"/>
  <c r="J286" i="54"/>
  <c r="K286" i="54"/>
  <c r="L286" i="54"/>
  <c r="R286" i="54" s="1"/>
  <c r="M286" i="54"/>
  <c r="N286" i="54"/>
  <c r="O286" i="54"/>
  <c r="P286" i="54"/>
  <c r="C287" i="54"/>
  <c r="D287" i="54"/>
  <c r="E287" i="54"/>
  <c r="F287" i="54"/>
  <c r="G287" i="54"/>
  <c r="I287" i="54"/>
  <c r="K287" i="54"/>
  <c r="L287" i="54"/>
  <c r="R287" i="54" s="1"/>
  <c r="M287" i="54"/>
  <c r="N287" i="54"/>
  <c r="O287" i="54"/>
  <c r="P287" i="54"/>
  <c r="Q287" i="54"/>
  <c r="D288" i="54"/>
  <c r="E288" i="54"/>
  <c r="F288" i="54"/>
  <c r="G288" i="54"/>
  <c r="I288" i="54"/>
  <c r="J288" i="54"/>
  <c r="L288" i="54"/>
  <c r="M288" i="54"/>
  <c r="N288" i="54"/>
  <c r="O288" i="54"/>
  <c r="P288" i="54"/>
  <c r="C289" i="54"/>
  <c r="D289" i="54"/>
  <c r="E289" i="54"/>
  <c r="F289" i="54"/>
  <c r="G289" i="54"/>
  <c r="C290" i="54"/>
  <c r="D290" i="54"/>
  <c r="E290" i="54"/>
  <c r="F290" i="54"/>
  <c r="G290" i="54"/>
  <c r="L290" i="54"/>
  <c r="M290" i="54"/>
  <c r="N290" i="54"/>
  <c r="O290" i="54"/>
  <c r="C291" i="54"/>
  <c r="D291" i="54"/>
  <c r="E291" i="54"/>
  <c r="F291" i="54"/>
  <c r="G291" i="54"/>
  <c r="I291" i="54"/>
  <c r="K291" i="54"/>
  <c r="L291" i="54"/>
  <c r="R291" i="54" s="1"/>
  <c r="M291" i="54"/>
  <c r="N291" i="54"/>
  <c r="O291" i="54"/>
  <c r="P291" i="54"/>
  <c r="C292" i="54"/>
  <c r="D292" i="54"/>
  <c r="E292" i="54"/>
  <c r="F292" i="54"/>
  <c r="G292" i="54"/>
  <c r="I292" i="54"/>
  <c r="L292" i="54"/>
  <c r="M292" i="54"/>
  <c r="N292" i="54"/>
  <c r="O292" i="54"/>
  <c r="P292" i="54"/>
  <c r="Q292" i="54"/>
  <c r="C293" i="54"/>
  <c r="D293" i="54"/>
  <c r="E293" i="54"/>
  <c r="F293" i="54"/>
  <c r="G293" i="54"/>
  <c r="I293" i="54"/>
  <c r="L293" i="54"/>
  <c r="M293" i="54"/>
  <c r="N293" i="54"/>
  <c r="O293" i="54"/>
  <c r="P293" i="54"/>
  <c r="Q293" i="54"/>
  <c r="C294" i="54"/>
  <c r="D294" i="54"/>
  <c r="E294" i="54"/>
  <c r="F294" i="54"/>
  <c r="G294" i="54"/>
  <c r="I294" i="54"/>
  <c r="J294" i="54"/>
  <c r="K294" i="54"/>
  <c r="R294" i="54" s="1"/>
  <c r="L294" i="54"/>
  <c r="M294" i="54"/>
  <c r="N294" i="54"/>
  <c r="C295" i="54"/>
  <c r="D295" i="54"/>
  <c r="E295" i="54"/>
  <c r="F295" i="54"/>
  <c r="G295" i="54"/>
  <c r="I295" i="54"/>
  <c r="L295" i="54"/>
  <c r="M295" i="54"/>
  <c r="N295" i="54"/>
  <c r="P295" i="54"/>
  <c r="C296" i="54"/>
  <c r="D296" i="54"/>
  <c r="E296" i="54"/>
  <c r="F296" i="54"/>
  <c r="G296" i="54"/>
  <c r="I296" i="54"/>
  <c r="C297" i="54"/>
  <c r="D297" i="54"/>
  <c r="E297" i="54"/>
  <c r="F297" i="54"/>
  <c r="G297" i="54"/>
  <c r="I297" i="54"/>
  <c r="C298" i="54"/>
  <c r="D298" i="54"/>
  <c r="E298" i="54"/>
  <c r="F298" i="54"/>
  <c r="G298" i="54"/>
  <c r="I298" i="54"/>
  <c r="K298" i="54"/>
  <c r="L298" i="54"/>
  <c r="R298" i="54" s="1"/>
  <c r="N298" i="54"/>
  <c r="O298" i="54"/>
  <c r="Q298" i="54"/>
  <c r="C299" i="54"/>
  <c r="D299" i="54"/>
  <c r="E299" i="54"/>
  <c r="F299" i="54"/>
  <c r="G299" i="54"/>
  <c r="I299" i="54"/>
  <c r="K299" i="54"/>
  <c r="L299" i="54"/>
  <c r="R299" i="54" s="1"/>
  <c r="M299" i="54"/>
  <c r="N299" i="54"/>
  <c r="O299" i="54"/>
  <c r="P299" i="54"/>
  <c r="C300" i="54"/>
  <c r="D300" i="54"/>
  <c r="E300" i="54"/>
  <c r="F300" i="54"/>
  <c r="G300" i="54"/>
  <c r="I300" i="54"/>
  <c r="K300" i="54"/>
  <c r="R300" i="54" s="1"/>
  <c r="L300" i="54"/>
  <c r="M300" i="54"/>
  <c r="N300" i="54"/>
  <c r="P300" i="54"/>
  <c r="C301" i="54"/>
  <c r="D301" i="54"/>
  <c r="E301" i="54"/>
  <c r="F301" i="54"/>
  <c r="G301" i="54"/>
  <c r="I301" i="54"/>
  <c r="K301" i="54"/>
  <c r="L301" i="54"/>
  <c r="M301" i="54"/>
  <c r="N301" i="54"/>
  <c r="O301" i="54"/>
  <c r="Q301" i="54"/>
  <c r="R301" i="54"/>
  <c r="C302" i="54"/>
  <c r="D302" i="54"/>
  <c r="E302" i="54"/>
  <c r="F302" i="54"/>
  <c r="G302" i="54"/>
  <c r="I302" i="54"/>
  <c r="K302" i="54"/>
  <c r="L302" i="54"/>
  <c r="M302" i="54"/>
  <c r="N302" i="54"/>
  <c r="P302" i="54"/>
  <c r="R302" i="54"/>
  <c r="C303" i="54"/>
  <c r="D303" i="54"/>
  <c r="E303" i="54"/>
  <c r="F303" i="54"/>
  <c r="G303" i="54"/>
  <c r="I303" i="54"/>
  <c r="K303" i="54"/>
  <c r="L303" i="54"/>
  <c r="R303" i="54" s="1"/>
  <c r="M303" i="54"/>
  <c r="N303" i="54"/>
  <c r="O303" i="54"/>
  <c r="P303" i="54"/>
  <c r="C304" i="54"/>
  <c r="D304" i="54"/>
  <c r="E304" i="54"/>
  <c r="F304" i="54"/>
  <c r="G304" i="54"/>
  <c r="I304" i="54"/>
  <c r="L304" i="54"/>
  <c r="M304" i="54"/>
  <c r="N304" i="54"/>
  <c r="O304" i="54"/>
  <c r="P304" i="54"/>
  <c r="Q304" i="54"/>
  <c r="C305" i="54"/>
  <c r="D305" i="54"/>
  <c r="E305" i="54"/>
  <c r="F305" i="54"/>
  <c r="G305" i="54"/>
  <c r="I305" i="54"/>
  <c r="K305" i="54"/>
  <c r="L305" i="54"/>
  <c r="M305" i="54"/>
  <c r="P305" i="54"/>
  <c r="R305" i="54"/>
  <c r="C306" i="54"/>
  <c r="D306" i="54"/>
  <c r="E306" i="54"/>
  <c r="F306" i="54"/>
  <c r="G306" i="54"/>
  <c r="I306" i="54"/>
  <c r="J306" i="54"/>
  <c r="K306" i="54"/>
  <c r="L306" i="54"/>
  <c r="M306" i="54"/>
  <c r="N306" i="54"/>
  <c r="O306" i="54"/>
  <c r="P306" i="54"/>
  <c r="Q306" i="54"/>
  <c r="R306" i="54"/>
  <c r="C307" i="54"/>
  <c r="D307" i="54"/>
  <c r="E307" i="54"/>
  <c r="F307" i="54"/>
  <c r="G307" i="54"/>
  <c r="I307" i="54"/>
  <c r="J307" i="54"/>
  <c r="K307" i="54"/>
  <c r="R307" i="54" s="1"/>
  <c r="L307" i="54"/>
  <c r="M307" i="54"/>
  <c r="N307" i="54"/>
  <c r="O307" i="54"/>
  <c r="P307" i="54"/>
  <c r="C308" i="54"/>
  <c r="D308" i="54"/>
  <c r="E308" i="54"/>
  <c r="F308" i="54"/>
  <c r="G308" i="54"/>
  <c r="I308" i="54"/>
  <c r="L308" i="54"/>
  <c r="M308" i="54"/>
  <c r="N308" i="54"/>
  <c r="O308" i="54"/>
  <c r="P308" i="54"/>
  <c r="Q308" i="54"/>
  <c r="C309" i="54"/>
  <c r="C310" i="54" s="1"/>
  <c r="E309" i="54"/>
  <c r="F309" i="54"/>
  <c r="G309" i="54"/>
  <c r="E310" i="54"/>
  <c r="F310" i="54"/>
  <c r="G310" i="54"/>
  <c r="C315" i="54"/>
  <c r="C316" i="54"/>
  <c r="E316" i="54"/>
  <c r="F316" i="54"/>
  <c r="G316" i="54"/>
  <c r="M316" i="54"/>
  <c r="N316" i="54"/>
  <c r="C317" i="54"/>
  <c r="D317" i="54"/>
  <c r="E317" i="54"/>
  <c r="F317" i="54"/>
  <c r="G317" i="54"/>
  <c r="K317" i="54"/>
  <c r="M317" i="54"/>
  <c r="N317" i="54"/>
  <c r="C318" i="54"/>
  <c r="E318" i="54"/>
  <c r="F318" i="54"/>
  <c r="G318" i="54"/>
  <c r="K318" i="54"/>
  <c r="C319" i="54"/>
  <c r="D319" i="54"/>
  <c r="F319" i="54"/>
  <c r="G319" i="54"/>
  <c r="C322" i="54"/>
  <c r="K322" i="54"/>
  <c r="L322" i="54"/>
  <c r="M322" i="54"/>
  <c r="C323" i="54"/>
  <c r="D323" i="54"/>
  <c r="E323" i="54"/>
  <c r="F323" i="54"/>
  <c r="G323" i="54"/>
  <c r="F325" i="54"/>
  <c r="K325" i="54"/>
  <c r="B10" i="41" s="1"/>
  <c r="L325" i="54"/>
  <c r="M325" i="54"/>
  <c r="C326" i="54"/>
  <c r="D326" i="54"/>
  <c r="E326" i="54"/>
  <c r="F326" i="54"/>
  <c r="L326" i="54"/>
  <c r="M326" i="54"/>
  <c r="N326" i="54"/>
  <c r="D327" i="54"/>
  <c r="E327" i="54"/>
  <c r="F327" i="54"/>
  <c r="K327" i="54"/>
  <c r="L327" i="54"/>
  <c r="M327" i="54"/>
  <c r="N327" i="54"/>
  <c r="D328" i="54"/>
  <c r="E328" i="54"/>
  <c r="F328" i="54"/>
  <c r="G328" i="54"/>
  <c r="K328" i="54"/>
  <c r="L328" i="54"/>
  <c r="M328" i="54"/>
  <c r="N328" i="54"/>
  <c r="C329" i="54"/>
  <c r="D329" i="54"/>
  <c r="F329" i="54"/>
  <c r="G329" i="54"/>
  <c r="K329" i="54"/>
  <c r="L329" i="54"/>
  <c r="M329" i="54"/>
  <c r="N329" i="54"/>
  <c r="D330" i="54"/>
  <c r="E330" i="54"/>
  <c r="F330" i="54"/>
  <c r="G330" i="54"/>
  <c r="K330" i="54"/>
  <c r="L330" i="54"/>
  <c r="M330" i="54"/>
  <c r="N330" i="54"/>
  <c r="D331" i="54"/>
  <c r="E331" i="54"/>
  <c r="F331" i="54"/>
  <c r="G331" i="54"/>
  <c r="K331" i="54"/>
  <c r="L331" i="54"/>
  <c r="M331" i="54"/>
  <c r="N331" i="54"/>
  <c r="C332" i="54"/>
  <c r="D332" i="54"/>
  <c r="E332" i="54"/>
  <c r="F332" i="54"/>
  <c r="G332" i="54"/>
  <c r="K332" i="54"/>
  <c r="L332" i="54"/>
  <c r="M332" i="54"/>
  <c r="N332" i="54"/>
  <c r="B5" i="52"/>
  <c r="C5" i="52"/>
  <c r="C7" i="52" s="1"/>
  <c r="D5" i="52"/>
  <c r="E5" i="52"/>
  <c r="F5" i="52"/>
  <c r="G5" i="52"/>
  <c r="H5" i="52"/>
  <c r="I5" i="52"/>
  <c r="B7" i="52"/>
  <c r="D7" i="52"/>
  <c r="E7" i="52"/>
  <c r="F7" i="52"/>
  <c r="G7" i="52"/>
  <c r="H7" i="52"/>
  <c r="I7" i="52"/>
  <c r="B7" i="50"/>
  <c r="C7" i="50"/>
  <c r="D7" i="50"/>
  <c r="E7" i="50"/>
  <c r="E24" i="50" s="1"/>
  <c r="F7" i="50"/>
  <c r="B8" i="50"/>
  <c r="C8" i="50"/>
  <c r="D8" i="50"/>
  <c r="E8" i="50"/>
  <c r="E20" i="50" s="1"/>
  <c r="F8" i="50"/>
  <c r="F14" i="50" s="1"/>
  <c r="F17" i="50" s="1"/>
  <c r="C21" i="50"/>
  <c r="D21" i="50"/>
  <c r="E21" i="50"/>
  <c r="F21" i="50"/>
  <c r="C22" i="50"/>
  <c r="D22" i="50"/>
  <c r="E22" i="50"/>
  <c r="F22" i="50"/>
  <c r="F24" i="50"/>
  <c r="B3" i="49"/>
  <c r="C3" i="49" s="1"/>
  <c r="C4" i="49" s="1"/>
  <c r="C5" i="49"/>
  <c r="C6" i="49"/>
  <c r="C7" i="49"/>
  <c r="C8" i="49"/>
  <c r="C9" i="49"/>
  <c r="C10" i="49"/>
  <c r="C11" i="49"/>
  <c r="C12" i="49"/>
  <c r="C13" i="49"/>
  <c r="B3" i="48"/>
  <c r="C3" i="48"/>
  <c r="C11" i="48" s="1"/>
  <c r="D3" i="48"/>
  <c r="E3" i="48"/>
  <c r="B11" i="48"/>
  <c r="D11" i="48"/>
  <c r="E11" i="48"/>
  <c r="B12" i="48"/>
  <c r="C19" i="48" s="1"/>
  <c r="C12" i="48"/>
  <c r="D12" i="48"/>
  <c r="E12" i="48"/>
  <c r="E19" i="48" s="1"/>
  <c r="B13" i="48"/>
  <c r="C20" i="48" s="1"/>
  <c r="C13" i="48"/>
  <c r="D13" i="48"/>
  <c r="E13" i="48"/>
  <c r="B14" i="48"/>
  <c r="C21" i="48" s="1"/>
  <c r="C14" i="48"/>
  <c r="D14" i="48"/>
  <c r="E14" i="48"/>
  <c r="B15" i="48"/>
  <c r="C22" i="48" s="1"/>
  <c r="C15" i="48"/>
  <c r="D15" i="48"/>
  <c r="D22" i="48" s="1"/>
  <c r="E15" i="48"/>
  <c r="C18" i="48"/>
  <c r="D19" i="48"/>
  <c r="D20" i="48"/>
  <c r="E20" i="48"/>
  <c r="D21" i="48"/>
  <c r="E21" i="48"/>
  <c r="E22" i="48"/>
  <c r="B4" i="47"/>
  <c r="C4" i="47"/>
  <c r="C8" i="47" s="1"/>
  <c r="C34" i="47" s="1"/>
  <c r="D4" i="47"/>
  <c r="E4" i="47"/>
  <c r="E8" i="47" s="1"/>
  <c r="E34" i="47" s="1"/>
  <c r="F4" i="47"/>
  <c r="F8" i="47" s="1"/>
  <c r="G4" i="47"/>
  <c r="G8" i="47" s="1"/>
  <c r="G34" i="47" s="1"/>
  <c r="H4" i="47"/>
  <c r="B8" i="47"/>
  <c r="B34" i="47" s="1"/>
  <c r="D8" i="47"/>
  <c r="D34" i="47" s="1"/>
  <c r="H8" i="47"/>
  <c r="H34" i="47" s="1"/>
  <c r="H10" i="47"/>
  <c r="B11" i="47"/>
  <c r="C11" i="47"/>
  <c r="D11" i="47"/>
  <c r="E11" i="47"/>
  <c r="F11" i="47"/>
  <c r="G11" i="47"/>
  <c r="H11" i="47"/>
  <c r="H14" i="47"/>
  <c r="B18" i="47"/>
  <c r="C18" i="47"/>
  <c r="D18" i="47"/>
  <c r="E18" i="47"/>
  <c r="F18" i="47"/>
  <c r="G18" i="47"/>
  <c r="H18" i="47"/>
  <c r="H20" i="47"/>
  <c r="B23" i="47"/>
  <c r="C23" i="47"/>
  <c r="D23" i="47"/>
  <c r="E23" i="47"/>
  <c r="F23" i="47"/>
  <c r="G23" i="47"/>
  <c r="H23" i="47"/>
  <c r="H27" i="47"/>
  <c r="H28" i="47"/>
  <c r="H32" i="47"/>
  <c r="F34" i="47"/>
  <c r="B35" i="47"/>
  <c r="B39" i="47" s="1"/>
  <c r="C35" i="47"/>
  <c r="C37" i="47" s="1"/>
  <c r="D35" i="47"/>
  <c r="D39" i="47" s="1"/>
  <c r="E35" i="47"/>
  <c r="F35" i="47"/>
  <c r="G35" i="47"/>
  <c r="G37" i="47" s="1"/>
  <c r="H35" i="47"/>
  <c r="B36" i="47"/>
  <c r="C36" i="47"/>
  <c r="D36" i="47"/>
  <c r="E36" i="47"/>
  <c r="F36" i="47"/>
  <c r="G36" i="47"/>
  <c r="D37" i="47"/>
  <c r="E37" i="47"/>
  <c r="F37" i="47"/>
  <c r="H37" i="47"/>
  <c r="C39" i="47"/>
  <c r="E39" i="47"/>
  <c r="F39" i="47"/>
  <c r="G39" i="47"/>
  <c r="H39" i="47"/>
  <c r="F5" i="46"/>
  <c r="F7" i="46" s="1"/>
  <c r="G5" i="46"/>
  <c r="G7" i="46" s="1"/>
  <c r="H5" i="46"/>
  <c r="H7" i="46" s="1"/>
  <c r="I5" i="46"/>
  <c r="I7" i="46" s="1"/>
  <c r="F3" i="45"/>
  <c r="G3" i="45"/>
  <c r="H3" i="45"/>
  <c r="I3" i="45"/>
  <c r="J3" i="45"/>
  <c r="G19" i="45"/>
  <c r="F23" i="45"/>
  <c r="G23" i="45"/>
  <c r="H23" i="45"/>
  <c r="I23" i="45"/>
  <c r="I27" i="45" s="1"/>
  <c r="J23" i="45"/>
  <c r="D3" i="44"/>
  <c r="D4" i="44"/>
  <c r="B5" i="44"/>
  <c r="C5" i="44"/>
  <c r="B5" i="43"/>
  <c r="B4" i="43" s="1"/>
  <c r="B10" i="43"/>
  <c r="B12" i="43"/>
  <c r="B13" i="43"/>
  <c r="B24" i="43"/>
  <c r="C5" i="42"/>
  <c r="D5" i="42"/>
  <c r="E5" i="42"/>
  <c r="C6" i="42"/>
  <c r="D6" i="42"/>
  <c r="C7" i="42"/>
  <c r="C35" i="42" s="1"/>
  <c r="D7" i="42"/>
  <c r="D35" i="42" s="1"/>
  <c r="E7" i="42"/>
  <c r="F7" i="42"/>
  <c r="G7" i="42"/>
  <c r="G35" i="42" s="1"/>
  <c r="E8" i="42"/>
  <c r="F8" i="42"/>
  <c r="C9" i="42"/>
  <c r="C37" i="42" s="1"/>
  <c r="G10" i="42"/>
  <c r="G38" i="42" s="1"/>
  <c r="C11" i="42"/>
  <c r="D11" i="42"/>
  <c r="D39" i="42" s="1"/>
  <c r="C17" i="42"/>
  <c r="C45" i="42" s="1"/>
  <c r="D17" i="42"/>
  <c r="E17" i="42"/>
  <c r="F17" i="42"/>
  <c r="G17" i="42"/>
  <c r="G45" i="42" s="1"/>
  <c r="H17" i="42"/>
  <c r="E18" i="42"/>
  <c r="E46" i="42" s="1"/>
  <c r="C19" i="42"/>
  <c r="D19" i="42"/>
  <c r="E19" i="42"/>
  <c r="F19" i="42"/>
  <c r="G19" i="42"/>
  <c r="H19" i="42"/>
  <c r="E21" i="42"/>
  <c r="C27" i="42"/>
  <c r="D27" i="42" s="1"/>
  <c r="E27" i="42"/>
  <c r="F27" i="42"/>
  <c r="F53" i="42" s="1"/>
  <c r="G27" i="42"/>
  <c r="C34" i="42"/>
  <c r="D34" i="42"/>
  <c r="C39" i="42"/>
  <c r="C47" i="42"/>
  <c r="E47" i="42"/>
  <c r="F47" i="42"/>
  <c r="G47" i="42"/>
  <c r="G53" i="42"/>
  <c r="B3" i="41"/>
  <c r="C3" i="41"/>
  <c r="D3" i="41"/>
  <c r="E3" i="41"/>
  <c r="C10" i="41"/>
  <c r="D10" i="41"/>
  <c r="C9" i="40"/>
  <c r="D9" i="40"/>
  <c r="E9" i="40"/>
  <c r="F9" i="40"/>
  <c r="C13" i="40"/>
  <c r="B14" i="40"/>
  <c r="C14" i="40"/>
  <c r="B6" i="43" s="1"/>
  <c r="D14" i="40"/>
  <c r="D19" i="40" s="1"/>
  <c r="C15" i="40"/>
  <c r="B7" i="43" s="1"/>
  <c r="C16" i="40"/>
  <c r="B8" i="43" s="1"/>
  <c r="C17" i="40"/>
  <c r="C18" i="40"/>
  <c r="B9" i="43" s="1"/>
  <c r="D18" i="40"/>
  <c r="E18" i="40"/>
  <c r="E19" i="40" s="1"/>
  <c r="F18" i="40"/>
  <c r="F19" i="40" s="1"/>
  <c r="C19" i="40"/>
  <c r="C4" i="39"/>
  <c r="D4" i="39" s="1"/>
  <c r="C5" i="39"/>
  <c r="D5" i="39" s="1"/>
  <c r="C6" i="39"/>
  <c r="D6" i="39"/>
  <c r="C7" i="39"/>
  <c r="D7" i="39" s="1"/>
  <c r="C9" i="39"/>
  <c r="D9" i="39" s="1"/>
  <c r="C10" i="39"/>
  <c r="D10" i="39"/>
  <c r="C11" i="39"/>
  <c r="D11" i="39" s="1"/>
  <c r="C12" i="39"/>
  <c r="D12" i="39" s="1"/>
  <c r="D13" i="39"/>
  <c r="D14" i="39"/>
  <c r="D15" i="39"/>
  <c r="C3" i="38"/>
  <c r="F3" i="38"/>
  <c r="F6" i="38" s="1"/>
  <c r="I3" i="38"/>
  <c r="D4" i="38"/>
  <c r="D6" i="38" s="1"/>
  <c r="F4" i="38"/>
  <c r="G4" i="38"/>
  <c r="H4" i="38"/>
  <c r="H6" i="38" s="1"/>
  <c r="I4" i="38"/>
  <c r="F5" i="38"/>
  <c r="I5" i="38"/>
  <c r="B6" i="38"/>
  <c r="C6" i="38"/>
  <c r="E6" i="38"/>
  <c r="G6" i="38"/>
  <c r="I6" i="38"/>
  <c r="J6" i="38"/>
  <c r="C5" i="37"/>
  <c r="D5" i="37"/>
  <c r="E5" i="37"/>
  <c r="B9" i="37"/>
  <c r="C9" i="37"/>
  <c r="D9" i="37" s="1"/>
  <c r="E9" i="37" s="1"/>
  <c r="B13" i="37"/>
  <c r="C13" i="37"/>
  <c r="D13" i="37"/>
  <c r="E13" i="37"/>
  <c r="C4" i="36"/>
  <c r="C11" i="36" s="1"/>
  <c r="D4" i="36"/>
  <c r="B11" i="36"/>
  <c r="B17" i="36" s="1"/>
  <c r="D11" i="36"/>
  <c r="F14" i="36"/>
  <c r="B16" i="36"/>
  <c r="C16" i="36"/>
  <c r="D16" i="36"/>
  <c r="E16" i="36"/>
  <c r="F16" i="36"/>
  <c r="G16" i="36"/>
  <c r="C20" i="36"/>
  <c r="C26" i="36" s="1"/>
  <c r="D20" i="36" s="1"/>
  <c r="D26" i="36" s="1"/>
  <c r="E20" i="36" s="1"/>
  <c r="E26" i="36" s="1"/>
  <c r="F20" i="36" s="1"/>
  <c r="F26" i="36" s="1"/>
  <c r="G20" i="36" s="1"/>
  <c r="G26" i="36" s="1"/>
  <c r="B26" i="36"/>
  <c r="B3" i="35"/>
  <c r="C4" i="35"/>
  <c r="D4" i="35"/>
  <c r="E4" i="35"/>
  <c r="F4" i="35"/>
  <c r="G4" i="35"/>
  <c r="H4" i="35"/>
  <c r="I4" i="35"/>
  <c r="J4" i="35"/>
  <c r="K4" i="35"/>
  <c r="B8" i="37" s="1"/>
  <c r="B12" i="37" s="1"/>
  <c r="B11" i="37" s="1"/>
  <c r="E5" i="35"/>
  <c r="F5" i="35"/>
  <c r="C3" i="34"/>
  <c r="C5" i="34" s="1"/>
  <c r="B5" i="34"/>
  <c r="C6" i="33"/>
  <c r="E6" i="33"/>
  <c r="L6" i="33" s="1"/>
  <c r="K7" i="33" s="1"/>
  <c r="I7" i="33" s="1"/>
  <c r="J7" i="33" s="1"/>
  <c r="G6" i="33"/>
  <c r="I6" i="33"/>
  <c r="J6" i="33" s="1"/>
  <c r="N6" i="33"/>
  <c r="M7" i="33" s="1"/>
  <c r="C7" i="33"/>
  <c r="E7" i="33"/>
  <c r="G7" i="33"/>
  <c r="N7" i="33"/>
  <c r="C8" i="33"/>
  <c r="E8" i="33"/>
  <c r="G8" i="33"/>
  <c r="M8" i="33"/>
  <c r="N8" i="33" s="1"/>
  <c r="M9" i="33" s="1"/>
  <c r="N9" i="33" s="1"/>
  <c r="C9" i="33"/>
  <c r="E9" i="33"/>
  <c r="G9" i="33"/>
  <c r="B4" i="32"/>
  <c r="C4" i="32"/>
  <c r="B5" i="32"/>
  <c r="B3" i="31"/>
  <c r="B8" i="31"/>
  <c r="C8" i="31"/>
  <c r="D8" i="31"/>
  <c r="B14" i="31"/>
  <c r="C14" i="31" s="1"/>
  <c r="C16" i="31"/>
  <c r="D16" i="31"/>
  <c r="C18" i="31"/>
  <c r="B3" i="28"/>
  <c r="D3" i="28"/>
  <c r="B4" i="28"/>
  <c r="D4" i="28"/>
  <c r="B5" i="28"/>
  <c r="D5" i="28"/>
  <c r="B6" i="28"/>
  <c r="D6" i="28"/>
  <c r="B7" i="28"/>
  <c r="D7" i="28"/>
  <c r="D5" i="44" l="1"/>
  <c r="J27" i="45"/>
  <c r="G27" i="45"/>
  <c r="H27" i="45"/>
  <c r="F23" i="50"/>
  <c r="C24" i="50"/>
  <c r="C14" i="50"/>
  <c r="C17" i="50" s="1"/>
  <c r="D24" i="50"/>
  <c r="K296" i="54"/>
  <c r="D22" i="42"/>
  <c r="Q96" i="54"/>
  <c r="Q268" i="54" s="1"/>
  <c r="G268" i="54"/>
  <c r="C3" i="39"/>
  <c r="H27" i="42"/>
  <c r="H47" i="42" s="1"/>
  <c r="E53" i="42"/>
  <c r="J182" i="54"/>
  <c r="J178" i="54"/>
  <c r="J186" i="54"/>
  <c r="J194" i="54"/>
  <c r="J202" i="54"/>
  <c r="J210" i="54"/>
  <c r="J218" i="54"/>
  <c r="J226" i="54"/>
  <c r="J234" i="54"/>
  <c r="J191" i="54"/>
  <c r="J201" i="54"/>
  <c r="J204" i="54"/>
  <c r="J208" i="54"/>
  <c r="J211" i="54"/>
  <c r="J215" i="54"/>
  <c r="J222" i="54"/>
  <c r="J225" i="54"/>
  <c r="J233" i="54"/>
  <c r="J237" i="54"/>
  <c r="J243" i="54"/>
  <c r="J184" i="54"/>
  <c r="J187" i="54"/>
  <c r="J197" i="54"/>
  <c r="J236" i="54"/>
  <c r="J242" i="54"/>
  <c r="J179" i="54"/>
  <c r="J190" i="54"/>
  <c r="J207" i="54"/>
  <c r="J214" i="54"/>
  <c r="J221" i="54"/>
  <c r="J241" i="54"/>
  <c r="J249" i="54"/>
  <c r="J183" i="54"/>
  <c r="J189" i="54"/>
  <c r="J206" i="54"/>
  <c r="J213" i="54"/>
  <c r="J220" i="54"/>
  <c r="J247" i="54"/>
  <c r="J255" i="54"/>
  <c r="J263" i="54"/>
  <c r="J271" i="54"/>
  <c r="J279" i="54"/>
  <c r="J287" i="54"/>
  <c r="J295" i="54"/>
  <c r="J303" i="54"/>
  <c r="J196" i="54"/>
  <c r="J231" i="54"/>
  <c r="J254" i="54"/>
  <c r="J258" i="54"/>
  <c r="J269" i="54"/>
  <c r="J292" i="54"/>
  <c r="J301" i="54"/>
  <c r="J199" i="54"/>
  <c r="J209" i="54"/>
  <c r="J216" i="54"/>
  <c r="J224" i="54"/>
  <c r="J244" i="54"/>
  <c r="J257" i="54"/>
  <c r="J282" i="54"/>
  <c r="J291" i="54"/>
  <c r="J296" i="54"/>
  <c r="J304" i="54"/>
  <c r="J192" i="54"/>
  <c r="J212" i="54"/>
  <c r="J230" i="54"/>
  <c r="J268" i="54"/>
  <c r="J272" i="54"/>
  <c r="J278" i="54"/>
  <c r="J300" i="54"/>
  <c r="J185" i="54"/>
  <c r="J205" i="54"/>
  <c r="J238" i="54"/>
  <c r="J250" i="54"/>
  <c r="J262" i="54"/>
  <c r="J266" i="54"/>
  <c r="J276" i="54"/>
  <c r="J285" i="54"/>
  <c r="J308" i="54"/>
  <c r="J181" i="54"/>
  <c r="J195" i="54"/>
  <c r="J198" i="54"/>
  <c r="J217" i="54"/>
  <c r="J223" i="54"/>
  <c r="W132" i="54"/>
  <c r="R87" i="54"/>
  <c r="K259" i="54"/>
  <c r="R259" i="54" s="1"/>
  <c r="P81" i="54"/>
  <c r="P253" i="54" s="1"/>
  <c r="Q78" i="54"/>
  <c r="Q250" i="54" s="1"/>
  <c r="G250" i="54"/>
  <c r="G80" i="54"/>
  <c r="R37" i="54"/>
  <c r="K209" i="54"/>
  <c r="C8" i="39"/>
  <c r="D8" i="39" s="1"/>
  <c r="E36" i="42"/>
  <c r="D33" i="42"/>
  <c r="D45" i="42"/>
  <c r="D53" i="42"/>
  <c r="F36" i="42"/>
  <c r="E33" i="42"/>
  <c r="F27" i="45"/>
  <c r="D14" i="50"/>
  <c r="D17" i="50" s="1"/>
  <c r="D23" i="50" s="1"/>
  <c r="D20" i="50"/>
  <c r="J299" i="54"/>
  <c r="J283" i="54"/>
  <c r="J265" i="54"/>
  <c r="J260" i="54"/>
  <c r="R251" i="54"/>
  <c r="J232" i="54"/>
  <c r="R209" i="54"/>
  <c r="R200" i="54"/>
  <c r="Q199" i="54"/>
  <c r="J193" i="54"/>
  <c r="J188" i="54"/>
  <c r="R123" i="54"/>
  <c r="K295" i="54"/>
  <c r="R295" i="54" s="1"/>
  <c r="W104" i="54"/>
  <c r="J251" i="54"/>
  <c r="R79" i="54"/>
  <c r="K251" i="54"/>
  <c r="D80" i="54"/>
  <c r="K76" i="54"/>
  <c r="W52" i="54"/>
  <c r="Q43" i="54"/>
  <c r="Q215" i="54" s="1"/>
  <c r="G46" i="54"/>
  <c r="W25" i="54"/>
  <c r="H7" i="42"/>
  <c r="C8" i="37"/>
  <c r="C33" i="42"/>
  <c r="F20" i="50"/>
  <c r="K308" i="54"/>
  <c r="R308" i="54" s="1"/>
  <c r="J284" i="54"/>
  <c r="J261" i="54"/>
  <c r="J252" i="54"/>
  <c r="R243" i="54"/>
  <c r="J235" i="54"/>
  <c r="J200" i="54"/>
  <c r="W126" i="54"/>
  <c r="C139" i="54"/>
  <c r="C138" i="54"/>
  <c r="W106" i="54"/>
  <c r="W103" i="54"/>
  <c r="P103" i="54"/>
  <c r="P275" i="54" s="1"/>
  <c r="M100" i="54"/>
  <c r="M275" i="54"/>
  <c r="W97" i="54"/>
  <c r="C167" i="54"/>
  <c r="C328" i="54" s="1"/>
  <c r="C147" i="54"/>
  <c r="C263" i="54"/>
  <c r="W89" i="54"/>
  <c r="P59" i="54"/>
  <c r="P231" i="54" s="1"/>
  <c r="M231" i="54"/>
  <c r="R121" i="54"/>
  <c r="K293" i="54"/>
  <c r="R293" i="54" s="1"/>
  <c r="E4" i="36"/>
  <c r="E11" i="36" s="1"/>
  <c r="D17" i="36"/>
  <c r="F35" i="42"/>
  <c r="D3" i="34"/>
  <c r="E35" i="42"/>
  <c r="E49" i="42"/>
  <c r="F45" i="42"/>
  <c r="B37" i="47"/>
  <c r="E18" i="48"/>
  <c r="R285" i="54"/>
  <c r="J277" i="54"/>
  <c r="J270" i="54"/>
  <c r="J256" i="54"/>
  <c r="J248" i="54"/>
  <c r="J245" i="54"/>
  <c r="J117" i="54"/>
  <c r="J289" i="54" s="1"/>
  <c r="I290" i="54"/>
  <c r="K118" i="54"/>
  <c r="W87" i="54"/>
  <c r="W79" i="54"/>
  <c r="W73" i="54"/>
  <c r="R35" i="54"/>
  <c r="V27" i="54"/>
  <c r="W27" i="54" s="1"/>
  <c r="W10" i="54"/>
  <c r="C16" i="54"/>
  <c r="C188" i="54" s="1"/>
  <c r="C181" i="54"/>
  <c r="L7" i="33"/>
  <c r="K8" i="33" s="1"/>
  <c r="Q100" i="54"/>
  <c r="Q272" i="54" s="1"/>
  <c r="B11" i="43"/>
  <c r="R193" i="54"/>
  <c r="W37" i="54"/>
  <c r="V140" i="54"/>
  <c r="W140" i="54" s="1"/>
  <c r="W83" i="54"/>
  <c r="W94" i="54"/>
  <c r="W135" i="54"/>
  <c r="W110" i="54"/>
  <c r="W127" i="54"/>
  <c r="W128" i="54"/>
  <c r="W129" i="54"/>
  <c r="W8" i="54"/>
  <c r="W120" i="54"/>
  <c r="W136" i="54"/>
  <c r="W69" i="54"/>
  <c r="W71" i="54"/>
  <c r="W72" i="54"/>
  <c r="B14" i="50"/>
  <c r="B17" i="50" s="1"/>
  <c r="C20" i="50"/>
  <c r="R6" i="54"/>
  <c r="L178" i="54"/>
  <c r="R178" i="54" s="1"/>
  <c r="D47" i="42"/>
  <c r="E45" i="42"/>
  <c r="D18" i="48"/>
  <c r="J305" i="54"/>
  <c r="J298" i="54"/>
  <c r="J274" i="54"/>
  <c r="V88" i="54"/>
  <c r="W88" i="54" s="1"/>
  <c r="G165" i="54"/>
  <c r="G230" i="54"/>
  <c r="Q58" i="54"/>
  <c r="O46" i="54"/>
  <c r="O218" i="54" s="1"/>
  <c r="U46" i="54"/>
  <c r="V46" i="54" s="1"/>
  <c r="W46" i="54" s="1"/>
  <c r="E218" i="54"/>
  <c r="U34" i="54"/>
  <c r="J302" i="54"/>
  <c r="J203" i="54"/>
  <c r="J180" i="54"/>
  <c r="U124" i="54"/>
  <c r="P64" i="54"/>
  <c r="P236" i="54" s="1"/>
  <c r="G64" i="54"/>
  <c r="F236" i="54"/>
  <c r="R8" i="54"/>
  <c r="K180" i="54"/>
  <c r="R180" i="54" s="1"/>
  <c r="C17" i="36"/>
  <c r="C53" i="42"/>
  <c r="E14" i="50"/>
  <c r="E17" i="50" s="1"/>
  <c r="J293" i="54"/>
  <c r="J275" i="54"/>
  <c r="R271" i="54"/>
  <c r="J264" i="54"/>
  <c r="R223" i="54"/>
  <c r="G215" i="54"/>
  <c r="K155" i="54"/>
  <c r="D316" i="54"/>
  <c r="R120" i="54"/>
  <c r="K292" i="54"/>
  <c r="R292" i="54" s="1"/>
  <c r="V118" i="54"/>
  <c r="W118" i="54" s="1"/>
  <c r="U117" i="54"/>
  <c r="W115" i="54"/>
  <c r="W91" i="54"/>
  <c r="P91" i="54"/>
  <c r="P263" i="54" s="1"/>
  <c r="M263" i="54"/>
  <c r="Q181" i="54"/>
  <c r="Q185" i="54"/>
  <c r="Q209" i="54"/>
  <c r="Q217" i="54"/>
  <c r="Q225" i="54"/>
  <c r="Q233" i="54"/>
  <c r="Q190" i="54"/>
  <c r="Q214" i="54"/>
  <c r="Q221" i="54"/>
  <c r="Q183" i="54"/>
  <c r="Q200" i="54"/>
  <c r="Q203" i="54"/>
  <c r="Q224" i="54"/>
  <c r="Q186" i="54"/>
  <c r="Q213" i="54"/>
  <c r="Q240" i="54"/>
  <c r="Q248" i="54"/>
  <c r="Q180" i="54"/>
  <c r="Q195" i="54"/>
  <c r="Q202" i="54"/>
  <c r="Q205" i="54"/>
  <c r="Q212" i="54"/>
  <c r="Q216" i="54"/>
  <c r="Q234" i="54"/>
  <c r="Q246" i="54"/>
  <c r="Q254" i="54"/>
  <c r="Q270" i="54"/>
  <c r="Q278" i="54"/>
  <c r="Q286" i="54"/>
  <c r="Q294" i="54"/>
  <c r="Q302" i="54"/>
  <c r="W70" i="54"/>
  <c r="O49" i="54"/>
  <c r="O221" i="54" s="1"/>
  <c r="R49" i="54"/>
  <c r="T49" i="54"/>
  <c r="V49" i="54" s="1"/>
  <c r="W49" i="54" s="1"/>
  <c r="L221" i="54"/>
  <c r="R221" i="54" s="1"/>
  <c r="Q307" i="54"/>
  <c r="Q288" i="54"/>
  <c r="Q284" i="54"/>
  <c r="Q275" i="54"/>
  <c r="K267" i="54"/>
  <c r="R267" i="54" s="1"/>
  <c r="Q261" i="54"/>
  <c r="Q255" i="54"/>
  <c r="Q249" i="54"/>
  <c r="Q247" i="54"/>
  <c r="F247" i="54"/>
  <c r="N244" i="54"/>
  <c r="N242" i="54"/>
  <c r="Q231" i="54"/>
  <c r="Q204" i="54"/>
  <c r="R202" i="54"/>
  <c r="Q179" i="54"/>
  <c r="E154" i="54"/>
  <c r="E315" i="54" s="1"/>
  <c r="P126" i="54"/>
  <c r="P298" i="54" s="1"/>
  <c r="M298" i="54"/>
  <c r="T122" i="54"/>
  <c r="V122" i="54" s="1"/>
  <c r="W122" i="54" s="1"/>
  <c r="R122" i="54"/>
  <c r="O122" i="54"/>
  <c r="O294" i="54" s="1"/>
  <c r="W105" i="54"/>
  <c r="F80" i="54"/>
  <c r="L74" i="54"/>
  <c r="U74" i="54"/>
  <c r="E80" i="54"/>
  <c r="E246" i="54"/>
  <c r="O74" i="54"/>
  <c r="O246" i="54" s="1"/>
  <c r="O32" i="54"/>
  <c r="O204" i="54" s="1"/>
  <c r="U32" i="54"/>
  <c r="V32" i="54" s="1"/>
  <c r="W32" i="54" s="1"/>
  <c r="E204" i="54"/>
  <c r="Q303" i="54"/>
  <c r="Q299" i="54"/>
  <c r="Q295" i="54"/>
  <c r="Q277" i="54"/>
  <c r="Q267" i="54"/>
  <c r="Q243" i="54"/>
  <c r="R237" i="54"/>
  <c r="Q208" i="54"/>
  <c r="R197" i="54"/>
  <c r="Q191" i="54"/>
  <c r="Q182" i="54"/>
  <c r="W121" i="54"/>
  <c r="Q104" i="54"/>
  <c r="Q276" i="54" s="1"/>
  <c r="N100" i="54"/>
  <c r="W102" i="54"/>
  <c r="R100" i="54"/>
  <c r="W96" i="54"/>
  <c r="W90" i="54"/>
  <c r="W86" i="54"/>
  <c r="C166" i="54"/>
  <c r="C80" i="54"/>
  <c r="C252" i="54" s="1"/>
  <c r="C241" i="54"/>
  <c r="U66" i="54"/>
  <c r="V66" i="54" s="1"/>
  <c r="W66" i="54" s="1"/>
  <c r="E238" i="54"/>
  <c r="O66" i="54"/>
  <c r="O238" i="54" s="1"/>
  <c r="Q232" i="54"/>
  <c r="W58" i="54"/>
  <c r="P230" i="54"/>
  <c r="Q207" i="54"/>
  <c r="K194" i="54"/>
  <c r="Q192" i="54"/>
  <c r="R16" i="54"/>
  <c r="M16" i="54"/>
  <c r="O16" i="54"/>
  <c r="O188" i="54" s="1"/>
  <c r="T16" i="54"/>
  <c r="V16" i="54" s="1"/>
  <c r="W16" i="54" s="1"/>
  <c r="L188" i="54"/>
  <c r="R188" i="54" s="1"/>
  <c r="Q290" i="54"/>
  <c r="Q256" i="54"/>
  <c r="Q187" i="54"/>
  <c r="E164" i="54"/>
  <c r="E325" i="54" s="1"/>
  <c r="K146" i="54"/>
  <c r="D160" i="54"/>
  <c r="W119" i="54"/>
  <c r="W113" i="54"/>
  <c r="W111" i="54"/>
  <c r="P110" i="54"/>
  <c r="P282" i="54" s="1"/>
  <c r="M282" i="54"/>
  <c r="W98" i="54"/>
  <c r="O75" i="54"/>
  <c r="O247" i="54" s="1"/>
  <c r="U75" i="54"/>
  <c r="V75" i="54" s="1"/>
  <c r="W75" i="54" s="1"/>
  <c r="E247" i="54"/>
  <c r="Q242" i="54"/>
  <c r="Q241" i="54"/>
  <c r="W65" i="54"/>
  <c r="W64" i="54"/>
  <c r="Q235" i="54"/>
  <c r="K54" i="54"/>
  <c r="D226" i="54"/>
  <c r="W50" i="54"/>
  <c r="R38" i="54"/>
  <c r="T38" i="54"/>
  <c r="V38" i="54" s="1"/>
  <c r="W38" i="54" s="1"/>
  <c r="M38" i="54"/>
  <c r="L34" i="54"/>
  <c r="L210" i="54"/>
  <c r="R210" i="54" s="1"/>
  <c r="P208" i="54"/>
  <c r="W30" i="54"/>
  <c r="G196" i="54"/>
  <c r="Q193" i="54"/>
  <c r="Q291" i="54"/>
  <c r="Q263" i="54"/>
  <c r="Q257" i="54"/>
  <c r="Q251" i="54"/>
  <c r="R247" i="54"/>
  <c r="R179" i="54"/>
  <c r="K179" i="54"/>
  <c r="K187" i="54"/>
  <c r="R187" i="54" s="1"/>
  <c r="K195" i="54"/>
  <c r="R195" i="54" s="1"/>
  <c r="K203" i="54"/>
  <c r="R203" i="54" s="1"/>
  <c r="K235" i="54"/>
  <c r="R235" i="54" s="1"/>
  <c r="K182" i="54"/>
  <c r="R182" i="54" s="1"/>
  <c r="K244" i="54"/>
  <c r="R244" i="54" s="1"/>
  <c r="K191" i="54"/>
  <c r="R191" i="54" s="1"/>
  <c r="K201" i="54"/>
  <c r="R201" i="54" s="1"/>
  <c r="K204" i="54"/>
  <c r="K208" i="54"/>
  <c r="R208" i="54" s="1"/>
  <c r="K215" i="54"/>
  <c r="R215" i="54" s="1"/>
  <c r="K218" i="54"/>
  <c r="K222" i="54"/>
  <c r="R222" i="54" s="1"/>
  <c r="K225" i="54"/>
  <c r="R225" i="54" s="1"/>
  <c r="K233" i="54"/>
  <c r="R233" i="54" s="1"/>
  <c r="K237" i="54"/>
  <c r="K243" i="54"/>
  <c r="K184" i="54"/>
  <c r="R184" i="54" s="1"/>
  <c r="K197" i="54"/>
  <c r="K236" i="54"/>
  <c r="R236" i="54" s="1"/>
  <c r="K242" i="54"/>
  <c r="R242" i="54" s="1"/>
  <c r="K181" i="54"/>
  <c r="R181" i="54" s="1"/>
  <c r="K186" i="54"/>
  <c r="R186" i="54" s="1"/>
  <c r="K193" i="54"/>
  <c r="K196" i="54"/>
  <c r="K200" i="54"/>
  <c r="K217" i="54"/>
  <c r="R217" i="54" s="1"/>
  <c r="K224" i="54"/>
  <c r="R224" i="54" s="1"/>
  <c r="K232" i="54"/>
  <c r="R232" i="54" s="1"/>
  <c r="K256" i="54"/>
  <c r="R256" i="54" s="1"/>
  <c r="K264" i="54"/>
  <c r="R264" i="54" s="1"/>
  <c r="K288" i="54"/>
  <c r="R288" i="54" s="1"/>
  <c r="K304" i="54"/>
  <c r="R304" i="54" s="1"/>
  <c r="K326" i="54"/>
  <c r="L289" i="54"/>
  <c r="W114" i="54"/>
  <c r="D107" i="54"/>
  <c r="K105" i="54"/>
  <c r="O101" i="54"/>
  <c r="L273" i="54"/>
  <c r="M81" i="54"/>
  <c r="W13" i="54"/>
  <c r="W12" i="54"/>
  <c r="K183" i="54"/>
  <c r="R183" i="54" s="1"/>
  <c r="P245" i="54"/>
  <c r="O244" i="54"/>
  <c r="P185" i="54"/>
  <c r="I181" i="54"/>
  <c r="I185" i="54"/>
  <c r="I193" i="54"/>
  <c r="I201" i="54"/>
  <c r="I209" i="54"/>
  <c r="I217" i="54"/>
  <c r="I225" i="54"/>
  <c r="I233" i="54"/>
  <c r="F139" i="54"/>
  <c r="E146" i="54"/>
  <c r="C96" i="54"/>
  <c r="C268" i="54" s="1"/>
  <c r="R93" i="54"/>
  <c r="L81" i="54"/>
  <c r="O93" i="54"/>
  <c r="O265" i="54" s="1"/>
  <c r="T93" i="54"/>
  <c r="V93" i="54" s="1"/>
  <c r="W93" i="54" s="1"/>
  <c r="V76" i="54"/>
  <c r="W76" i="54" s="1"/>
  <c r="R26" i="54"/>
  <c r="R21" i="54"/>
  <c r="T21" i="54"/>
  <c r="V21" i="54" s="1"/>
  <c r="W21" i="54" s="1"/>
  <c r="O20" i="54"/>
  <c r="O192" i="54" s="1"/>
  <c r="R20" i="54"/>
  <c r="R218" i="54"/>
  <c r="B18" i="43" s="1"/>
  <c r="R194" i="54"/>
  <c r="O179" i="54"/>
  <c r="O183" i="54"/>
  <c r="O191" i="54"/>
  <c r="O207" i="54"/>
  <c r="O215" i="54"/>
  <c r="N133" i="54"/>
  <c r="C169" i="54"/>
  <c r="C330" i="54" s="1"/>
  <c r="C116" i="54"/>
  <c r="C288" i="54" s="1"/>
  <c r="K101" i="54"/>
  <c r="V95" i="54"/>
  <c r="W95" i="54" s="1"/>
  <c r="W92" i="54"/>
  <c r="D55" i="54"/>
  <c r="K81" i="54"/>
  <c r="D96" i="54"/>
  <c r="W77" i="54"/>
  <c r="K68" i="54"/>
  <c r="J67" i="54"/>
  <c r="M60" i="54"/>
  <c r="M232" i="54" s="1"/>
  <c r="P60" i="54"/>
  <c r="P232" i="54" s="1"/>
  <c r="V18" i="54"/>
  <c r="W18" i="54" s="1"/>
  <c r="D164" i="54"/>
  <c r="D325" i="54" s="1"/>
  <c r="G154" i="54"/>
  <c r="G315" i="54" s="1"/>
  <c r="G160" i="54"/>
  <c r="N146" i="54"/>
  <c r="O130" i="54"/>
  <c r="O302" i="54" s="1"/>
  <c r="T130" i="54"/>
  <c r="V130" i="54" s="1"/>
  <c r="W130" i="54" s="1"/>
  <c r="K125" i="54"/>
  <c r="W99" i="54"/>
  <c r="W84" i="54"/>
  <c r="R60" i="54"/>
  <c r="O60" i="54"/>
  <c r="O232" i="54" s="1"/>
  <c r="T60" i="54"/>
  <c r="V60" i="54" s="1"/>
  <c r="W60" i="54" s="1"/>
  <c r="K47" i="54"/>
  <c r="Q201" i="54"/>
  <c r="F160" i="54"/>
  <c r="M146" i="54"/>
  <c r="P180" i="54"/>
  <c r="P192" i="54"/>
  <c r="P200" i="54"/>
  <c r="P216" i="54"/>
  <c r="P224" i="54"/>
  <c r="E138" i="54"/>
  <c r="E139" i="54"/>
  <c r="V123" i="54"/>
  <c r="W123" i="54" s="1"/>
  <c r="M117" i="54"/>
  <c r="N117" i="54"/>
  <c r="T112" i="54"/>
  <c r="V112" i="54" s="1"/>
  <c r="W112" i="54" s="1"/>
  <c r="O112" i="54"/>
  <c r="O284" i="54" s="1"/>
  <c r="U108" i="54"/>
  <c r="V107" i="54"/>
  <c r="W107" i="54" s="1"/>
  <c r="V101" i="54"/>
  <c r="W101" i="54" s="1"/>
  <c r="U100" i="54"/>
  <c r="V100" i="54" s="1"/>
  <c r="W85" i="54"/>
  <c r="U81" i="54"/>
  <c r="W63" i="54"/>
  <c r="W59" i="54"/>
  <c r="W43" i="54"/>
  <c r="K34" i="54"/>
  <c r="I5" i="54"/>
  <c r="N222" i="54"/>
  <c r="M221" i="54"/>
  <c r="N214" i="54"/>
  <c r="M213" i="54"/>
  <c r="L212" i="54"/>
  <c r="R212" i="54" s="1"/>
  <c r="M205" i="54"/>
  <c r="L204" i="54"/>
  <c r="M197" i="54"/>
  <c r="L196" i="54"/>
  <c r="R196" i="54" s="1"/>
  <c r="N190" i="54"/>
  <c r="M181" i="54"/>
  <c r="D157" i="54"/>
  <c r="D318" i="54" s="1"/>
  <c r="O128" i="54"/>
  <c r="O300" i="54" s="1"/>
  <c r="P118" i="54"/>
  <c r="O107" i="54"/>
  <c r="O279" i="54" s="1"/>
  <c r="Q81" i="54"/>
  <c r="Q253" i="54" s="1"/>
  <c r="M67" i="54"/>
  <c r="P69" i="54"/>
  <c r="F66" i="54"/>
  <c r="W53" i="54"/>
  <c r="W51" i="54"/>
  <c r="W31" i="54"/>
  <c r="U26" i="54"/>
  <c r="R15" i="54"/>
  <c r="T15" i="54"/>
  <c r="R11" i="54"/>
  <c r="V7" i="54"/>
  <c r="W7" i="54" s="1"/>
  <c r="T6" i="54"/>
  <c r="N81" i="54"/>
  <c r="O58" i="54"/>
  <c r="O230" i="54" s="1"/>
  <c r="R58" i="54"/>
  <c r="W44" i="54"/>
  <c r="O38" i="54"/>
  <c r="O210" i="54" s="1"/>
  <c r="W36" i="54"/>
  <c r="W23" i="54"/>
  <c r="T24" i="54"/>
  <c r="M24" i="54"/>
  <c r="P24" i="54" s="1"/>
  <c r="W14" i="54"/>
  <c r="K100" i="54"/>
  <c r="V82" i="54"/>
  <c r="W82" i="54" s="1"/>
  <c r="W78" i="54"/>
  <c r="W62" i="54"/>
  <c r="U56" i="54"/>
  <c r="W41" i="54"/>
  <c r="N26" i="54"/>
  <c r="W11" i="54"/>
  <c r="F16" i="54"/>
  <c r="P11" i="54"/>
  <c r="P183" i="54" s="1"/>
  <c r="O10" i="54"/>
  <c r="O182" i="54" s="1"/>
  <c r="R10" i="54"/>
  <c r="M6" i="54"/>
  <c r="I117" i="54"/>
  <c r="N67" i="54"/>
  <c r="J47" i="54"/>
  <c r="J219" i="54" s="1"/>
  <c r="W45" i="54"/>
  <c r="P40" i="54"/>
  <c r="M39" i="54"/>
  <c r="O28" i="54"/>
  <c r="O200" i="54" s="1"/>
  <c r="T28" i="54"/>
  <c r="V28" i="54" s="1"/>
  <c r="W28" i="54" s="1"/>
  <c r="V20" i="54"/>
  <c r="W20" i="54" s="1"/>
  <c r="U17" i="54"/>
  <c r="V61" i="54"/>
  <c r="W61" i="54" s="1"/>
  <c r="C54" i="54"/>
  <c r="C226" i="54" s="1"/>
  <c r="O40" i="54"/>
  <c r="L39" i="54"/>
  <c r="T40" i="54"/>
  <c r="K39" i="54"/>
  <c r="O34" i="54"/>
  <c r="O206" i="54" s="1"/>
  <c r="K26" i="54"/>
  <c r="R22" i="54"/>
  <c r="V15" i="54"/>
  <c r="W15" i="54" s="1"/>
  <c r="U6" i="54"/>
  <c r="W33" i="54"/>
  <c r="W29" i="54"/>
  <c r="P26" i="54"/>
  <c r="P198" i="54" s="1"/>
  <c r="O18" i="54"/>
  <c r="L17" i="54"/>
  <c r="R18" i="54"/>
  <c r="N56" i="54"/>
  <c r="I55" i="54"/>
  <c r="I227" i="54" s="1"/>
  <c r="F51" i="54"/>
  <c r="O51" i="54"/>
  <c r="O223" i="54" s="1"/>
  <c r="E54" i="54"/>
  <c r="W42" i="54"/>
  <c r="U39" i="54"/>
  <c r="W35" i="54"/>
  <c r="T34" i="54"/>
  <c r="U24" i="54"/>
  <c r="O24" i="54"/>
  <c r="O196" i="54" s="1"/>
  <c r="O13" i="54"/>
  <c r="O185" i="54" s="1"/>
  <c r="R13" i="54"/>
  <c r="O31" i="54"/>
  <c r="O203" i="54" s="1"/>
  <c r="O27" i="54"/>
  <c r="U22" i="54"/>
  <c r="V22" i="54" s="1"/>
  <c r="W22" i="54" s="1"/>
  <c r="O9" i="54"/>
  <c r="O181" i="54" s="1"/>
  <c r="T19" i="54"/>
  <c r="V19" i="54" s="1"/>
  <c r="W19" i="54" s="1"/>
  <c r="F16" i="26"/>
  <c r="F19" i="26"/>
  <c r="B4" i="25"/>
  <c r="C4" i="25" s="1"/>
  <c r="C6" i="25"/>
  <c r="D6" i="25" s="1"/>
  <c r="F4" i="24"/>
  <c r="B3" i="22"/>
  <c r="C3" i="22"/>
  <c r="D6" i="22" s="1"/>
  <c r="D3" i="22"/>
  <c r="E3" i="22"/>
  <c r="F6" i="22" s="1"/>
  <c r="F3" i="22"/>
  <c r="G3" i="22"/>
  <c r="G6" i="22" s="1"/>
  <c r="H3" i="22"/>
  <c r="H6" i="22" s="1"/>
  <c r="I3" i="22"/>
  <c r="J3" i="22"/>
  <c r="E6" i="22"/>
  <c r="C11" i="22"/>
  <c r="C19" i="22" s="1"/>
  <c r="D11" i="22"/>
  <c r="D19" i="22" s="1"/>
  <c r="E11" i="22"/>
  <c r="F11" i="22"/>
  <c r="G11" i="22"/>
  <c r="H11" i="22"/>
  <c r="I11" i="22"/>
  <c r="I19" i="22" s="1"/>
  <c r="J11" i="22"/>
  <c r="B13" i="22"/>
  <c r="C13" i="22"/>
  <c r="D13" i="22"/>
  <c r="E13" i="22"/>
  <c r="E12" i="22" s="1"/>
  <c r="F13" i="22"/>
  <c r="F12" i="22" s="1"/>
  <c r="G13" i="22"/>
  <c r="G12" i="22" s="1"/>
  <c r="H13" i="22"/>
  <c r="H12" i="22" s="1"/>
  <c r="I13" i="22"/>
  <c r="I12" i="22" s="1"/>
  <c r="J13" i="22"/>
  <c r="J12" i="22" s="1"/>
  <c r="B14" i="22"/>
  <c r="B12" i="22" s="1"/>
  <c r="C14" i="22"/>
  <c r="D14" i="22"/>
  <c r="E14" i="22"/>
  <c r="J19" i="22"/>
  <c r="B21" i="22"/>
  <c r="C21" i="22"/>
  <c r="C20" i="22" s="1"/>
  <c r="D21" i="22"/>
  <c r="D20" i="22" s="1"/>
  <c r="E21" i="22"/>
  <c r="F21" i="22"/>
  <c r="F20" i="22" s="1"/>
  <c r="G21" i="22"/>
  <c r="G20" i="22" s="1"/>
  <c r="H21" i="22"/>
  <c r="H20" i="22" s="1"/>
  <c r="I21" i="22"/>
  <c r="I20" i="22" s="1"/>
  <c r="J21" i="22"/>
  <c r="J20" i="22" s="1"/>
  <c r="B22" i="22"/>
  <c r="C22" i="22"/>
  <c r="D22" i="22"/>
  <c r="E22" i="22"/>
  <c r="E20" i="22" s="1"/>
  <c r="B4" i="21"/>
  <c r="B36" i="21" s="1"/>
  <c r="C4" i="21"/>
  <c r="C8" i="21" s="1"/>
  <c r="C34" i="21" s="1"/>
  <c r="D4" i="21"/>
  <c r="D36" i="21" s="1"/>
  <c r="E4" i="21"/>
  <c r="E36" i="21" s="1"/>
  <c r="F4" i="21"/>
  <c r="G4" i="21"/>
  <c r="F8" i="21"/>
  <c r="G8" i="21"/>
  <c r="B11" i="21"/>
  <c r="C11" i="21"/>
  <c r="D11" i="21"/>
  <c r="E11" i="21"/>
  <c r="F11" i="21"/>
  <c r="G11" i="21"/>
  <c r="B18" i="21"/>
  <c r="C18" i="21"/>
  <c r="D18" i="21"/>
  <c r="E18" i="21"/>
  <c r="F18" i="21"/>
  <c r="G18" i="21"/>
  <c r="B23" i="21"/>
  <c r="C23" i="21"/>
  <c r="D23" i="21"/>
  <c r="E23" i="21"/>
  <c r="F23" i="21"/>
  <c r="G23" i="21"/>
  <c r="F34" i="21"/>
  <c r="G34" i="21"/>
  <c r="F36" i="21"/>
  <c r="G41" i="21"/>
  <c r="H50" i="21"/>
  <c r="H53" i="21" s="1"/>
  <c r="B37" i="21"/>
  <c r="B42" i="21" s="1"/>
  <c r="C37" i="21"/>
  <c r="D37" i="21"/>
  <c r="E37" i="21"/>
  <c r="F37" i="21"/>
  <c r="G37" i="21"/>
  <c r="F41" i="21"/>
  <c r="F43" i="21" s="1"/>
  <c r="C42" i="21"/>
  <c r="D42" i="21"/>
  <c r="E42" i="21"/>
  <c r="F42" i="21"/>
  <c r="G42" i="21"/>
  <c r="H42" i="21"/>
  <c r="B56" i="21"/>
  <c r="C56" i="21"/>
  <c r="D56" i="21"/>
  <c r="E56" i="21"/>
  <c r="F56" i="21"/>
  <c r="G56" i="21"/>
  <c r="H56" i="21"/>
  <c r="D22" i="19"/>
  <c r="E22" i="19"/>
  <c r="F22" i="19"/>
  <c r="G22" i="19"/>
  <c r="H22" i="19"/>
  <c r="I22" i="19"/>
  <c r="J22" i="19"/>
  <c r="K22" i="19"/>
  <c r="L22" i="19"/>
  <c r="D23" i="19"/>
  <c r="D24" i="19" s="1"/>
  <c r="E23" i="19"/>
  <c r="E24" i="19" s="1"/>
  <c r="F23" i="19"/>
  <c r="F24" i="19" s="1"/>
  <c r="G23" i="19"/>
  <c r="H23" i="19"/>
  <c r="I23" i="19"/>
  <c r="I24" i="19" s="1"/>
  <c r="J23" i="19"/>
  <c r="K23" i="19"/>
  <c r="K24" i="19" s="1"/>
  <c r="G24" i="19"/>
  <c r="B5" i="17"/>
  <c r="C5" i="17"/>
  <c r="B5" i="16"/>
  <c r="C5" i="16"/>
  <c r="D5" i="16"/>
  <c r="E5" i="16"/>
  <c r="B15" i="15"/>
  <c r="C15" i="15"/>
  <c r="D15" i="15"/>
  <c r="E15" i="15"/>
  <c r="F15" i="15"/>
  <c r="B3" i="14"/>
  <c r="B21" i="14" s="1"/>
  <c r="C4" i="14"/>
  <c r="C3" i="14" s="1"/>
  <c r="D4" i="14"/>
  <c r="D3" i="14" s="1"/>
  <c r="D21" i="14" s="1"/>
  <c r="E4" i="14"/>
  <c r="E3" i="14" s="1"/>
  <c r="E21" i="14" s="1"/>
  <c r="C5" i="14"/>
  <c r="D5" i="14"/>
  <c r="C6" i="14"/>
  <c r="B7" i="14"/>
  <c r="C7" i="14"/>
  <c r="D7" i="14"/>
  <c r="E7" i="14"/>
  <c r="C8" i="14"/>
  <c r="D8" i="14"/>
  <c r="E8" i="14"/>
  <c r="C9" i="14"/>
  <c r="D9" i="14"/>
  <c r="E9" i="14"/>
  <c r="C10" i="14"/>
  <c r="D10" i="14"/>
  <c r="E10" i="14"/>
  <c r="B11" i="14"/>
  <c r="C11" i="14"/>
  <c r="D11" i="14"/>
  <c r="E11" i="14"/>
  <c r="C13" i="14"/>
  <c r="C12" i="14" s="1"/>
  <c r="D13" i="14"/>
  <c r="D12" i="14" s="1"/>
  <c r="D19" i="14"/>
  <c r="E19" i="14" s="1"/>
  <c r="E13" i="14" s="1"/>
  <c r="E12" i="14" s="1"/>
  <c r="B6" i="12"/>
  <c r="C6" i="12"/>
  <c r="D7" i="12" s="1"/>
  <c r="D6" i="12"/>
  <c r="E6" i="12"/>
  <c r="F6" i="12"/>
  <c r="G6" i="12"/>
  <c r="G7" i="12" s="1"/>
  <c r="G12" i="12" s="1"/>
  <c r="E7" i="12"/>
  <c r="E12" i="12" s="1"/>
  <c r="F7" i="12"/>
  <c r="F12" i="12" s="1"/>
  <c r="D10" i="12"/>
  <c r="E10" i="12"/>
  <c r="F10" i="12"/>
  <c r="G10" i="12"/>
  <c r="E11" i="12"/>
  <c r="F11" i="12"/>
  <c r="G11" i="12"/>
  <c r="E5" i="11"/>
  <c r="E8" i="11" s="1"/>
  <c r="E9" i="11" s="1"/>
  <c r="F5" i="11"/>
  <c r="F8" i="11" s="1"/>
  <c r="F9" i="11" s="1"/>
  <c r="C7" i="11"/>
  <c r="D7" i="11"/>
  <c r="E7" i="11"/>
  <c r="C8" i="11"/>
  <c r="D8" i="11"/>
  <c r="C9" i="11"/>
  <c r="D9" i="11"/>
  <c r="F4" i="10"/>
  <c r="G4" i="10"/>
  <c r="F5" i="10"/>
  <c r="G5" i="10"/>
  <c r="F6" i="10"/>
  <c r="G6" i="10"/>
  <c r="B7" i="10"/>
  <c r="C7" i="10"/>
  <c r="G7" i="10" s="1"/>
  <c r="D7" i="10"/>
  <c r="F7" i="10" s="1"/>
  <c r="E7" i="10"/>
  <c r="E8" i="10"/>
  <c r="C23" i="22" l="1"/>
  <c r="D23" i="22"/>
  <c r="D12" i="22"/>
  <c r="C6" i="22"/>
  <c r="C12" i="22"/>
  <c r="C15" i="22" s="1"/>
  <c r="J6" i="22"/>
  <c r="I6" i="22"/>
  <c r="C7" i="25"/>
  <c r="D4" i="25"/>
  <c r="J15" i="22"/>
  <c r="H15" i="22"/>
  <c r="G15" i="22"/>
  <c r="P196" i="54"/>
  <c r="P17" i="54"/>
  <c r="P189" i="54" s="1"/>
  <c r="K211" i="54"/>
  <c r="C10" i="42"/>
  <c r="C38" i="42" s="1"/>
  <c r="D10" i="42"/>
  <c r="D38" i="42" s="1"/>
  <c r="F21" i="42"/>
  <c r="F49" i="42" s="1"/>
  <c r="M289" i="54"/>
  <c r="K219" i="54"/>
  <c r="D12" i="42"/>
  <c r="M157" i="54"/>
  <c r="M160" i="54"/>
  <c r="M158" i="54"/>
  <c r="J5" i="54"/>
  <c r="R39" i="54"/>
  <c r="L211" i="54"/>
  <c r="R211" i="54" s="1"/>
  <c r="E10" i="42"/>
  <c r="E38" i="42" s="1"/>
  <c r="V17" i="54"/>
  <c r="N239" i="54"/>
  <c r="G15" i="42"/>
  <c r="G43" i="42" s="1"/>
  <c r="I137" i="54"/>
  <c r="I177" i="54"/>
  <c r="F161" i="54"/>
  <c r="F322" i="54" s="1"/>
  <c r="F321" i="54"/>
  <c r="N157" i="54"/>
  <c r="N160" i="54"/>
  <c r="J239" i="54"/>
  <c r="K67" i="54"/>
  <c r="J273" i="54"/>
  <c r="K273" i="54"/>
  <c r="D161" i="54"/>
  <c r="D322" i="54" s="1"/>
  <c r="D321" i="54"/>
  <c r="V117" i="54"/>
  <c r="H45" i="42"/>
  <c r="M56" i="54"/>
  <c r="U54" i="54"/>
  <c r="E226" i="54"/>
  <c r="V6" i="54"/>
  <c r="O39" i="54"/>
  <c r="O211" i="54" s="1"/>
  <c r="O212" i="54"/>
  <c r="K117" i="54"/>
  <c r="I289" i="54"/>
  <c r="N198" i="54"/>
  <c r="G8" i="42"/>
  <c r="G36" i="42" s="1"/>
  <c r="K272" i="54"/>
  <c r="R272" i="54" s="1"/>
  <c r="D18" i="42"/>
  <c r="R204" i="54"/>
  <c r="K206" i="54"/>
  <c r="D9" i="42"/>
  <c r="D37" i="42" s="1"/>
  <c r="T17" i="54"/>
  <c r="G161" i="54"/>
  <c r="G322" i="54" s="1"/>
  <c r="G321" i="54"/>
  <c r="K240" i="54"/>
  <c r="J240" i="54"/>
  <c r="T117" i="54"/>
  <c r="L54" i="54"/>
  <c r="M54" i="54"/>
  <c r="K226" i="54"/>
  <c r="K158" i="54"/>
  <c r="K160" i="54"/>
  <c r="O80" i="54"/>
  <c r="O252" i="54" s="1"/>
  <c r="U80" i="54"/>
  <c r="V80" i="54" s="1"/>
  <c r="W80" i="54" s="1"/>
  <c r="E252" i="54"/>
  <c r="Q230" i="54"/>
  <c r="T26" i="54"/>
  <c r="F4" i="36"/>
  <c r="F11" i="36" s="1"/>
  <c r="E17" i="36"/>
  <c r="R76" i="54"/>
  <c r="K248" i="54"/>
  <c r="R248" i="54" s="1"/>
  <c r="O81" i="54"/>
  <c r="O253" i="54" s="1"/>
  <c r="T39" i="54"/>
  <c r="V40" i="54"/>
  <c r="P16" i="54"/>
  <c r="P188" i="54" s="1"/>
  <c r="F188" i="54"/>
  <c r="M239" i="54"/>
  <c r="F15" i="42"/>
  <c r="F43" i="42" s="1"/>
  <c r="L146" i="54"/>
  <c r="E160" i="54"/>
  <c r="K107" i="54"/>
  <c r="D279" i="54"/>
  <c r="R118" i="54"/>
  <c r="J290" i="54"/>
  <c r="K290" i="54"/>
  <c r="R290" i="54" s="1"/>
  <c r="P66" i="54"/>
  <c r="P238" i="54" s="1"/>
  <c r="F238" i="54"/>
  <c r="G18" i="42"/>
  <c r="G46" i="42" s="1"/>
  <c r="N272" i="54"/>
  <c r="D8" i="37"/>
  <c r="C12" i="37"/>
  <c r="C11" i="37" s="1"/>
  <c r="K80" i="54"/>
  <c r="D252" i="54"/>
  <c r="C22" i="42"/>
  <c r="C50" i="42" s="1"/>
  <c r="D50" i="42"/>
  <c r="V24" i="54"/>
  <c r="W24" i="54" s="1"/>
  <c r="G51" i="54"/>
  <c r="F54" i="54"/>
  <c r="P51" i="54"/>
  <c r="P223" i="54" s="1"/>
  <c r="F223" i="54"/>
  <c r="R17" i="54"/>
  <c r="L189" i="54"/>
  <c r="R189" i="54" s="1"/>
  <c r="B17" i="43" s="1"/>
  <c r="E6" i="42"/>
  <c r="O6" i="54"/>
  <c r="K96" i="54"/>
  <c r="D268" i="54"/>
  <c r="O117" i="54"/>
  <c r="O289" i="54" s="1"/>
  <c r="R273" i="54"/>
  <c r="R34" i="54"/>
  <c r="L206" i="54"/>
  <c r="R206" i="54" s="1"/>
  <c r="E9" i="42"/>
  <c r="E37" i="42" s="1"/>
  <c r="R74" i="54"/>
  <c r="T74" i="54"/>
  <c r="L246" i="54"/>
  <c r="R246" i="54" s="1"/>
  <c r="G326" i="54"/>
  <c r="G164" i="54"/>
  <c r="G325" i="54" s="1"/>
  <c r="H35" i="42"/>
  <c r="Q80" i="54"/>
  <c r="G252" i="54"/>
  <c r="J57" i="54"/>
  <c r="K154" i="54"/>
  <c r="K315" i="54" s="1"/>
  <c r="B8" i="41" s="1"/>
  <c r="K316" i="54"/>
  <c r="M272" i="54"/>
  <c r="F18" i="42"/>
  <c r="F46" i="42" s="1"/>
  <c r="W100" i="54"/>
  <c r="H18" i="42"/>
  <c r="H46" i="42" s="1"/>
  <c r="C16" i="39"/>
  <c r="D16" i="39" s="1"/>
  <c r="D3" i="39"/>
  <c r="M178" i="54"/>
  <c r="F5" i="42"/>
  <c r="F16" i="42"/>
  <c r="F44" i="42" s="1"/>
  <c r="M253" i="54"/>
  <c r="V74" i="54"/>
  <c r="W74" i="54" s="1"/>
  <c r="O26" i="54"/>
  <c r="O198" i="54" s="1"/>
  <c r="O199" i="54"/>
  <c r="O17" i="54"/>
  <c r="O189" i="54" s="1"/>
  <c r="O190" i="54"/>
  <c r="K198" i="54"/>
  <c r="R198" i="54" s="1"/>
  <c r="D8" i="42"/>
  <c r="C8" i="42"/>
  <c r="M211" i="54"/>
  <c r="F10" i="42"/>
  <c r="F38" i="42" s="1"/>
  <c r="V26" i="54"/>
  <c r="K253" i="54"/>
  <c r="D16" i="42"/>
  <c r="Q133" i="54"/>
  <c r="Q305" i="54" s="1"/>
  <c r="N305" i="54"/>
  <c r="L253" i="54"/>
  <c r="R253" i="54" s="1"/>
  <c r="B21" i="43" s="1"/>
  <c r="R81" i="54"/>
  <c r="E16" i="42"/>
  <c r="E44" i="42" s="1"/>
  <c r="R101" i="54"/>
  <c r="P38" i="54"/>
  <c r="M34" i="54"/>
  <c r="N38" i="54"/>
  <c r="M210" i="54"/>
  <c r="N16" i="54"/>
  <c r="M188" i="54"/>
  <c r="C164" i="54"/>
  <c r="C325" i="54" s="1"/>
  <c r="C327" i="54"/>
  <c r="F252" i="54"/>
  <c r="P80" i="54"/>
  <c r="P252" i="54" s="1"/>
  <c r="Q64" i="54"/>
  <c r="Q236" i="54" s="1"/>
  <c r="G236" i="54"/>
  <c r="V34" i="54"/>
  <c r="G66" i="54"/>
  <c r="G16" i="42"/>
  <c r="G44" i="42" s="1"/>
  <c r="N253" i="54"/>
  <c r="P241" i="54"/>
  <c r="P67" i="54"/>
  <c r="P239" i="54" s="1"/>
  <c r="R105" i="54"/>
  <c r="K277" i="54"/>
  <c r="R277" i="54" s="1"/>
  <c r="D5" i="34"/>
  <c r="E3" i="34"/>
  <c r="E5" i="34" s="1"/>
  <c r="K5" i="54"/>
  <c r="K177" i="54" s="1"/>
  <c r="P117" i="54"/>
  <c r="P289" i="54" s="1"/>
  <c r="P290" i="54"/>
  <c r="N228" i="54"/>
  <c r="G14" i="42"/>
  <c r="P39" i="54"/>
  <c r="P211" i="54" s="1"/>
  <c r="P212" i="54"/>
  <c r="N24" i="54"/>
  <c r="M17" i="54"/>
  <c r="M196" i="54"/>
  <c r="U67" i="54"/>
  <c r="U55" i="54" s="1"/>
  <c r="G21" i="42"/>
  <c r="G49" i="42" s="1"/>
  <c r="N289" i="54"/>
  <c r="K297" i="54"/>
  <c r="J297" i="54"/>
  <c r="D137" i="54"/>
  <c r="D227" i="54"/>
  <c r="O100" i="54"/>
  <c r="O272" i="54" s="1"/>
  <c r="O273" i="54"/>
  <c r="D154" i="54"/>
  <c r="D315" i="54" s="1"/>
  <c r="E23" i="50"/>
  <c r="T81" i="54"/>
  <c r="V81" i="54" s="1"/>
  <c r="I8" i="33"/>
  <c r="J8" i="33" s="1"/>
  <c r="L8" i="33" s="1"/>
  <c r="K9" i="33" s="1"/>
  <c r="Q46" i="54"/>
  <c r="Q218" i="54" s="1"/>
  <c r="G218" i="54"/>
  <c r="C23" i="50"/>
  <c r="P100" i="54"/>
  <c r="P272" i="54" s="1"/>
  <c r="J24" i="19"/>
  <c r="H24" i="19"/>
  <c r="F39" i="21"/>
  <c r="E38" i="21"/>
  <c r="E44" i="21" s="1"/>
  <c r="E41" i="21"/>
  <c r="E43" i="21" s="1"/>
  <c r="E50" i="21"/>
  <c r="E53" i="21" s="1"/>
  <c r="E39" i="21"/>
  <c r="F15" i="22"/>
  <c r="D50" i="21"/>
  <c r="D53" i="21" s="1"/>
  <c r="D41" i="21"/>
  <c r="D43" i="21" s="1"/>
  <c r="D38" i="21"/>
  <c r="D44" i="21" s="1"/>
  <c r="D39" i="21"/>
  <c r="E15" i="22"/>
  <c r="J23" i="22"/>
  <c r="B38" i="21"/>
  <c r="B44" i="21" s="1"/>
  <c r="B39" i="21"/>
  <c r="B41" i="21"/>
  <c r="B43" i="21" s="1"/>
  <c r="B50" i="21"/>
  <c r="B53" i="21" s="1"/>
  <c r="C21" i="14"/>
  <c r="I23" i="22"/>
  <c r="E6" i="25"/>
  <c r="E8" i="21"/>
  <c r="E34" i="21" s="1"/>
  <c r="I15" i="22"/>
  <c r="D8" i="21"/>
  <c r="D34" i="21" s="1"/>
  <c r="H19" i="22"/>
  <c r="H23" i="22" s="1"/>
  <c r="G19" i="22"/>
  <c r="G23" i="22" s="1"/>
  <c r="F50" i="21"/>
  <c r="F53" i="21" s="1"/>
  <c r="G38" i="21"/>
  <c r="G44" i="21" s="1"/>
  <c r="B8" i="21"/>
  <c r="B34" i="21" s="1"/>
  <c r="F19" i="22"/>
  <c r="F23" i="22" s="1"/>
  <c r="C8" i="25"/>
  <c r="C7" i="12"/>
  <c r="G50" i="21"/>
  <c r="G53" i="21" s="1"/>
  <c r="F38" i="21"/>
  <c r="F44" i="21" s="1"/>
  <c r="C36" i="21"/>
  <c r="E19" i="22"/>
  <c r="E23" i="22" s="1"/>
  <c r="C8" i="10"/>
  <c r="G8" i="10" s="1"/>
  <c r="B37" i="9"/>
  <c r="F35" i="9"/>
  <c r="F36" i="9" s="1"/>
  <c r="E35" i="9"/>
  <c r="E36" i="9" s="1"/>
  <c r="D35" i="9"/>
  <c r="D36" i="9" s="1"/>
  <c r="C35" i="9"/>
  <c r="B35" i="9"/>
  <c r="C36" i="9" s="1"/>
  <c r="C30" i="9"/>
  <c r="F29" i="9"/>
  <c r="F30" i="9" s="1"/>
  <c r="E29" i="9"/>
  <c r="E30" i="9" s="1"/>
  <c r="D29" i="9"/>
  <c r="C29" i="9"/>
  <c r="D30" i="9" s="1"/>
  <c r="B29" i="9"/>
  <c r="F19" i="9"/>
  <c r="E19" i="9"/>
  <c r="D19" i="9"/>
  <c r="C19" i="9"/>
  <c r="B19" i="9"/>
  <c r="B17" i="9" s="1"/>
  <c r="F17" i="9"/>
  <c r="F18" i="9" s="1"/>
  <c r="E17" i="9"/>
  <c r="E18" i="9" s="1"/>
  <c r="D17" i="9"/>
  <c r="D18" i="9" s="1"/>
  <c r="C17" i="9"/>
  <c r="F10" i="9"/>
  <c r="F11" i="9" s="1"/>
  <c r="E10" i="9"/>
  <c r="E11" i="9" s="1"/>
  <c r="D10" i="9"/>
  <c r="D11" i="9" s="1"/>
  <c r="C10" i="9"/>
  <c r="B10" i="9"/>
  <c r="C11" i="9" s="1"/>
  <c r="F9" i="9"/>
  <c r="E9" i="9"/>
  <c r="D9" i="9"/>
  <c r="C9" i="9"/>
  <c r="B9" i="9"/>
  <c r="B37" i="8"/>
  <c r="B35" i="8" s="1"/>
  <c r="F35" i="8"/>
  <c r="F36" i="8" s="1"/>
  <c r="E35" i="8"/>
  <c r="E36" i="8" s="1"/>
  <c r="D35" i="8"/>
  <c r="D36" i="8" s="1"/>
  <c r="C35" i="8"/>
  <c r="B33" i="8"/>
  <c r="B29" i="8" s="1"/>
  <c r="C30" i="8" s="1"/>
  <c r="F29" i="8"/>
  <c r="F30" i="8" s="1"/>
  <c r="E29" i="8"/>
  <c r="E30" i="8" s="1"/>
  <c r="D29" i="8"/>
  <c r="C29" i="8"/>
  <c r="D30" i="8" s="1"/>
  <c r="F19" i="8"/>
  <c r="E19" i="8"/>
  <c r="D19" i="8"/>
  <c r="C19" i="8"/>
  <c r="B19" i="8"/>
  <c r="B17" i="8" s="1"/>
  <c r="F17" i="8"/>
  <c r="F18" i="8" s="1"/>
  <c r="E17" i="8"/>
  <c r="E18" i="8" s="1"/>
  <c r="D17" i="8"/>
  <c r="D18" i="8" s="1"/>
  <c r="C17" i="8"/>
  <c r="C11" i="8"/>
  <c r="F10" i="8"/>
  <c r="F11" i="8" s="1"/>
  <c r="E10" i="8"/>
  <c r="E11" i="8" s="1"/>
  <c r="D10" i="8"/>
  <c r="D11" i="8" s="1"/>
  <c r="C10" i="8"/>
  <c r="B10" i="8"/>
  <c r="F9" i="8"/>
  <c r="E9" i="8"/>
  <c r="D9" i="8"/>
  <c r="C9" i="8"/>
  <c r="B9" i="8"/>
  <c r="D15" i="22" l="1"/>
  <c r="H39" i="21"/>
  <c r="H57" i="21" s="1"/>
  <c r="D7" i="25"/>
  <c r="D8" i="25" s="1"/>
  <c r="E4" i="25"/>
  <c r="W81" i="54"/>
  <c r="H16" i="42"/>
  <c r="H44" i="42" s="1"/>
  <c r="I9" i="33"/>
  <c r="J9" i="33" s="1"/>
  <c r="L9" i="33" s="1"/>
  <c r="W34" i="54"/>
  <c r="H9" i="42"/>
  <c r="H37" i="42" s="1"/>
  <c r="R107" i="54"/>
  <c r="K279" i="54"/>
  <c r="R279" i="54" s="1"/>
  <c r="J177" i="54"/>
  <c r="C36" i="42"/>
  <c r="E161" i="54"/>
  <c r="E322" i="54" s="1"/>
  <c r="E321" i="54"/>
  <c r="D15" i="42"/>
  <c r="K239" i="54"/>
  <c r="I138" i="54"/>
  <c r="I309" i="54"/>
  <c r="I310" i="54" s="1"/>
  <c r="I139" i="54"/>
  <c r="M109" i="54"/>
  <c r="M319" i="54"/>
  <c r="D138" i="54"/>
  <c r="D139" i="54"/>
  <c r="K139" i="54" s="1"/>
  <c r="D309" i="54"/>
  <c r="M189" i="54"/>
  <c r="F6" i="42"/>
  <c r="F34" i="42" s="1"/>
  <c r="D36" i="42"/>
  <c r="D4" i="42"/>
  <c r="R80" i="54"/>
  <c r="K252" i="54"/>
  <c r="R252" i="54" s="1"/>
  <c r="B20" i="43" s="1"/>
  <c r="L157" i="54"/>
  <c r="L156" i="54"/>
  <c r="L158" i="54"/>
  <c r="L155" i="54"/>
  <c r="L160" i="54"/>
  <c r="F14" i="42"/>
  <c r="M228" i="54"/>
  <c r="M162" i="54"/>
  <c r="M323" i="54" s="1"/>
  <c r="M321" i="54"/>
  <c r="D9" i="41" s="1"/>
  <c r="N196" i="54"/>
  <c r="Q24" i="54"/>
  <c r="N17" i="54"/>
  <c r="N34" i="54"/>
  <c r="N210" i="54"/>
  <c r="Q38" i="54"/>
  <c r="Q39" i="54"/>
  <c r="Q211" i="54" s="1"/>
  <c r="C18" i="42"/>
  <c r="C46" i="42" s="1"/>
  <c r="D46" i="42"/>
  <c r="W6" i="54"/>
  <c r="H5" i="42"/>
  <c r="N162" i="54"/>
  <c r="N323" i="54" s="1"/>
  <c r="N321" i="54"/>
  <c r="E9" i="41" s="1"/>
  <c r="M125" i="54"/>
  <c r="M154" i="54"/>
  <c r="M315" i="54" s="1"/>
  <c r="D8" i="41" s="1"/>
  <c r="D7" i="41" s="1"/>
  <c r="M318" i="54"/>
  <c r="T54" i="54"/>
  <c r="V54" i="54" s="1"/>
  <c r="W54" i="54" s="1"/>
  <c r="R54" i="54"/>
  <c r="L226" i="54"/>
  <c r="R226" i="54" s="1"/>
  <c r="F9" i="42"/>
  <c r="F37" i="42" s="1"/>
  <c r="M206" i="54"/>
  <c r="P54" i="54"/>
  <c r="P226" i="54" s="1"/>
  <c r="F226" i="54"/>
  <c r="D12" i="37"/>
  <c r="D11" i="37" s="1"/>
  <c r="E8" i="37"/>
  <c r="E12" i="37" s="1"/>
  <c r="E11" i="37" s="1"/>
  <c r="K162" i="54"/>
  <c r="K323" i="54" s="1"/>
  <c r="K321" i="54"/>
  <c r="B9" i="41" s="1"/>
  <c r="B7" i="41" s="1"/>
  <c r="W117" i="54"/>
  <c r="H21" i="42"/>
  <c r="H49" i="42" s="1"/>
  <c r="N318" i="54"/>
  <c r="N125" i="54"/>
  <c r="W17" i="54"/>
  <c r="H6" i="42"/>
  <c r="H34" i="42" s="1"/>
  <c r="P210" i="54"/>
  <c r="P34" i="54"/>
  <c r="P206" i="54" s="1"/>
  <c r="R96" i="54"/>
  <c r="K268" i="54"/>
  <c r="R268" i="54" s="1"/>
  <c r="Q51" i="54"/>
  <c r="Q223" i="54" s="1"/>
  <c r="G54" i="54"/>
  <c r="G223" i="54"/>
  <c r="P6" i="54"/>
  <c r="G4" i="36"/>
  <c r="G11" i="36" s="1"/>
  <c r="G17" i="36" s="1"/>
  <c r="F17" i="36"/>
  <c r="J109" i="54"/>
  <c r="K319" i="54"/>
  <c r="N158" i="54"/>
  <c r="Q252" i="54"/>
  <c r="Q67" i="54"/>
  <c r="Q239" i="54" s="1"/>
  <c r="F33" i="42"/>
  <c r="J56" i="54"/>
  <c r="K57" i="54"/>
  <c r="I229" i="54"/>
  <c r="D21" i="42"/>
  <c r="K289" i="54"/>
  <c r="R289" i="54" s="1"/>
  <c r="R117" i="54"/>
  <c r="G42" i="42"/>
  <c r="N188" i="54"/>
  <c r="N6" i="54"/>
  <c r="Q16" i="54"/>
  <c r="D44" i="42"/>
  <c r="C16" i="42"/>
  <c r="C44" i="42" s="1"/>
  <c r="W26" i="54"/>
  <c r="H8" i="42"/>
  <c r="H36" i="42" s="1"/>
  <c r="O178" i="54"/>
  <c r="O54" i="54"/>
  <c r="O226" i="54" s="1"/>
  <c r="Q66" i="54"/>
  <c r="G238" i="54"/>
  <c r="P56" i="54"/>
  <c r="E34" i="42"/>
  <c r="V39" i="54"/>
  <c r="H10" i="42" s="1"/>
  <c r="H38" i="42" s="1"/>
  <c r="W40" i="54"/>
  <c r="W39" i="54" s="1"/>
  <c r="N54" i="54"/>
  <c r="N226" i="54" s="1"/>
  <c r="M226" i="54"/>
  <c r="U47" i="54"/>
  <c r="U5" i="54" s="1"/>
  <c r="U137" i="54" s="1"/>
  <c r="D40" i="42"/>
  <c r="C12" i="42"/>
  <c r="C40" i="42" s="1"/>
  <c r="B57" i="21"/>
  <c r="B45" i="21"/>
  <c r="G57" i="21"/>
  <c r="G45" i="21"/>
  <c r="F6" i="25"/>
  <c r="E57" i="21"/>
  <c r="E45" i="21"/>
  <c r="F57" i="21"/>
  <c r="F45" i="21"/>
  <c r="C41" i="21"/>
  <c r="C43" i="21" s="1"/>
  <c r="C38" i="21"/>
  <c r="C44" i="21" s="1"/>
  <c r="C50" i="21"/>
  <c r="C53" i="21" s="1"/>
  <c r="D45" i="21"/>
  <c r="D57" i="21"/>
  <c r="C18" i="9"/>
  <c r="C36" i="8"/>
  <c r="C18" i="8"/>
  <c r="E7" i="25" l="1"/>
  <c r="E8" i="25" s="1"/>
  <c r="F4" i="25"/>
  <c r="P178" i="54"/>
  <c r="H33" i="42"/>
  <c r="N206" i="54"/>
  <c r="G9" i="42"/>
  <c r="G37" i="42" s="1"/>
  <c r="U139" i="54"/>
  <c r="U138" i="54"/>
  <c r="P228" i="54"/>
  <c r="Q54" i="54"/>
  <c r="Q226" i="54" s="1"/>
  <c r="G226" i="54"/>
  <c r="G6" i="42"/>
  <c r="G34" i="42" s="1"/>
  <c r="N189" i="54"/>
  <c r="L162" i="54"/>
  <c r="L323" i="54" s="1"/>
  <c r="L321" i="54"/>
  <c r="C9" i="41" s="1"/>
  <c r="P109" i="54"/>
  <c r="M108" i="54"/>
  <c r="M281" i="54"/>
  <c r="M48" i="54"/>
  <c r="C4" i="42"/>
  <c r="D49" i="42"/>
  <c r="C21" i="42"/>
  <c r="C49" i="42" s="1"/>
  <c r="N109" i="54"/>
  <c r="N319" i="54"/>
  <c r="N124" i="54"/>
  <c r="Q125" i="54"/>
  <c r="N297" i="54"/>
  <c r="Q196" i="54"/>
  <c r="Q17" i="54"/>
  <c r="Q189" i="54" s="1"/>
  <c r="L154" i="54"/>
  <c r="L315" i="54" s="1"/>
  <c r="C8" i="41" s="1"/>
  <c r="C7" i="41" s="1"/>
  <c r="L57" i="54"/>
  <c r="L316" i="54"/>
  <c r="F42" i="42"/>
  <c r="Q238" i="54"/>
  <c r="Q56" i="54"/>
  <c r="Q188" i="54"/>
  <c r="Q6" i="54"/>
  <c r="L109" i="54"/>
  <c r="L319" i="54"/>
  <c r="N178" i="54"/>
  <c r="G5" i="42"/>
  <c r="K229" i="54"/>
  <c r="J229" i="54"/>
  <c r="K109" i="54"/>
  <c r="I281" i="54"/>
  <c r="J108" i="54"/>
  <c r="N154" i="54"/>
  <c r="N315" i="54" s="1"/>
  <c r="E8" i="41" s="1"/>
  <c r="E7" i="41" s="1"/>
  <c r="M124" i="54"/>
  <c r="P125" i="54"/>
  <c r="M297" i="54"/>
  <c r="L68" i="54"/>
  <c r="L317" i="54"/>
  <c r="D310" i="54"/>
  <c r="B3" i="43"/>
  <c r="B14" i="43" s="1"/>
  <c r="D32" i="42"/>
  <c r="J55" i="54"/>
  <c r="K56" i="54"/>
  <c r="J228" i="54"/>
  <c r="L318" i="54"/>
  <c r="L125" i="54"/>
  <c r="Q210" i="54"/>
  <c r="Q34" i="54"/>
  <c r="Q206" i="54" s="1"/>
  <c r="D43" i="42"/>
  <c r="C15" i="42"/>
  <c r="C43" i="42" s="1"/>
  <c r="C39" i="21"/>
  <c r="G6" i="25"/>
  <c r="F12" i="5"/>
  <c r="G12" i="5" s="1"/>
  <c r="F13" i="5"/>
  <c r="G13" i="5" s="1"/>
  <c r="F10" i="5"/>
  <c r="G10" i="5" s="1"/>
  <c r="F9" i="5"/>
  <c r="G9" i="5" s="1"/>
  <c r="F11" i="5"/>
  <c r="G11" i="5" s="1"/>
  <c r="C5" i="5"/>
  <c r="B5" i="5" s="1"/>
  <c r="F19" i="5"/>
  <c r="G19" i="5" s="1"/>
  <c r="F18" i="5"/>
  <c r="G18" i="5" s="1"/>
  <c r="F17" i="5"/>
  <c r="G17" i="5" s="1"/>
  <c r="F16" i="5"/>
  <c r="G16" i="5" s="1"/>
  <c r="F15" i="5"/>
  <c r="G15" i="5" s="1"/>
  <c r="F2" i="5"/>
  <c r="G2" i="5"/>
  <c r="F7" i="25" l="1"/>
  <c r="F8" i="25" s="1"/>
  <c r="G4" i="25"/>
  <c r="L67" i="54"/>
  <c r="T68" i="54"/>
  <c r="R68" i="54"/>
  <c r="L240" i="54"/>
  <c r="R240" i="54" s="1"/>
  <c r="O68" i="54"/>
  <c r="J227" i="54"/>
  <c r="J137" i="54"/>
  <c r="P297" i="54"/>
  <c r="P124" i="54"/>
  <c r="P296" i="54" s="1"/>
  <c r="G33" i="42"/>
  <c r="M47" i="54"/>
  <c r="P48" i="54"/>
  <c r="M220" i="54"/>
  <c r="F11" i="42"/>
  <c r="Q178" i="54"/>
  <c r="F22" i="42"/>
  <c r="F50" i="42" s="1"/>
  <c r="M296" i="54"/>
  <c r="N296" i="54"/>
  <c r="G22" i="42"/>
  <c r="G50" i="42" s="1"/>
  <c r="F20" i="42"/>
  <c r="M280" i="54"/>
  <c r="M55" i="54"/>
  <c r="M227" i="54" s="1"/>
  <c r="K228" i="54"/>
  <c r="D14" i="42"/>
  <c r="C32" i="42"/>
  <c r="J280" i="54"/>
  <c r="K108" i="54"/>
  <c r="K55" i="54" s="1"/>
  <c r="K227" i="54" s="1"/>
  <c r="P108" i="54"/>
  <c r="P281" i="54"/>
  <c r="K281" i="54"/>
  <c r="J281" i="54"/>
  <c r="Q228" i="54"/>
  <c r="Q124" i="54"/>
  <c r="Q296" i="54" s="1"/>
  <c r="Q297" i="54"/>
  <c r="O125" i="54"/>
  <c r="T125" i="54"/>
  <c r="L124" i="54"/>
  <c r="L297" i="54"/>
  <c r="R297" i="54" s="1"/>
  <c r="R125" i="54"/>
  <c r="L108" i="54"/>
  <c r="R109" i="54"/>
  <c r="T109" i="54"/>
  <c r="L281" i="54"/>
  <c r="O109" i="54"/>
  <c r="L56" i="54"/>
  <c r="T57" i="54"/>
  <c r="R57" i="54"/>
  <c r="L48" i="54"/>
  <c r="L229" i="54"/>
  <c r="R229" i="54" s="1"/>
  <c r="O57" i="54"/>
  <c r="N108" i="54"/>
  <c r="N281" i="54"/>
  <c r="Q109" i="54"/>
  <c r="N48" i="54"/>
  <c r="C45" i="21"/>
  <c r="C57" i="21"/>
  <c r="F8" i="5"/>
  <c r="F20" i="5"/>
  <c r="G20" i="5" s="1"/>
  <c r="G7" i="25" l="1"/>
  <c r="G8" i="25" s="1"/>
  <c r="R48" i="54"/>
  <c r="T48" i="54"/>
  <c r="L47" i="54"/>
  <c r="O48" i="54"/>
  <c r="L220" i="54"/>
  <c r="R220" i="54" s="1"/>
  <c r="E11" i="42"/>
  <c r="F48" i="42"/>
  <c r="F13" i="42"/>
  <c r="F41" i="42" s="1"/>
  <c r="P47" i="54"/>
  <c r="P220" i="54"/>
  <c r="T56" i="54"/>
  <c r="V57" i="54"/>
  <c r="M219" i="54"/>
  <c r="F12" i="42"/>
  <c r="F40" i="42" s="1"/>
  <c r="M5" i="54"/>
  <c r="O240" i="54"/>
  <c r="O67" i="54"/>
  <c r="O239" i="54" s="1"/>
  <c r="J139" i="54"/>
  <c r="J138" i="54"/>
  <c r="J309" i="54"/>
  <c r="J310" i="54" s="1"/>
  <c r="K137" i="54"/>
  <c r="Q108" i="54"/>
  <c r="Q281" i="54"/>
  <c r="O108" i="54"/>
  <c r="O280" i="54" s="1"/>
  <c r="O281" i="54"/>
  <c r="T124" i="54"/>
  <c r="V125" i="54"/>
  <c r="F39" i="42"/>
  <c r="Q48" i="54"/>
  <c r="N47" i="54"/>
  <c r="N220" i="54"/>
  <c r="G11" i="42"/>
  <c r="R124" i="54"/>
  <c r="L296" i="54"/>
  <c r="R296" i="54" s="1"/>
  <c r="E22" i="42"/>
  <c r="E50" i="42" s="1"/>
  <c r="R281" i="54"/>
  <c r="O124" i="54"/>
  <c r="O296" i="54" s="1"/>
  <c r="O297" i="54"/>
  <c r="P280" i="54"/>
  <c r="P55" i="54"/>
  <c r="P227" i="54" s="1"/>
  <c r="T67" i="54"/>
  <c r="V68" i="54"/>
  <c r="R108" i="54"/>
  <c r="E20" i="42"/>
  <c r="E48" i="42" s="1"/>
  <c r="L280" i="54"/>
  <c r="R280" i="54" s="1"/>
  <c r="L55" i="54"/>
  <c r="R56" i="54"/>
  <c r="L228" i="54"/>
  <c r="R228" i="54" s="1"/>
  <c r="E14" i="42"/>
  <c r="C14" i="42"/>
  <c r="D42" i="42"/>
  <c r="N280" i="54"/>
  <c r="G20" i="42"/>
  <c r="N55" i="54"/>
  <c r="N227" i="54" s="1"/>
  <c r="O56" i="54"/>
  <c r="O229" i="54"/>
  <c r="T108" i="54"/>
  <c r="V108" i="54" s="1"/>
  <c r="V109" i="54"/>
  <c r="W109" i="54" s="1"/>
  <c r="K280" i="54"/>
  <c r="D20" i="42"/>
  <c r="D13" i="42" s="1"/>
  <c r="R67" i="54"/>
  <c r="E15" i="42"/>
  <c r="E43" i="42" s="1"/>
  <c r="L239" i="54"/>
  <c r="R239" i="54" s="1"/>
  <c r="G8" i="5"/>
  <c r="F7" i="5"/>
  <c r="G7" i="5" s="1"/>
  <c r="F6" i="5"/>
  <c r="G6" i="5" s="1"/>
  <c r="F4" i="5"/>
  <c r="G4" i="5" s="1"/>
  <c r="F5" i="5"/>
  <c r="G5" i="5" s="1"/>
  <c r="D41" i="42" l="1"/>
  <c r="D23" i="42"/>
  <c r="M177" i="54"/>
  <c r="M137" i="54"/>
  <c r="Q47" i="54"/>
  <c r="Q220" i="54"/>
  <c r="O47" i="54"/>
  <c r="O220" i="54"/>
  <c r="R55" i="54"/>
  <c r="L227" i="54"/>
  <c r="R227" i="54" s="1"/>
  <c r="Q280" i="54"/>
  <c r="Q55" i="54"/>
  <c r="Q227" i="54" s="1"/>
  <c r="F4" i="42"/>
  <c r="V56" i="54"/>
  <c r="W57" i="54"/>
  <c r="C13" i="42"/>
  <c r="C42" i="42"/>
  <c r="V67" i="54"/>
  <c r="W68" i="54"/>
  <c r="V124" i="54"/>
  <c r="W125" i="54"/>
  <c r="T55" i="54"/>
  <c r="V55" i="54" s="1"/>
  <c r="W55" i="54" s="1"/>
  <c r="R47" i="54"/>
  <c r="E12" i="42"/>
  <c r="E40" i="42" s="1"/>
  <c r="L219" i="54"/>
  <c r="R219" i="54" s="1"/>
  <c r="L5" i="54"/>
  <c r="E39" i="42"/>
  <c r="W108" i="54"/>
  <c r="H20" i="42"/>
  <c r="H48" i="42" s="1"/>
  <c r="E42" i="42"/>
  <c r="E13" i="42"/>
  <c r="E41" i="42" s="1"/>
  <c r="T47" i="54"/>
  <c r="T5" i="54" s="1"/>
  <c r="V48" i="54"/>
  <c r="G48" i="42"/>
  <c r="G13" i="42"/>
  <c r="G41" i="42" s="1"/>
  <c r="N219" i="54"/>
  <c r="G12" i="42"/>
  <c r="G40" i="42" s="1"/>
  <c r="N5" i="54"/>
  <c r="D48" i="42"/>
  <c r="C20" i="42"/>
  <c r="C48" i="42" s="1"/>
  <c r="K309" i="54"/>
  <c r="K310" i="54" s="1"/>
  <c r="K138" i="54"/>
  <c r="O55" i="54"/>
  <c r="O227" i="54" s="1"/>
  <c r="O228" i="54"/>
  <c r="G39" i="42"/>
  <c r="G4" i="42"/>
  <c r="P219" i="54"/>
  <c r="P5" i="54"/>
  <c r="F3" i="5"/>
  <c r="G3" i="5" s="1"/>
  <c r="F14" i="5"/>
  <c r="C41" i="42" l="1"/>
  <c r="C23" i="42"/>
  <c r="W56" i="54"/>
  <c r="H14" i="42"/>
  <c r="W124" i="54"/>
  <c r="H22" i="42"/>
  <c r="H50" i="42" s="1"/>
  <c r="M138" i="54"/>
  <c r="P138" i="54" s="1"/>
  <c r="M139" i="54"/>
  <c r="M309" i="54"/>
  <c r="M310" i="54" s="1"/>
  <c r="N177" i="54"/>
  <c r="N137" i="54"/>
  <c r="F23" i="42"/>
  <c r="F32" i="42"/>
  <c r="W48" i="54"/>
  <c r="V47" i="54"/>
  <c r="H11" i="42"/>
  <c r="R5" i="54"/>
  <c r="L137" i="54"/>
  <c r="L177" i="54"/>
  <c r="R177" i="54" s="1"/>
  <c r="W67" i="54"/>
  <c r="H15" i="42"/>
  <c r="H43" i="42" s="1"/>
  <c r="D51" i="42"/>
  <c r="D24" i="42"/>
  <c r="D52" i="42" s="1"/>
  <c r="G23" i="42"/>
  <c r="G32" i="42"/>
  <c r="O219" i="54"/>
  <c r="O5" i="54"/>
  <c r="Q219" i="54"/>
  <c r="Q5" i="54"/>
  <c r="E4" i="42"/>
  <c r="P137" i="54"/>
  <c r="P177" i="54"/>
  <c r="T137" i="54"/>
  <c r="B4" i="5"/>
  <c r="B3" i="5"/>
  <c r="P150" i="54" l="1"/>
  <c r="P139" i="54"/>
  <c r="P309" i="54"/>
  <c r="P310" i="54" s="1"/>
  <c r="Q137" i="54"/>
  <c r="Q177" i="54"/>
  <c r="H12" i="42"/>
  <c r="H40" i="42" s="1"/>
  <c r="W47" i="54"/>
  <c r="V5" i="54"/>
  <c r="W5" i="54" s="1"/>
  <c r="F24" i="42"/>
  <c r="F52" i="42" s="1"/>
  <c r="F51" i="42"/>
  <c r="N138" i="54"/>
  <c r="Q138" i="54" s="1"/>
  <c r="N139" i="54"/>
  <c r="N309" i="54"/>
  <c r="N310" i="54" s="1"/>
  <c r="G24" i="42"/>
  <c r="G52" i="42" s="1"/>
  <c r="G51" i="42"/>
  <c r="H13" i="42"/>
  <c r="H41" i="42" s="1"/>
  <c r="H42" i="42"/>
  <c r="R137" i="54"/>
  <c r="L139" i="54"/>
  <c r="R139" i="54" s="1"/>
  <c r="L309" i="54"/>
  <c r="L138" i="54"/>
  <c r="C51" i="42"/>
  <c r="C24" i="42"/>
  <c r="C52" i="42" s="1"/>
  <c r="H39" i="42"/>
  <c r="E23" i="42"/>
  <c r="E32" i="42"/>
  <c r="O177" i="54"/>
  <c r="O137" i="54"/>
  <c r="T139" i="54"/>
  <c r="V139" i="54" s="1"/>
  <c r="W139" i="54" s="1"/>
  <c r="T138" i="54"/>
  <c r="V138" i="54" s="1"/>
  <c r="W138" i="54" s="1"/>
  <c r="V137" i="54"/>
  <c r="W137" i="54" s="1"/>
  <c r="G14" i="5"/>
  <c r="O138" i="54" l="1"/>
  <c r="B23" i="43" s="1"/>
  <c r="B29" i="43" s="1"/>
  <c r="B35" i="43" s="1"/>
  <c r="R138" i="54"/>
  <c r="B15" i="43"/>
  <c r="O150" i="54"/>
  <c r="O139" i="54"/>
  <c r="O309" i="54"/>
  <c r="O310" i="54" s="1"/>
  <c r="E51" i="42"/>
  <c r="E24" i="42"/>
  <c r="E52" i="42" s="1"/>
  <c r="R309" i="54"/>
  <c r="L310" i="54"/>
  <c r="R310" i="54" s="1"/>
  <c r="Q150" i="54"/>
  <c r="Q139" i="54"/>
  <c r="Q309" i="54"/>
  <c r="Q310" i="54" s="1"/>
  <c r="H4" i="42"/>
  <c r="H23" i="42" l="1"/>
  <c r="H32" i="42"/>
  <c r="B22" i="43"/>
  <c r="B36" i="43"/>
  <c r="H51" i="42" l="1"/>
  <c r="H24" i="42"/>
  <c r="H52" i="42" s="1"/>
</calcChain>
</file>

<file path=xl/comments1.xml><?xml version="1.0" encoding="utf-8"?>
<comments xmlns="http://schemas.openxmlformats.org/spreadsheetml/2006/main">
  <authors>
    <author>bugyi</author>
  </authors>
  <commentList>
    <comment ref="J51" authorId="0" shapeId="0">
      <text>
        <r>
          <rPr>
            <b/>
            <sz val="9"/>
            <color indexed="81"/>
            <rFont val="Segoe UI"/>
            <family val="2"/>
            <charset val="238"/>
          </rPr>
          <t>bugyi:</t>
        </r>
        <r>
          <rPr>
            <sz val="9"/>
            <color indexed="81"/>
            <rFont val="Segoe UI"/>
            <family val="2"/>
            <charset val="238"/>
          </rPr>
          <t xml:space="preserve">
dorovnanie - nulový vplyv na saldo</t>
        </r>
      </text>
    </comment>
  </commentList>
</comments>
</file>

<file path=xl/sharedStrings.xml><?xml version="1.0" encoding="utf-8"?>
<sst xmlns="http://schemas.openxmlformats.org/spreadsheetml/2006/main" count="2259" uniqueCount="1050">
  <si>
    <t>Ostatné</t>
  </si>
  <si>
    <t xml:space="preserve"> - ostatné</t>
  </si>
  <si>
    <t>Saldo VS na rok 2016 - NRVS 2016-18</t>
  </si>
  <si>
    <t>Saldo VS na rok 2016 - RVS 2015-17</t>
  </si>
  <si>
    <t>% HDP</t>
  </si>
  <si>
    <t xml:space="preserve"> - RVS 2015-17</t>
  </si>
  <si>
    <t xml:space="preserve"> - NRVS 2016-18</t>
  </si>
  <si>
    <t>Nominálne HDP (mil. eur)</t>
  </si>
  <si>
    <t>mil. eur</t>
  </si>
  <si>
    <t>Rozdiel:</t>
  </si>
  <si>
    <t xml:space="preserve"> - legislatívne zmeny v daniach</t>
  </si>
  <si>
    <t xml:space="preserve"> - ostatné zmeny v daniach</t>
  </si>
  <si>
    <t>Výdavky na spolufinancovanie</t>
  </si>
  <si>
    <t>Úrokové náklady štátneho dlhu</t>
  </si>
  <si>
    <t>Daňové príjmy VS (vrátane VPÚ, sankcií a daňových kreditov)</t>
  </si>
  <si>
    <t>Príjmy z dividend a odvodu zo zisku</t>
  </si>
  <si>
    <t>Iné nedaňové príjmy štátneho rozpočtu</t>
  </si>
  <si>
    <t>Vplyv nových subjektov (RF, FnPU, FnPV)</t>
  </si>
  <si>
    <t>Iné subjekty VS</t>
  </si>
  <si>
    <t>Vplyv štátom plateného poistného na saldo</t>
  </si>
  <si>
    <t>Výdavky na štátne sociálne dávky</t>
  </si>
  <si>
    <t>Výdavky poistenia Sociálnej poisťovne</t>
  </si>
  <si>
    <t>Výdavky na zdravotnú starostlivosť</t>
  </si>
  <si>
    <t>Hospodárenie nemocníc</t>
  </si>
  <si>
    <t>Hospodárenie ŽSR a NDS</t>
  </si>
  <si>
    <t>Samospráva (Obce, VÚC, PO, DP)</t>
  </si>
  <si>
    <t>Mzdy štátneho rozpočtu</t>
  </si>
  <si>
    <t>Tovary a služby štátneho rozpočtu</t>
  </si>
  <si>
    <t>Iné bežné transfery zo štátneho rozpočtu</t>
  </si>
  <si>
    <t>Kapitálové výdavky štátneho rozpočtu</t>
  </si>
  <si>
    <t>Odvod do rozpočtu EÚ</t>
  </si>
  <si>
    <t xml:space="preserve"> - navýšenie od roku 2016</t>
  </si>
  <si>
    <t xml:space="preserve"> - ostatné zmeny</t>
  </si>
  <si>
    <t xml:space="preserve"> - ministerstvo obrany</t>
  </si>
  <si>
    <t xml:space="preserve"> - zavedenie minimálneho dôchodku</t>
  </si>
  <si>
    <t xml:space="preserve"> - zreálnenie výšky vianočného príspevku</t>
  </si>
  <si>
    <t xml:space="preserve"> - GAP v doprave (ŠR mimo spolufinancovania)</t>
  </si>
  <si>
    <t xml:space="preserve"> - program zatepľovania bytov</t>
  </si>
  <si>
    <t xml:space="preserve"> - GAP v doprave - NDS</t>
  </si>
  <si>
    <t xml:space="preserve"> - GAP v doprave - ŽSR</t>
  </si>
  <si>
    <t xml:space="preserve"> - rezerva - investícia JLR</t>
  </si>
  <si>
    <t xml:space="preserve"> - príspevky pre deti v školách v prírode a lyžiarskych kurzoch</t>
  </si>
  <si>
    <t xml:space="preserve"> - financovanie športu (zákon o športe)</t>
  </si>
  <si>
    <t xml:space="preserve"> - súdnictvo</t>
  </si>
  <si>
    <t xml:space="preserve"> - príspevok za spotrebu plynu</t>
  </si>
  <si>
    <t xml:space="preserve"> - investície kancelárie NR SR</t>
  </si>
  <si>
    <t xml:space="preserve"> - rezerva vlády</t>
  </si>
  <si>
    <t xml:space="preserve"> - transfer na osobitný účet</t>
  </si>
  <si>
    <t>Zníženie sadzby DPH na vybrané potraviny</t>
  </si>
  <si>
    <t xml:space="preserve"> - kapitálové výdavky</t>
  </si>
  <si>
    <t xml:space="preserve"> - zreálnenie miezd</t>
  </si>
  <si>
    <t xml:space="preserve"> - rezerva na riešenie migračnej krízy</t>
  </si>
  <si>
    <t xml:space="preserve"> - výdavky na aktívne opatrenia trhu práce</t>
  </si>
  <si>
    <t>Zhoršenie cieľa</t>
  </si>
  <si>
    <t>Zmeny v daniach</t>
  </si>
  <si>
    <t>Ostatné opatrenia vlády</t>
  </si>
  <si>
    <t>Zreálnenie výdavkov (zníženie rizík)</t>
  </si>
  <si>
    <t xml:space="preserve"> - materská dávka</t>
  </si>
  <si>
    <t xml:space="preserve"> - navýšenie miezd v roku 2015</t>
  </si>
  <si>
    <t xml:space="preserve"> - navýšenie miezd z roku 2015</t>
  </si>
  <si>
    <t xml:space="preserve"> - navýšenie miezd vo VVŠ v roku 2016</t>
  </si>
  <si>
    <t xml:space="preserve"> - navýšenie miezd vo VVŠ z roku 2015</t>
  </si>
  <si>
    <t xml:space="preserve"> - navýšenie miezd v školstve v roku 2016</t>
  </si>
  <si>
    <t>Nové opatrenia vlády</t>
  </si>
  <si>
    <t>Pozitíva</t>
  </si>
  <si>
    <t>Spolufinancovanie EÚ fondov</t>
  </si>
  <si>
    <t>Úspora úrokov</t>
  </si>
  <si>
    <t>Navýšenie miezd v roku 2015</t>
  </si>
  <si>
    <t>Zdravotníctvo</t>
  </si>
  <si>
    <t>Investície</t>
  </si>
  <si>
    <t>Vládne balíčky</t>
  </si>
  <si>
    <t>Zvyšovanie miezd 2016</t>
  </si>
  <si>
    <t>Výdavky samospráv</t>
  </si>
  <si>
    <t>Suma (*) obsahuje nad rámec položiek v spodnej časti grafu aj ostatné vplyvy v hodnote -6 mil. eur a suma (**) v kategórii pozitív navyše obsahuje vplyv nových subjektov -31 mil. eur.</t>
  </si>
  <si>
    <r>
      <t>Tab 34</t>
    </r>
    <r>
      <rPr>
        <b/>
        <sz val="10"/>
        <color rgb="FF13B5EA"/>
        <rFont val="Constantia"/>
        <family val="1"/>
        <charset val="238"/>
      </rPr>
      <t>: Bilancia príjmov a výdavkov verejnej správy (ESA2010, % HDP)</t>
    </r>
  </si>
  <si>
    <t>2015R</t>
  </si>
  <si>
    <t>2015OS</t>
  </si>
  <si>
    <t>2016R</t>
  </si>
  <si>
    <t>2017R</t>
  </si>
  <si>
    <t>2018R</t>
  </si>
  <si>
    <t>Príjmy spolu</t>
  </si>
  <si>
    <t>Daňové príjmy</t>
  </si>
  <si>
    <t>Dane z produkcie a dovozu</t>
  </si>
  <si>
    <t xml:space="preserve"> - Daň z pridanej hodnoty</t>
  </si>
  <si>
    <t xml:space="preserve"> - Spotrebné dane</t>
  </si>
  <si>
    <t xml:space="preserve"> - Dovozné clo</t>
  </si>
  <si>
    <t xml:space="preserve"> - Dane z majetku a iné</t>
  </si>
  <si>
    <t>Bežné dane z dôchodkov, majetku</t>
  </si>
  <si>
    <t xml:space="preserve"> - Daň z príjmov fyzických osôb</t>
  </si>
  <si>
    <t>Zo závislej činnosti</t>
  </si>
  <si>
    <t>Z podnikania a inej samostatnej zárobkovej činnosti</t>
  </si>
  <si>
    <t xml:space="preserve"> - Daň z príjmov právnických osôb</t>
  </si>
  <si>
    <t xml:space="preserve"> - Daň z príjmov vyberaná zrážkou</t>
  </si>
  <si>
    <t xml:space="preserve"> - Daň z príjmov - emisie</t>
  </si>
  <si>
    <t>Príspevky na sociálne zabezpečenie</t>
  </si>
  <si>
    <t>Skutočné príspevky na sociálne zabezpečenie</t>
  </si>
  <si>
    <t>Od zamestnávateľov</t>
  </si>
  <si>
    <t>Od domácností</t>
  </si>
  <si>
    <t>Imputované príspevky na sociálne zabezpečenie</t>
  </si>
  <si>
    <t xml:space="preserve">Nedaňové príjmy </t>
  </si>
  <si>
    <t>Tržby</t>
  </si>
  <si>
    <t>Trhová produkcia + Produkcia pre vlastné konečné použitie</t>
  </si>
  <si>
    <t>Platby za ostatnú netrhovú produkciu</t>
  </si>
  <si>
    <t>Dôchodky z majetku</t>
  </si>
  <si>
    <t xml:space="preserve"> - Dividendy</t>
  </si>
  <si>
    <t xml:space="preserve"> - Úroky</t>
  </si>
  <si>
    <t>Granty a transfery</t>
  </si>
  <si>
    <t>z toho: z EÚ</t>
  </si>
  <si>
    <t>Ostatné bežné transfery</t>
  </si>
  <si>
    <t>Kapitálové transfery</t>
  </si>
  <si>
    <t>Výdavky spolu</t>
  </si>
  <si>
    <t>Bežné výdavky</t>
  </si>
  <si>
    <t>Kompenzácie zamestnancov</t>
  </si>
  <si>
    <t>Mzdy a platy</t>
  </si>
  <si>
    <t>Sociálne príspevky zamestnávateľov</t>
  </si>
  <si>
    <t>Medzispotreba</t>
  </si>
  <si>
    <t>Dane</t>
  </si>
  <si>
    <t>Subvencie</t>
  </si>
  <si>
    <t>Dotácie do poľnohospodárstva</t>
  </si>
  <si>
    <t>Dotácie do dopravy</t>
  </si>
  <si>
    <t xml:space="preserve"> - Železničná doprava</t>
  </si>
  <si>
    <t xml:space="preserve"> - Autobusová doprava</t>
  </si>
  <si>
    <t>Úrokové náklady</t>
  </si>
  <si>
    <t>Celkové sociálne transfery</t>
  </si>
  <si>
    <t>Sociálne dávky okrem naturálnych sociálnych transferov</t>
  </si>
  <si>
    <t xml:space="preserve"> - Aktívne opatrenia trhu práce</t>
  </si>
  <si>
    <t xml:space="preserve"> - Nemocenské dávky</t>
  </si>
  <si>
    <t xml:space="preserve"> - Dôchodkové dávky</t>
  </si>
  <si>
    <t xml:space="preserve"> - Dávky v nezamestnanosti</t>
  </si>
  <si>
    <t xml:space="preserve"> - Štátne sociálne dávky a podpora</t>
  </si>
  <si>
    <t>Na prídavok na dieťa</t>
  </si>
  <si>
    <t>Na príspevok pri narodení dieťaťa a príspevok rodičom</t>
  </si>
  <si>
    <t>Na rodičovský príspevok</t>
  </si>
  <si>
    <t>Na dávku v hmotnej núdzi a príspevky k dávke</t>
  </si>
  <si>
    <t>Na peňažné príspevky na kompenzáciu</t>
  </si>
  <si>
    <t xml:space="preserve"> - Poistné za skupiny osôb ustanovené zákonom</t>
  </si>
  <si>
    <t>Sociálne poistenie</t>
  </si>
  <si>
    <t>Zdravotné poistenie</t>
  </si>
  <si>
    <t>Naturálne sociálne transfery</t>
  </si>
  <si>
    <t>z toho: Odvody do rozpočtu EÚ</t>
  </si>
  <si>
    <t>z toho: 2% z daní - verejnoprospešný účel</t>
  </si>
  <si>
    <t>Kapitálové výdavky</t>
  </si>
  <si>
    <t>Kapitálové investície</t>
  </si>
  <si>
    <t>Tvorba hrubého fixného kapitálu</t>
  </si>
  <si>
    <t>Zmena stavu zásob a nadobudnutie mínus úbytok cenností</t>
  </si>
  <si>
    <t>Nadobudnutie mínus úbytok nefinančných neprodukovaných aktív</t>
  </si>
  <si>
    <t>Investičné granty a ostatné kapitálové transfery</t>
  </si>
  <si>
    <t>Čisté pôžičky poskytnuté / prijaté</t>
  </si>
  <si>
    <t>Objem opatrení na dosiahnutie cieľového schodku RVS</t>
  </si>
  <si>
    <t>Čisté pôžičky poskytnuté / prijaté - cieľ</t>
  </si>
  <si>
    <t>Zdroj: MF SR</t>
  </si>
  <si>
    <r>
      <t>Tab 33</t>
    </r>
    <r>
      <rPr>
        <b/>
        <sz val="10"/>
        <color rgb="FF13B5EA"/>
        <rFont val="Constantia"/>
        <family val="1"/>
        <charset val="238"/>
      </rPr>
      <t>: Bilancia príjmov a výdavkov verejnej správy (ESA2010, mil. eur)</t>
    </r>
  </si>
  <si>
    <t>Tab 35: Štruktúra a vývoj výdavkov verejnej správy (ESA2010, mil. eur)</t>
  </si>
  <si>
    <t>2014S</t>
  </si>
  <si>
    <t>Celkové výdavky</t>
  </si>
  <si>
    <t>- EÚ výdavky</t>
  </si>
  <si>
    <t>- Spolufinancovanie</t>
  </si>
  <si>
    <t>- Platené úroky</t>
  </si>
  <si>
    <t>- Poistné platené štátom</t>
  </si>
  <si>
    <t>- Odvody do rozpočtu EÚ</t>
  </si>
  <si>
    <t>Upravené výdavky</t>
  </si>
  <si>
    <t>Prevádzkové</t>
  </si>
  <si>
    <t>medziročná zmena (%)</t>
  </si>
  <si>
    <r>
      <t>Nerozpočtované kompenzácie</t>
    </r>
    <r>
      <rPr>
        <sz val="9"/>
        <color rgb="FF13B5EA"/>
        <rFont val="Constantia"/>
        <family val="1"/>
        <charset val="238"/>
      </rPr>
      <t>*</t>
    </r>
  </si>
  <si>
    <r>
      <t>Nerozpočtovaná medzispotreba</t>
    </r>
    <r>
      <rPr>
        <sz val="9"/>
        <color rgb="FF13B5EA"/>
        <rFont val="Constantia"/>
        <family val="1"/>
        <charset val="238"/>
      </rPr>
      <t>*</t>
    </r>
  </si>
  <si>
    <t>Dané legislatívou</t>
  </si>
  <si>
    <t>Aktívne opatrenia trhu práce</t>
  </si>
  <si>
    <t>Nemocenské dávky</t>
  </si>
  <si>
    <t>Dôchodkové dávky zo starobného a invalidného poistenia</t>
  </si>
  <si>
    <t>Dávky v nezamestnanosti</t>
  </si>
  <si>
    <t>Štátne sociálne dávky a podpora</t>
  </si>
  <si>
    <r>
      <t>Dôchodkový systém ozbrojených zložiek</t>
    </r>
    <r>
      <rPr>
        <sz val="9"/>
        <color rgb="FF13B5EA"/>
        <rFont val="Constantia"/>
        <family val="1"/>
        <charset val="238"/>
      </rPr>
      <t>*</t>
    </r>
  </si>
  <si>
    <t>Daňový bonus a zamestnanecká prémia</t>
  </si>
  <si>
    <t>Transfer na osobitný účet dôchodkového systému OZ</t>
  </si>
  <si>
    <t>2% z daní na verejnoprospešný účel</t>
  </si>
  <si>
    <t>Ostatné bežné</t>
  </si>
  <si>
    <t>Kapitálové</t>
  </si>
  <si>
    <t>* Odhad nerozpočtovaných položiek je prebratý z NPC scenára RRZ</t>
  </si>
  <si>
    <t>Zdroj: MF SR, RRZ</t>
  </si>
  <si>
    <r>
      <t>Tab 36</t>
    </r>
    <r>
      <rPr>
        <b/>
        <sz val="10"/>
        <color rgb="FF13B5EA"/>
        <rFont val="Constantia"/>
        <family val="1"/>
        <charset val="238"/>
      </rPr>
      <t>: Štruktúra a vývoj výdavkov verejnej správy v NPC scenári (ESA2010, mil. eur)</t>
    </r>
  </si>
  <si>
    <t>2016NPC</t>
  </si>
  <si>
    <t>2017NPC</t>
  </si>
  <si>
    <t>2018NPC</t>
  </si>
  <si>
    <t>Nerozpočtované kompenzácie</t>
  </si>
  <si>
    <t>Nerozpočtovaná medzispotreba</t>
  </si>
  <si>
    <t>Dôchodkový systém ozbrojených zložiek</t>
  </si>
  <si>
    <t>RVS 2016 – Návrh rozpočtu verejnej správy na roky 2016-2018</t>
  </si>
  <si>
    <t>Zdroj: metodika RRZ</t>
  </si>
  <si>
    <t>RVS 2015 – Rozpočet verejnej správy na roky 2015-2017</t>
  </si>
  <si>
    <t>-</t>
  </si>
  <si>
    <t>5. Zmena štrukturálneho salda</t>
  </si>
  <si>
    <t>4. Štrukturálne saldo (1-2-3)</t>
  </si>
  <si>
    <t xml:space="preserve">3. Jednorazové efekty </t>
  </si>
  <si>
    <t>2. Cyklická zložka</t>
  </si>
  <si>
    <t>1. Saldo verejnej správy</t>
  </si>
  <si>
    <t>RVS 2016</t>
  </si>
  <si>
    <t>RVS 2015</t>
  </si>
  <si>
    <t>Rozdiel</t>
  </si>
  <si>
    <t>Tab 2: Zmena štrukturálneho salda v roku 2015 (% HDP)</t>
  </si>
  <si>
    <t>HDP</t>
  </si>
  <si>
    <t>** 2015OS znamená aktuálny odhad (očakávaná skutočnosť) na rok 2015 uvedený v NRVS 2016-2018; označenie R v rokoch 2016-2018 znamená rozpočtovanú hodnotu uvedenú v NRVS 2016-2018 na príslušné roky. Toto označenie používa RRZ v celom materiáli.</t>
  </si>
  <si>
    <t xml:space="preserve"> Zdroj: MF SR</t>
  </si>
  <si>
    <r>
      <t xml:space="preserve"> </t>
    </r>
    <r>
      <rPr>
        <i/>
        <sz val="9"/>
        <rFont val="Constantia"/>
        <family val="1"/>
        <charset val="238"/>
      </rPr>
      <t xml:space="preserve">  (potreba opatrení na dosiahnutie cieľa  v mil. eur)</t>
    </r>
  </si>
  <si>
    <t>6. Potreba opatrení na dosiahnutie cieľa (4-3)</t>
  </si>
  <si>
    <t>5. Zmena (3-1)</t>
  </si>
  <si>
    <t>4. Cielený schodok v návrhu RVS na roky 2016-2018</t>
  </si>
  <si>
    <t>3. Návrh RVS na roky 2016-2018</t>
  </si>
  <si>
    <t>2. Návrh východísk RVS na roky 2016-2018</t>
  </si>
  <si>
    <r>
      <t>1. Rozpočet VS na roky 2015-2017</t>
    </r>
    <r>
      <rPr>
        <sz val="9"/>
        <color rgb="FF13B5EA"/>
        <rFont val="Constantia"/>
        <family val="1"/>
        <charset val="238"/>
      </rPr>
      <t>*</t>
    </r>
  </si>
  <si>
    <t>2018R**</t>
  </si>
  <si>
    <t>2017R**</t>
  </si>
  <si>
    <t>2016R**</t>
  </si>
  <si>
    <t>2015OS**</t>
  </si>
  <si>
    <r>
      <t>Tab 6: Ciele v oblasti salda verejnej správy</t>
    </r>
    <r>
      <rPr>
        <b/>
        <sz val="9"/>
        <color rgb="FF13B5EA"/>
        <rFont val="Times New Roman"/>
        <family val="1"/>
        <charset val="238"/>
      </rPr>
      <t xml:space="preserve"> </t>
    </r>
    <r>
      <rPr>
        <b/>
        <sz val="9"/>
        <color rgb="FF13B5EA"/>
        <rFont val="Constantia"/>
        <family val="1"/>
        <charset val="238"/>
      </rPr>
      <t>(ESA2010, % HDP)</t>
    </r>
  </si>
  <si>
    <t>p.m.3 Úrokové náklady</t>
  </si>
  <si>
    <t>p.m. 2 PPP projekty</t>
  </si>
  <si>
    <t>p.m. 1 Opatrenie bez vplyvu na dlhodobú udržateľnosť</t>
  </si>
  <si>
    <t>10. Konsolidačné úsilie vlády (5-7)</t>
  </si>
  <si>
    <t>9. Medziročná zmena veľkosti opatrení (Δ8)</t>
  </si>
  <si>
    <t>8. Veľkosť opatrení (1-6)</t>
  </si>
  <si>
    <t xml:space="preserve">7. Zmena štrukturálneho salda v NPC scenári </t>
  </si>
  <si>
    <t>6. Saldo verejnej správy v NPC scenári</t>
  </si>
  <si>
    <t>5. Zmena štrukturálneho salda (Δ4)/ Fiškálny kompakt</t>
  </si>
  <si>
    <t>Tab 7: Zmena štrukturálneho salda VS v rokoch 2014 až 2018 podľa RRZ (ESA2010, %HDP)</t>
  </si>
  <si>
    <t>Zdroj : MF SR</t>
  </si>
  <si>
    <t>zverejnenie prognóz</t>
  </si>
  <si>
    <t>zasadnutie VpDP</t>
  </si>
  <si>
    <t>Výbor pre daňové prognózy</t>
  </si>
  <si>
    <t>zasadnutie VpMP</t>
  </si>
  <si>
    <t>Výbor pre makroekonomické prognózy</t>
  </si>
  <si>
    <t>Povinný termín do 30.6.</t>
  </si>
  <si>
    <t>Povinný termín do 15.2.</t>
  </si>
  <si>
    <t>Tab 10: Vypracovanie makroekonomických a daňových prognóz Výbormi v roku 2015</t>
  </si>
  <si>
    <t xml:space="preserve"> ** odhad vychádzajúci z NPC scenára RRZ</t>
  </si>
  <si>
    <t xml:space="preserve"> * odhad RRZ na základe podkladov MF SR</t>
  </si>
  <si>
    <t>Celkový vplyv</t>
  </si>
  <si>
    <r>
      <t>Valorizácia platov štátnych zamestnancov a zamestnancov vo verejnom záujme</t>
    </r>
    <r>
      <rPr>
        <sz val="9"/>
        <color rgb="FF13B5EA"/>
        <rFont val="Constantia"/>
        <family val="1"/>
        <charset val="238"/>
      </rPr>
      <t>**</t>
    </r>
  </si>
  <si>
    <t>zvýšenie materskej na 70% vymeriavacieho základu</t>
  </si>
  <si>
    <t>vratky za plyn pre domácnosti</t>
  </si>
  <si>
    <t>program zatepľovania rodinných domov</t>
  </si>
  <si>
    <t>podpora menej rozvinutých regiónov</t>
  </si>
  <si>
    <t>príspevky na lyžiarske výcviky</t>
  </si>
  <si>
    <t>Sociálny balíček</t>
  </si>
  <si>
    <t>Opatrenia na výdavkoch</t>
  </si>
  <si>
    <t>Otvorenie 2. piliera</t>
  </si>
  <si>
    <t xml:space="preserve">Zdravotné odvody </t>
  </si>
  <si>
    <t>Sociálne odvody</t>
  </si>
  <si>
    <t>Spotrebné dane</t>
  </si>
  <si>
    <t xml:space="preserve">DPH </t>
  </si>
  <si>
    <t>Zrážková daň</t>
  </si>
  <si>
    <t>DPPO</t>
  </si>
  <si>
    <t>DPFO</t>
  </si>
  <si>
    <t xml:space="preserve">Príjmové opatrenia </t>
  </si>
  <si>
    <t>Tab 25: Opatrenia vlády zapracované v NRVS 2016 až 2018 (ESA2010, mil. eur, zmena oproti NPC)</t>
  </si>
  <si>
    <t>Zdroj: RRZ</t>
  </si>
  <si>
    <t>CELKOVO</t>
  </si>
  <si>
    <t>splácanie NFV Cargo a.s. (kap. transfer v 2009)</t>
  </si>
  <si>
    <t>splátka NFV VHV, š.p. (kap. transfer pred 2002)</t>
  </si>
  <si>
    <t>doplatok dôchodkov ozbrojeným zložkám zo Sociálnej poisťovne</t>
  </si>
  <si>
    <t>podpora bývania ŠFRB z fondov EÚ</t>
  </si>
  <si>
    <t>vratky domácnostiam za spotrebu plynu</t>
  </si>
  <si>
    <t>pokuta protimonopolného úradu</t>
  </si>
  <si>
    <t>prepočet výšky odvodu do rozpočtu EÚ</t>
  </si>
  <si>
    <t>korekcie k EÚ fondom</t>
  </si>
  <si>
    <t>časové rozlíšenie príjmov z DPH</t>
  </si>
  <si>
    <t>dividendy</t>
  </si>
  <si>
    <t xml:space="preserve">digitálna dividenda </t>
  </si>
  <si>
    <t>imputácia  DPH z PPP projektu</t>
  </si>
  <si>
    <t>Tab 31: Jednorazové vplyvy v rokoch 2014-2018  (ESA2010, % HDP)</t>
  </si>
  <si>
    <t xml:space="preserve">Celkovo </t>
  </si>
  <si>
    <t>VSE</t>
  </si>
  <si>
    <t>SPP</t>
  </si>
  <si>
    <t>MF SR (EK metodika)</t>
  </si>
  <si>
    <t>RRZ</t>
  </si>
  <si>
    <r>
      <t>Graf 5: Saldo VS v rokoch 2013 až 2018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(ESA2010, % HDP)</t>
    </r>
  </si>
  <si>
    <t>Tab: Porovnanie salda VS v rokoch 2013 až 2018 (ESA2010, %HDP)</t>
  </si>
  <si>
    <t>MTO</t>
  </si>
  <si>
    <r>
      <t>Graf 6: Štrukturálne saldo VS v rokoch 2013 až 2018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(ESA2010, % HDP)</t>
    </r>
  </si>
  <si>
    <t>Tab: Porovnanie štrukturálneho salda VS v rokoch 2013 až 2018 (ESA2010, %HDP)</t>
  </si>
  <si>
    <t>skutočnosť</t>
  </si>
  <si>
    <t>rozdiel v cieli</t>
  </si>
  <si>
    <t>aktualizácia po 3 rokoch</t>
  </si>
  <si>
    <t>prvé zverejnenie</t>
  </si>
  <si>
    <t>Cielený schodok NRVS 2016-2018</t>
  </si>
  <si>
    <t>Graf 7: Revízia rozpočtových cieľov trojročného rozpočtu (% HDP)</t>
  </si>
  <si>
    <t>Cielený schodok RVS 2015-2017</t>
  </si>
  <si>
    <t>Cielený schodok RVS 2014-2016</t>
  </si>
  <si>
    <t>Cielený schodok RVS 2013-2015</t>
  </si>
  <si>
    <t>Cielený schodok RVS 2012-2014</t>
  </si>
  <si>
    <t>RVS 2011-2013</t>
  </si>
  <si>
    <t>RVS 2010-2012</t>
  </si>
  <si>
    <t>NRVS 2016-2018*****</t>
  </si>
  <si>
    <t>RVS 2015-2017****</t>
  </si>
  <si>
    <t>RVS 2014-2016***</t>
  </si>
  <si>
    <t>RVS 2013-2015**</t>
  </si>
  <si>
    <t>RVS 2012-2014 *</t>
  </si>
  <si>
    <t>RVS 2009-2011</t>
  </si>
  <si>
    <t>RVS 2008-2010</t>
  </si>
  <si>
    <t>Zmena štrukturálneho salda</t>
  </si>
  <si>
    <t>Graf 8: Zmena štrukturálneho salda 2010-2018  podľa RRZ (% HDP)</t>
  </si>
  <si>
    <t>Rozpočtované saldo</t>
  </si>
  <si>
    <t>Skutočné saldo</t>
  </si>
  <si>
    <t>Saldo po zohľadnení  neočakávaných vplyvov</t>
  </si>
  <si>
    <t>Hypotetické saldo (=saldo po zohľadnení  neočakávaných vplyvov)</t>
  </si>
  <si>
    <t>rozpočtované saldo</t>
  </si>
  <si>
    <t>Graf 10: Potenciálne saldo po zohľadnení neočakávaných rozpočtu (% HDP, ESA2010)</t>
  </si>
  <si>
    <t>Saldo po zohľadnení len prekvapení:</t>
  </si>
  <si>
    <t>Saldo verejnej správy</t>
  </si>
  <si>
    <t>Ostatné (% HDP)</t>
  </si>
  <si>
    <t xml:space="preserve"> - z toho legislatíva</t>
  </si>
  <si>
    <t>Prekvapenia v rozpočte (% HDP)</t>
  </si>
  <si>
    <t>Ostatné rozpočtované položky</t>
  </si>
  <si>
    <t>Neočakávané vplyvy v rozpočte</t>
  </si>
  <si>
    <t>Vývoj ostatných príjmov a výdavkov</t>
  </si>
  <si>
    <t>Saldo ŽSR</t>
  </si>
  <si>
    <t>Saldo NDS</t>
  </si>
  <si>
    <t>Sociálna oblasť</t>
  </si>
  <si>
    <t>Výdavky zdravotníctva</t>
  </si>
  <si>
    <t>Pohľadávky a záväzky ŠR (+ŠFA, MRÚ)</t>
  </si>
  <si>
    <t xml:space="preserve"> - obstaranie kapitálových aktív</t>
  </si>
  <si>
    <t xml:space="preserve"> - dotácie</t>
  </si>
  <si>
    <t xml:space="preserve"> - medzispotreba</t>
  </si>
  <si>
    <t xml:space="preserve"> - hrubé mzdy</t>
  </si>
  <si>
    <t>Hotovostné výdavky ŠR</t>
  </si>
  <si>
    <t xml:space="preserve"> - úrokové náklady ŠR znížené o emisnú prémiu</t>
  </si>
  <si>
    <t xml:space="preserve"> - odvody do rozpočtu EÚ</t>
  </si>
  <si>
    <t xml:space="preserve"> - GAP (bez SSC)</t>
  </si>
  <si>
    <t xml:space="preserve"> - spolufinancovanie zo ŠR</t>
  </si>
  <si>
    <t>Graf 9: Vplyv "prekvapení" a ostatných položiek na saldo rozpočtu (% HDP, ESA2010)</t>
  </si>
  <si>
    <t>Vybrané výdavky (vplyv na saldo)</t>
  </si>
  <si>
    <t>Korekcie k čerpaniu EU fondov</t>
  </si>
  <si>
    <t xml:space="preserve"> - z predaja telekomunikačných licencií</t>
  </si>
  <si>
    <t xml:space="preserve"> - z odvodu z hazardných hier (štátny rozpočet)</t>
  </si>
  <si>
    <t xml:space="preserve"> - administratívne poplatky štátneho rozpočtu (221)</t>
  </si>
  <si>
    <t xml:space="preserve"> - kapitálové príjmy (bez samospráv)</t>
  </si>
  <si>
    <t xml:space="preserve"> - dividendy</t>
  </si>
  <si>
    <t>Vybrané nedaňové príjmy</t>
  </si>
  <si>
    <t>Legislatívne zmeny</t>
  </si>
  <si>
    <t xml:space="preserve">Daňové príjmy a odvody bez legislatívnych zmien </t>
  </si>
  <si>
    <t>3. Saldo ostatných subjektov VS (1-2)</t>
  </si>
  <si>
    <t xml:space="preserve"> - vplyv transferov na prenesený výkon kompetencií zo ŠR</t>
  </si>
  <si>
    <t xml:space="preserve"> - nerozpočtované subjekty samospráv (NOO, DP, nemocnice)</t>
  </si>
  <si>
    <t xml:space="preserve"> - rozpočtované subjekty samospráv (RO, PO obce, RO, PO VÚC)</t>
  </si>
  <si>
    <t>2. Saldo samospráv</t>
  </si>
  <si>
    <t>Saldo verejnej správy (tis. eur, rozdiely voči rozpočtu)</t>
  </si>
  <si>
    <t>p.m. produkčná medzera</t>
  </si>
  <si>
    <t xml:space="preserve">Fiškálny impulz  </t>
  </si>
  <si>
    <t>- odvod do rozpočtu EÚ</t>
  </si>
  <si>
    <t>- príjmy z rozpočtu EÚ</t>
  </si>
  <si>
    <t>Vzťahy s rozpočtom EÚ</t>
  </si>
  <si>
    <t>Zmena štrukturálneho primárneho salda oč. o diaľnice a II. pilier /národná metodika</t>
  </si>
  <si>
    <t>prognóza RRZ</t>
  </si>
  <si>
    <t xml:space="preserve">prognóza VpMP </t>
  </si>
  <si>
    <r>
      <t>Graf 11: Fiškálny impulz v rokoch 2014-2018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 xml:space="preserve">(% HDP) </t>
    </r>
  </si>
  <si>
    <t>Príjmy z rozpočtu EÚ (odhad RRZ)</t>
  </si>
  <si>
    <t>Príjmy z rozpočtu EÚ (prognóza VpMP)</t>
  </si>
  <si>
    <t>Príjmy z rozpočtu EÚ (NRVS 2016-2018)</t>
  </si>
  <si>
    <r>
      <t>Graf 12: Predpokladané čerpanie EÚ príjmov v NRVS 2016-2018</t>
    </r>
    <r>
      <rPr>
        <b/>
        <sz val="11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 xml:space="preserve">(% HDP) </t>
    </r>
  </si>
  <si>
    <t>prvá ústavná hranica</t>
  </si>
  <si>
    <t>druhá ústavná hranica</t>
  </si>
  <si>
    <t>tretia ústavná hranica</t>
  </si>
  <si>
    <t>štvrtá ústavná hranica</t>
  </si>
  <si>
    <t>piata ústavná hranica</t>
  </si>
  <si>
    <t>hrubý verejný dlh</t>
  </si>
  <si>
    <t>prognóza verejného dlhu</t>
  </si>
  <si>
    <t>zahrnutie konsolidácie</t>
  </si>
  <si>
    <t>2014</t>
  </si>
  <si>
    <t>2013</t>
  </si>
  <si>
    <t>2012</t>
  </si>
  <si>
    <t>2011</t>
  </si>
  <si>
    <t>2010</t>
  </si>
  <si>
    <t>Graf 19: Hrubý dlh VS v rokoch 2010-2018 (ESA2010, % HDP)</t>
  </si>
  <si>
    <t>kumulatívna odchýlka od požadovaného zlepšenia (pr.os)</t>
  </si>
  <si>
    <t>potrebná kumulatívna konsolidácia</t>
  </si>
  <si>
    <t>kumulatívna konsolidácia podľa RRZ</t>
  </si>
  <si>
    <t>trajektória k cieľu podľa RRZ</t>
  </si>
  <si>
    <t>odhad štrukturálneho salda RRZ</t>
  </si>
  <si>
    <t>Graf 20: Štrukturálne saldo VS v rokoch 2013-2017 (ESA2010, % HDP)</t>
  </si>
  <si>
    <t>Graf 22: Vývoj cyklickej zložky VS a produkčnej medzery podľa RRZ v rokoch 1999-2018  (ESA2010, % HDP)</t>
  </si>
  <si>
    <t>produkčná medzera</t>
  </si>
  <si>
    <t>cyklická zložka</t>
  </si>
  <si>
    <t>výdavková cyklická zložka</t>
  </si>
  <si>
    <t>príjmová cyklická zložka</t>
  </si>
  <si>
    <t>Graf 23: Detailný rozklad cyklickej zložky VS podľa RRZ v rokoch 1999-2018 (ESA2010, % HDP)</t>
  </si>
  <si>
    <t>Dôchodky</t>
  </si>
  <si>
    <t>Nepriame dane</t>
  </si>
  <si>
    <t>Odvody</t>
  </si>
  <si>
    <t>Tab: Revízia cieľov rozpočtu VS v rokoch 2010 -2018 (ESA95/ESA2010, % HDP)</t>
  </si>
  <si>
    <t>Tab: Schválené ciele rozpočtu VS v rokoch 2010 -2018 (ESA95/ESA2010, % HDP)</t>
  </si>
  <si>
    <t>Graf 29: Rozpočet na rok 2016 – príspevky k zmene deficitu súčasného návrhu rozpočtu na rok 2016 v porovnaní s rozpočtom na rok 2016 v rámci rozpočtu na roky 2015 až 2017</t>
  </si>
  <si>
    <t>Nominálne HDP v roku 2015 (mil. eur)</t>
  </si>
  <si>
    <t xml:space="preserve">                                                                                                                                                                                                             Zdroj: MF SR, RRZ</t>
  </si>
  <si>
    <t>Výdavky Národnej diaľničnej spoločnosti</t>
  </si>
  <si>
    <t>Úrokové náklady verejnej správy</t>
  </si>
  <si>
    <t>Vplyv použitia kapitálových výdavkov z predchádzajúcich rokov</t>
  </si>
  <si>
    <t>Dodatočné príjmy Štátneho fondu rozvoja bývania</t>
  </si>
  <si>
    <t>Vyššie výdavky verejného zdravotného poistenia</t>
  </si>
  <si>
    <t>Nižšie odvody do rozpočtu EÚ</t>
  </si>
  <si>
    <t>Korekcie k čerpaniu fondov EÚ</t>
  </si>
  <si>
    <t>Nečerpanie rezervy na zhoršený makroekonomický vývoj</t>
  </si>
  <si>
    <t>Výdavky samosprávy vrátane dopravných podnikov</t>
  </si>
  <si>
    <t>Vyššie daňové a odvodové príjmy</t>
  </si>
  <si>
    <t>Negatívne vplyvy</t>
  </si>
  <si>
    <t>Pozitívne vplyvy</t>
  </si>
  <si>
    <t>Tab 1: Najväčšie vplyvy na saldo VS 2015 v porovnaní s rozpočtom podľa odhadu MF SR (mil. eur)</t>
  </si>
  <si>
    <t>Negatívne vplyvy (1,45 % HDP)</t>
  </si>
  <si>
    <t>Pozitívne vplyvy (1,08 % HDP)</t>
  </si>
  <si>
    <t>Tab 1: Najväčšie vplyvy na saldo VS 2015 v porovnaní s rozpočtom podľa odhadu MF SR (% HDP)</t>
  </si>
  <si>
    <t>9. Zrušenie pokuty PMÚ za kartel v stavebníctve</t>
  </si>
  <si>
    <t>0-88</t>
  </si>
  <si>
    <t>0-23</t>
  </si>
  <si>
    <t>7. Navýšenie základného imania SEPS</t>
  </si>
  <si>
    <t>0-180</t>
  </si>
  <si>
    <t>5. Nižšie príjmy z emisných kvót</t>
  </si>
  <si>
    <t>bez kvantifikácie</t>
  </si>
  <si>
    <t>3. Výdavky v súvislosti s PPP projektom D4/R7</t>
  </si>
  <si>
    <t>0-50</t>
  </si>
  <si>
    <t>2. Vyššie výdavky v zdravotníctve a výplaty nerozdelených ziskov zdravotných poisťovní</t>
  </si>
  <si>
    <t>0-100</t>
  </si>
  <si>
    <t>1. Jednorazové zníženie výdavkov štátneho rozpočtu (presun do ďalších rokov)</t>
  </si>
  <si>
    <t>1. Hospodárenie samospráv</t>
  </si>
  <si>
    <t>Suma</t>
  </si>
  <si>
    <t>Krytie</t>
  </si>
  <si>
    <t>Riziká</t>
  </si>
  <si>
    <r>
      <t>Tab 3: Prehľad dodatočných rizík a rezerv na rok 2015 - rozdiely voči odhadu MF SR</t>
    </r>
    <r>
      <rPr>
        <b/>
        <sz val="10"/>
        <color rgb="FF13B5EA"/>
        <rFont val="Times New Roman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(mil. eur)</t>
    </r>
  </si>
  <si>
    <t>6. Rozpočtované saldo v roku 2016 (3+4+5)</t>
  </si>
  <si>
    <t xml:space="preserve"> - spolufinancovanie</t>
  </si>
  <si>
    <t xml:space="preserve"> - investície</t>
  </si>
  <si>
    <t xml:space="preserve"> - zdravotníctvo</t>
  </si>
  <si>
    <t xml:space="preserve"> - dane</t>
  </si>
  <si>
    <t xml:space="preserve"> - nižšia sadzba DPH</t>
  </si>
  <si>
    <t xml:space="preserve"> - sociálne balíčky</t>
  </si>
  <si>
    <t xml:space="preserve"> - mzdy</t>
  </si>
  <si>
    <t>5. Opatrenia v návrhu rozpočtu</t>
  </si>
  <si>
    <t xml:space="preserve"> - z toho: spolufinancovanie</t>
  </si>
  <si>
    <t>4. NPC scenár na rok 2016</t>
  </si>
  <si>
    <t>1. Odhad salda v roku 2015</t>
  </si>
  <si>
    <t>Tab 8: Zmena salda medzi rokmi 2015 a 2016 (ESA2010)</t>
  </si>
  <si>
    <t>2. Použitie aktív z odvodu finančných inštitúcií na bežné výdavky a vznik podmienených výdavkov</t>
  </si>
  <si>
    <t>1. Zníženie hodnoty majetku verejnej správy z dôvodu obmedzenia kapitálových výdavkov</t>
  </si>
  <si>
    <t>Riziká z pohľadu čistého bohatstva bez vplyvu na saldo rozpočtu</t>
  </si>
  <si>
    <t>11. Vplyv horšieho makroekonomického scenára  v dôsledku konsolidácie</t>
  </si>
  <si>
    <t>10. Rekapitalizácia dlhodobo stratových štátnych podnikov</t>
  </si>
  <si>
    <t>9. Výdavky Národného jadrového fondu na vyraďovanie jadrových zariadení</t>
  </si>
  <si>
    <t>8. Akrualizácia hotovostných výdavkov v rezorte obrany</t>
  </si>
  <si>
    <t>7. Výdavky na výstavbu národného futbalového štadióna</t>
  </si>
  <si>
    <t>0-287</t>
  </si>
  <si>
    <t>6. Vplyv možného posunu výdavkov z roku 2015 v súvislosti s PPP projektom D4/R7</t>
  </si>
  <si>
    <t>5. Vplyv možných výdavkových úspor v roku 2015 (napríklad presun kapitálových výdavkov)</t>
  </si>
  <si>
    <t>4. Podhodnotenie výdavkov samospráv</t>
  </si>
  <si>
    <t xml:space="preserve"> - splátky záväzkov voči akcionárom súkromných zdravotných poisťovní</t>
  </si>
  <si>
    <t xml:space="preserve"> - výdavky na zdravotnú starostlivosť a hospodárenie nemocníc</t>
  </si>
  <si>
    <t>max. 90</t>
  </si>
  <si>
    <t>potenciálna úspora na spolufinancovaní</t>
  </si>
  <si>
    <t>3. Podhodnotenie výdavkov v zdravotníctve:</t>
  </si>
  <si>
    <t>2. Korekcie voči fondom EÚ</t>
  </si>
  <si>
    <t xml:space="preserve"> - príjmy NJF z 3. a 4. bloku elektrárne Mochovce</t>
  </si>
  <si>
    <t xml:space="preserve"> - príjmy z predaja emisných kvót</t>
  </si>
  <si>
    <t xml:space="preserve"> - príjmy z dividend SPP a VSE</t>
  </si>
  <si>
    <t>1. Nadhodnotenie nedaňových príjmov:</t>
  </si>
  <si>
    <t>Krytie rizika v roku 2016</t>
  </si>
  <si>
    <t>Riziká rozpočtu s vplyvom na saldo</t>
  </si>
  <si>
    <r>
      <t>Tab 9: Odhad rizík a ich krytia v rokoch 2016 až 2018</t>
    </r>
    <r>
      <rPr>
        <b/>
        <sz val="12"/>
        <color theme="1"/>
        <rFont val="Times New Roman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(mil. eur)</t>
    </r>
  </si>
  <si>
    <t>** Vplyv na saldo závisí od toho, na aký účel by sa použili dané prostriedky.</t>
  </si>
  <si>
    <t>Zdroj: RRZ, MF SR</t>
  </si>
  <si>
    <t xml:space="preserve">* Rozpočet uvažoval so sumou výdavkov vo výške 9 mil. eur. Vzhľadom na posun v začatí výstavby výsledný vplyv na saldo v roku 2015 je pozitívny. </t>
  </si>
  <si>
    <r>
      <t>636</t>
    </r>
    <r>
      <rPr>
        <sz val="9"/>
        <color rgb="FF13B5EA"/>
        <rFont val="Constantia"/>
        <family val="1"/>
        <charset val="238"/>
      </rPr>
      <t>**</t>
    </r>
  </si>
  <si>
    <t>2. Použitie aktív z odvodu finančných inštitúcií na bežné výdavky, nákup majetkových podielov a vznik podmienených výdavkov</t>
  </si>
  <si>
    <t>0 - 88</t>
  </si>
  <si>
    <t>5. Dodatočné príjmy ŠFRB z fondov EÚ</t>
  </si>
  <si>
    <t>416 (VpDP)</t>
  </si>
  <si>
    <t>max. 123</t>
  </si>
  <si>
    <t>4. Lepší výber daní, nepoužitie časti rezervy</t>
  </si>
  <si>
    <t>26 (odhad MF SR)</t>
  </si>
  <si>
    <t>3. Príjmy zo zrušených vkladov na doručiteľa</t>
  </si>
  <si>
    <t>2. Rezerva na makroekonomický vývoj</t>
  </si>
  <si>
    <t>47 (odhad MF SR)</t>
  </si>
  <si>
    <t>max. 200</t>
  </si>
  <si>
    <t>1. Úspora na spolufinancovaní</t>
  </si>
  <si>
    <t>Krytie rizík</t>
  </si>
  <si>
    <t>0-45 (MF SR odhaduje 0)</t>
  </si>
  <si>
    <t>8. Zaznamenanie zrušenia pokuty PMÚ za kartel v stavebníctve</t>
  </si>
  <si>
    <t>7. Navýšenie základného imania spoločnosti SEPS</t>
  </si>
  <si>
    <t>-9 (odhad MF SR)*</t>
  </si>
  <si>
    <t xml:space="preserve"> - výdavky na výstavbu národného futbalového štadióna</t>
  </si>
  <si>
    <t xml:space="preserve"> - výdavky na nákup vrtuľníkov</t>
  </si>
  <si>
    <t>0 (odhad MF SR)</t>
  </si>
  <si>
    <t xml:space="preserve"> - odkúpenie pohľadávok voči spoločnosti Váhostav</t>
  </si>
  <si>
    <t>387 (odhad v doložke vplyvov)</t>
  </si>
  <si>
    <t xml:space="preserve"> - výdavky v súvislosti s PPP projektom D4/R7</t>
  </si>
  <si>
    <t>6. Dodatočné opatrenia po schválení rozpočtu verejnej správy na roky 2015-2017:</t>
  </si>
  <si>
    <t>5. Vplyv možných výdavkových úspor v roku 2014 (napríklad presun kapitálových výdavkov)</t>
  </si>
  <si>
    <t>296-396 (MF SR odhaduje 296)</t>
  </si>
  <si>
    <t>132-232</t>
  </si>
  <si>
    <t>4. Podhodnotenie výdavkov samospráv, najmä investícií</t>
  </si>
  <si>
    <t>234-284 (MF SR odhaduje 234)</t>
  </si>
  <si>
    <t>106-249</t>
  </si>
  <si>
    <t>3. Podhodnotenie výdavkov v zdravotníctve</t>
  </si>
  <si>
    <t>min. 235 (odhad MF SR)</t>
  </si>
  <si>
    <t>111 (odhad MF SR)</t>
  </si>
  <si>
    <t>29-209 (MF SR odhaduje 29)</t>
  </si>
  <si>
    <t>November 2015</t>
  </si>
  <si>
    <t>Máj 2015</t>
  </si>
  <si>
    <t>December 2014</t>
  </si>
  <si>
    <t>Tab 12: Prehľad rizík a rezerv rozpočtu na rok 2015 (mil. eur)</t>
  </si>
  <si>
    <t>Zdroj: RRZ, ŠÚ SR</t>
  </si>
  <si>
    <t>14=13+2+4-6</t>
  </si>
  <si>
    <t>12=11+5-10</t>
  </si>
  <si>
    <t>10=6*9</t>
  </si>
  <si>
    <t>9=11/13</t>
  </si>
  <si>
    <t>7=6*8</t>
  </si>
  <si>
    <t>5=4*8</t>
  </si>
  <si>
    <t>3=2*8</t>
  </si>
  <si>
    <t>mil. jedn.</t>
  </si>
  <si>
    <t>eur/t CO2</t>
  </si>
  <si>
    <t>k 31.12.</t>
  </si>
  <si>
    <t>k 1.1.</t>
  </si>
  <si>
    <t>Stav aktívnych kvót</t>
  </si>
  <si>
    <t>Stav pohľadávok/záväzkov</t>
  </si>
  <si>
    <t>Ročný daňový príjem</t>
  </si>
  <si>
    <t>Priem. cena spotrebovaných kvót</t>
  </si>
  <si>
    <t>Priem. cena aukcií</t>
  </si>
  <si>
    <t>Spotrebované kvóty</t>
  </si>
  <si>
    <t>Aukcionované kvóty</t>
  </si>
  <si>
    <t>Pridelené kvóty</t>
  </si>
  <si>
    <t>Rok</t>
  </si>
  <si>
    <t>Tab 14: Odhad príjmov z emisných kvót v rokoch 2015 až 2018</t>
  </si>
  <si>
    <t>3. Rozdiel (riziko výpadku príjmov)</t>
  </si>
  <si>
    <t>2. Odhad RRZ</t>
  </si>
  <si>
    <t>1. Návrh rozpočtu verejnej správy na roky 2016 až 2018</t>
  </si>
  <si>
    <t>Tab 15: Odhad rizika z príjmov z emisných kvót v porovnaní v návrhom rozpočtu (mil. eur)</t>
  </si>
  <si>
    <t>Údaj za rok 2015 predstavuje aktuálny odhad MF SR, údaj za rok 2016 je uvedený v návrhu rozpočtu.</t>
  </si>
  <si>
    <t>Zdroj: MF SR, ŠÚ SR</t>
  </si>
  <si>
    <t>* v roku 2011 bez oddlženia vo výške 350 mil. eur</t>
  </si>
  <si>
    <t xml:space="preserve"> - v % HDP</t>
  </si>
  <si>
    <r>
      <t>Hospodárenie nemocníc</t>
    </r>
    <r>
      <rPr>
        <sz val="9"/>
        <color rgb="FF13B5EA"/>
        <rFont val="Constantia"/>
        <family val="1"/>
        <charset val="238"/>
      </rPr>
      <t>*</t>
    </r>
  </si>
  <si>
    <t>Zmena výdavkov zdravotného poistenia (%)</t>
  </si>
  <si>
    <t>Výdavky zdravotného poistenia</t>
  </si>
  <si>
    <t>priemer       2008-2014</t>
  </si>
  <si>
    <t>Tab 16: Vývoj výdavkov na zdravotnú starostlivosť a hospodárenie nemocníc (mil. eur)</t>
  </si>
  <si>
    <t>** vlastné imanie znížené o základné imanie a zákonný rezervný fond</t>
  </si>
  <si>
    <t>Zdroj: ÚDZS, výročné správy ZP Dôvera, výročné správy ZP Union</t>
  </si>
  <si>
    <t>* vplyv na saldo VS</t>
  </si>
  <si>
    <r>
      <t>Nerozdelený zisk/strata k 31.12.</t>
    </r>
    <r>
      <rPr>
        <b/>
        <sz val="9"/>
        <color rgb="FF13B5EA"/>
        <rFont val="Constantia"/>
        <family val="1"/>
      </rPr>
      <t>**</t>
    </r>
  </si>
  <si>
    <t>Ostatné zmeny</t>
  </si>
  <si>
    <t>Zvýšenie zákonného rezervného fondu zo zisku</t>
  </si>
  <si>
    <r>
      <t>Úhrada dividendy akcionárom</t>
    </r>
    <r>
      <rPr>
        <sz val="9"/>
        <color rgb="FF13B5EA"/>
        <rFont val="Constantia"/>
        <family val="1"/>
      </rPr>
      <t>*</t>
    </r>
  </si>
  <si>
    <t>Úhrada nerozdeleného zisku zo základného imania</t>
  </si>
  <si>
    <t>Vytvorený zisk/strata</t>
  </si>
  <si>
    <r>
      <t>Nerozdelený zisk/strata k 1.1.</t>
    </r>
    <r>
      <rPr>
        <b/>
        <sz val="9"/>
        <color rgb="FF13B5EA"/>
        <rFont val="Constantia"/>
        <family val="1"/>
      </rPr>
      <t>**</t>
    </r>
  </si>
  <si>
    <t>Zdravotná poisťovňa Union</t>
  </si>
  <si>
    <t>Reziduál</t>
  </si>
  <si>
    <t>Nerozdelený zisk</t>
  </si>
  <si>
    <t>Rezervný fond</t>
  </si>
  <si>
    <t>Záväzky voči akcionárom (stav k 31.12.)</t>
  </si>
  <si>
    <t>Zdroj: ÚDZS, výročné správy ZP Dôvera</t>
  </si>
  <si>
    <r>
      <t xml:space="preserve"> - splátky úverov</t>
    </r>
    <r>
      <rPr>
        <sz val="9"/>
        <color rgb="FF13B5EA"/>
        <rFont val="Constantia"/>
        <family val="1"/>
        <charset val="238"/>
      </rPr>
      <t>*</t>
    </r>
  </si>
  <si>
    <t>Záväzky voči akcionárom a nerozdelený zisk k 31.12.</t>
  </si>
  <si>
    <r>
      <t>Zníženie rezervného fondu</t>
    </r>
    <r>
      <rPr>
        <sz val="9"/>
        <color rgb="FF13B5EA"/>
        <rFont val="Constantia"/>
        <family val="1"/>
      </rPr>
      <t>*</t>
    </r>
  </si>
  <si>
    <r>
      <t>Splátky záväzkov voči akcionárom formou dividend</t>
    </r>
    <r>
      <rPr>
        <sz val="9"/>
        <color rgb="FF13B5EA"/>
        <rFont val="Constantia"/>
        <family val="1"/>
      </rPr>
      <t>*</t>
    </r>
  </si>
  <si>
    <t>Splátky záväzkov voči akcionárom z úverov</t>
  </si>
  <si>
    <t>Vyplatenie nerozdeleného zisku</t>
  </si>
  <si>
    <t>Záväzky voči akcionárom a nerozdelený zisk k 1.1.</t>
  </si>
  <si>
    <t>Zdravotná poisťovňa Dôvera</t>
  </si>
  <si>
    <t>2009</t>
  </si>
  <si>
    <r>
      <t>Tab 17: Vývoj nerozdelených ziskov súkromných zdravotných poisťovní</t>
    </r>
    <r>
      <rPr>
        <b/>
        <sz val="10"/>
        <color rgb="FF13B5EA"/>
        <rFont val="Times New Roman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(mil. eur)</t>
    </r>
  </si>
  <si>
    <t xml:space="preserve"> - nerozdelený zisk</t>
  </si>
  <si>
    <t xml:space="preserve"> - výdavky ZP a hospodárenie</t>
  </si>
  <si>
    <t>Rozdiely (riziká):</t>
  </si>
  <si>
    <t>Splátky nerozdeleného zisku</t>
  </si>
  <si>
    <t>Odhad RRZ</t>
  </si>
  <si>
    <t>Návrh rozpočtu na roky 2016 až 2018</t>
  </si>
  <si>
    <t>Tab 18: Odhad rizika voči návrhu rozpočtu (mil. eur)</t>
  </si>
  <si>
    <t>V roku 2015 ide o aktuálny odhad MF SR, RRZ nad rámec tohto odhadu uvažuje s dodatočnými rizikami vo výške 50 mil. eur</t>
  </si>
  <si>
    <t>Pozn.: R - predstavuje schválený rozpočet na daný rok, RRZ - predstavuje odhad RRZ v čase schválenia rozpočtu</t>
  </si>
  <si>
    <t>4. Spolu (1-2+3)</t>
  </si>
  <si>
    <t>3. Splátky nerozdeleného zisku</t>
  </si>
  <si>
    <t>2. Hospodárenie nemocníc</t>
  </si>
  <si>
    <t>1. Výdavky zdravotného poistenia</t>
  </si>
  <si>
    <t>2015 OS</t>
  </si>
  <si>
    <t>2015 RRZ</t>
  </si>
  <si>
    <t>2015 R</t>
  </si>
  <si>
    <t>2014 S</t>
  </si>
  <si>
    <t>2014 RRZ</t>
  </si>
  <si>
    <t>2014 R</t>
  </si>
  <si>
    <t>2013 S</t>
  </si>
  <si>
    <t>2013 RRZ</t>
  </si>
  <si>
    <t>2013 R</t>
  </si>
  <si>
    <t>Tab 19: Porovnanie rozpočtovaných a skutočných výdavkov v zdravotníctve (mil. eur)</t>
  </si>
  <si>
    <t>Saldo VS</t>
  </si>
  <si>
    <t>D.9 P</t>
  </si>
  <si>
    <t>P.51 G</t>
  </si>
  <si>
    <t xml:space="preserve">Tvorba hrubého fixného kapitálu </t>
  </si>
  <si>
    <t>D.7 P</t>
  </si>
  <si>
    <t>Bežné transfery</t>
  </si>
  <si>
    <t>D.41 P</t>
  </si>
  <si>
    <t xml:space="preserve">Úrokové výdavky </t>
  </si>
  <si>
    <t>D.62 P</t>
  </si>
  <si>
    <t>Sociálne platby</t>
  </si>
  <si>
    <t>P.2</t>
  </si>
  <si>
    <t>D.1 P</t>
  </si>
  <si>
    <t>Výdavky VS</t>
  </si>
  <si>
    <t>D.7 R</t>
  </si>
  <si>
    <t>P.11+P.12+P.131</t>
  </si>
  <si>
    <t>D.61 R</t>
  </si>
  <si>
    <t>Sociálne príspevky</t>
  </si>
  <si>
    <t>D.2 R</t>
  </si>
  <si>
    <t>Príjmy VS</t>
  </si>
  <si>
    <t>(% HDP)</t>
  </si>
  <si>
    <t>položka ESA</t>
  </si>
  <si>
    <t>Tab 20: Prehľad zmien v porovnaní s odhadom MF SR na rok 2015</t>
  </si>
  <si>
    <t>Spolu (vplyv na saldo VS)</t>
  </si>
  <si>
    <t>D.9 PAY</t>
  </si>
  <si>
    <t>Imputácia DPH z PPP projektu</t>
  </si>
  <si>
    <t>D.9 REC</t>
  </si>
  <si>
    <t>Príjmy zo zrušenia vkladov na doručiteľa</t>
  </si>
  <si>
    <t>D.4 REC</t>
  </si>
  <si>
    <t>Dividendy</t>
  </si>
  <si>
    <t>D.7 REC</t>
  </si>
  <si>
    <t>Podpora bývania ŠFRB z fondov EÚ</t>
  </si>
  <si>
    <t>Splácanie NFV Cargo a.s. (kap. transfer v 2009)</t>
  </si>
  <si>
    <t>Korekcie k EÚ fondom</t>
  </si>
  <si>
    <t>Tab 21: Zoznam jednorazových vplyvov v NPC scenári (% HDP)</t>
  </si>
  <si>
    <t>Splácanie NFV Cargo a.s. (kapitálový transfer v 2009)</t>
  </si>
  <si>
    <t>Tab 21: Zoznam jednorazových vplyvov v NPC scenári (mil. eur)</t>
  </si>
  <si>
    <t xml:space="preserve"> - subjekty mimo verejnej správy</t>
  </si>
  <si>
    <t xml:space="preserve"> - verejná správa</t>
  </si>
  <si>
    <t>Rozdelenie podľa konečného príjemcu</t>
  </si>
  <si>
    <t xml:space="preserve"> - poľnohospodárske fondy</t>
  </si>
  <si>
    <t xml:space="preserve"> - štrukturálne fondy a Kohézny fond - 3. PO</t>
  </si>
  <si>
    <t xml:space="preserve"> - štrukturálne fondy a Kohézny fond - 2. PO</t>
  </si>
  <si>
    <t>Rozdelenie podľa fondov a programových období</t>
  </si>
  <si>
    <t>Tab 22: Predpoklady čerpania fondov EÚ v NPC scenári RRZ (% HDP)</t>
  </si>
  <si>
    <t xml:space="preserve">** rozdiely voči návrhu rozpočtu sú očistené o nerozpočtované položky </t>
  </si>
  <si>
    <t>* upravené o jednorazové vplyvy</t>
  </si>
  <si>
    <t>Hrubý dlh VS</t>
  </si>
  <si>
    <t>Primárne saldo VS</t>
  </si>
  <si>
    <t>D.2 P, D.5 P, D.7 P, P.5 M, NP</t>
  </si>
  <si>
    <t>Bežné transfery a ostatné výdavky</t>
  </si>
  <si>
    <t>D.3 P</t>
  </si>
  <si>
    <t>Dotácie</t>
  </si>
  <si>
    <t>D.632 P</t>
  </si>
  <si>
    <t>Výdavky na zdravotníctvo</t>
  </si>
  <si>
    <t>Sociálne platby (bez výd. na zdravot.)</t>
  </si>
  <si>
    <t>TE</t>
  </si>
  <si>
    <t>D.7 R, D.9 R</t>
  </si>
  <si>
    <t>Ostatné prijaté transfery</t>
  </si>
  <si>
    <t>Príjmy z EÚ fondov</t>
  </si>
  <si>
    <t>D.4 R</t>
  </si>
  <si>
    <t>Príjmy z majetku</t>
  </si>
  <si>
    <t>D.91 R</t>
  </si>
  <si>
    <t>Kapitálové dane</t>
  </si>
  <si>
    <t>D.5 R</t>
  </si>
  <si>
    <t>Bežné dane z príjmu, majetku</t>
  </si>
  <si>
    <t>Dane z výroby a dovozov</t>
  </si>
  <si>
    <t>TR</t>
  </si>
  <si>
    <t>2016 NRVS</t>
  </si>
  <si>
    <t>Rozdiel**</t>
  </si>
  <si>
    <t>2018 NPC</t>
  </si>
  <si>
    <t>2017 NPC</t>
  </si>
  <si>
    <t>2016 NPC</t>
  </si>
  <si>
    <t>2015 OS (upr.)*</t>
  </si>
  <si>
    <t>2015 O</t>
  </si>
  <si>
    <t>Tab 23: Porovnanie NPC scenára vývoja verejných financií RRZ (% HDP)</t>
  </si>
  <si>
    <t>Sociálne platby (bez výdavkov na zdravotníctvo)</t>
  </si>
  <si>
    <t>Bežné dane z príjmu, majetku, atď.</t>
  </si>
  <si>
    <t>Tab 23: Porovnanie NPC scenára vývoja verejných financií (mil. eur)</t>
  </si>
  <si>
    <t>* Ide o neopakujúce sa príjmy, ktoré nespĺňajú minimálnu hranicu pre jednorazové vplyvy (0,05 % HDP). Z toho dôvodu sa pri výpočte štrukturálneho salda nevylučujú.</t>
  </si>
  <si>
    <t>7. Rozpočtované saldo v roku 2016 (4+5+6)</t>
  </si>
  <si>
    <t>6. Opatrenia v návrhu rozpočtu</t>
  </si>
  <si>
    <t xml:space="preserve"> - sociálne platby</t>
  </si>
  <si>
    <t xml:space="preserve"> - tržby</t>
  </si>
  <si>
    <t xml:space="preserve"> - daňové príjmy a odvody</t>
  </si>
  <si>
    <t>5. NPC scenár na rok 2016</t>
  </si>
  <si>
    <t>4. Saldo upravené o zmeny (1-2+3)</t>
  </si>
  <si>
    <t xml:space="preserve"> - úrokové náklady v NPC scenári</t>
  </si>
  <si>
    <t xml:space="preserve"> - legislatívne zmeny v daniach prijaté v roku 2015 s vplyvom v danom roku</t>
  </si>
  <si>
    <t>3. Zmena salda v roku 2015 v NPC scenári</t>
  </si>
  <si>
    <r>
      <t xml:space="preserve"> - príjmy zo zrušenia vkladov na doručiteľa</t>
    </r>
    <r>
      <rPr>
        <sz val="9"/>
        <color rgb="FF13B5EA"/>
        <rFont val="Constantia"/>
        <family val="1"/>
        <charset val="238"/>
      </rPr>
      <t>*</t>
    </r>
  </si>
  <si>
    <t xml:space="preserve"> - imputovanie záväzkov z DPH pri PPP projekte</t>
  </si>
  <si>
    <t xml:space="preserve"> - podpora bývania ŠFRB z fondov EÚ</t>
  </si>
  <si>
    <t xml:space="preserve"> - splácanie NFV Cargo a.s.</t>
  </si>
  <si>
    <t xml:space="preserve"> - korekcie k EÚ fondom</t>
  </si>
  <si>
    <t>2. Jednorazové, neopakujúce sa vplyvy v roku 2015</t>
  </si>
  <si>
    <t>Tab 24: Zmena salda medzi rokmi 2015 a 2016 (ESA2010)</t>
  </si>
  <si>
    <t>* Vplyv na hrubý dlh môže byť nižší v prípade, že ARDAL v dôsledku vyšších príjmov zo zábezpek zníži súčasný plán emisí dlhu.</t>
  </si>
  <si>
    <t>Pozn.: (+) zvýšenie, (-) zníženie dlhu</t>
  </si>
  <si>
    <t>Spolu</t>
  </si>
  <si>
    <t>1. Vplyv EFSF</t>
  </si>
  <si>
    <t>rozdiel</t>
  </si>
  <si>
    <t>Odhad MF SR k 31.12.2015</t>
  </si>
  <si>
    <t>Tab 26: Porovnanie prognózy dlhu MF SR (mil. eur)</t>
  </si>
  <si>
    <t>Zdroj: RRZ, MF SR, ŠÚ SR</t>
  </si>
  <si>
    <t>Pozn.: (+) zvyšuje a (-) znižuje hotovosť na účtoch verejnej správy</t>
  </si>
  <si>
    <t>4. Zmeny v hotovosti bez vplyvu na čisté bohatstvo (1+2+3)</t>
  </si>
  <si>
    <t xml:space="preserve"> - nezahrnuté v rozpočte (preddavky)</t>
  </si>
  <si>
    <t xml:space="preserve"> - zahrnuté v rozpočte</t>
  </si>
  <si>
    <t>3. Vplyvy čerpania a preplácania EÚ fondov</t>
  </si>
  <si>
    <t xml:space="preserve"> - príjmy zo splátky NFV od Vodohospodárskej výstavby</t>
  </si>
  <si>
    <t xml:space="preserve"> - privatizácia/odkúpenie podielov</t>
  </si>
  <si>
    <t xml:space="preserve"> - superdividiendy</t>
  </si>
  <si>
    <t xml:space="preserve"> - jednorazový vplyv otvorenia II. piliera dôchodkového systému</t>
  </si>
  <si>
    <t>2. Ostatné jednorazové vplyvy (bez vplyvu na saldo)</t>
  </si>
  <si>
    <t xml:space="preserve"> - vratky za sptorebu plynu</t>
  </si>
  <si>
    <t xml:space="preserve"> - splátka NFV Vodohospodárska výstavba</t>
  </si>
  <si>
    <t xml:space="preserve"> - splácanie NFV Cargo a.s. (kapitálový transfer v 2009)</t>
  </si>
  <si>
    <t xml:space="preserve"> - prepočet odvodu do rozpočtu EÚ</t>
  </si>
  <si>
    <t xml:space="preserve"> - pokuta protimonopolného úradu</t>
  </si>
  <si>
    <t xml:space="preserve"> - doplatok dôchodkov ozbrojeným zložkám</t>
  </si>
  <si>
    <t xml:space="preserve"> - jednorazové dividendy</t>
  </si>
  <si>
    <t xml:space="preserve"> - mimoriadny odvod v bankovom sektore</t>
  </si>
  <si>
    <t xml:space="preserve"> - náklady spojené so suchom/povodňami</t>
  </si>
  <si>
    <t xml:space="preserve"> - príjmy z predaja telekomunikačných licencií</t>
  </si>
  <si>
    <t xml:space="preserve"> - príjmy Sociálnej poisťovne z oddlženia zdravotníctva </t>
  </si>
  <si>
    <t xml:space="preserve"> - zvýšenie nezdaniteľnej časti základu dane DPFO</t>
  </si>
  <si>
    <t>1. Jednorazové hotovostné vplyvy na saldo VS</t>
  </si>
  <si>
    <t>Tab 27: Zmeny v hotovosti bez vplyvu na čisté bohatstvo (mil. eur)</t>
  </si>
  <si>
    <t xml:space="preserve"> - ostatné vplyvy</t>
  </si>
  <si>
    <t xml:space="preserve"> - vplyv EFSF</t>
  </si>
  <si>
    <t>5. Dlh bez jednorazových vplyvov (3-4)</t>
  </si>
  <si>
    <t>4. Hotovosť neovplyvňujúca čisté bohatstvo</t>
  </si>
  <si>
    <t>3. Čistý dlh (1-2)</t>
  </si>
  <si>
    <t>2. Likvidné finančné aktíva</t>
  </si>
  <si>
    <t>1. Hrubý dlh</t>
  </si>
  <si>
    <t>2018 R</t>
  </si>
  <si>
    <t>2017 R</t>
  </si>
  <si>
    <t>2016 R</t>
  </si>
  <si>
    <t>Tab 28: Prehľad vývoja dlhu do roku 2018 (medziročné zmeny, % HDP)</t>
  </si>
  <si>
    <t>** V roku 2016 sa za rozpočtované saldo považuje saldo rozpočtu verejnej správy na roky 2015 až 2017 a za skutočné saldo návrh rozpočtu verejnej správy na roky 2016 až 2018</t>
  </si>
  <si>
    <t>Zdroj: RRZ, ŠÚSR, MF SR</t>
  </si>
  <si>
    <t>Pozn.: * V rámci neočakávaných vplyvov v roku 2016 bol zahrnutý aj negatívny vplyv nových subjektov verejnej správy vo výške 31 mil. eur.</t>
  </si>
  <si>
    <r>
      <t>C. Skutočné saldo</t>
    </r>
    <r>
      <rPr>
        <sz val="9"/>
        <color rgb="FF13B5EA"/>
        <rFont val="Constantia"/>
        <family val="1"/>
        <charset val="238"/>
      </rPr>
      <t>**</t>
    </r>
  </si>
  <si>
    <r>
      <t>A. Rozpočtované saldo</t>
    </r>
    <r>
      <rPr>
        <sz val="9"/>
        <color rgb="FF13B5EA"/>
        <rFont val="Constantia"/>
        <family val="1"/>
        <charset val="238"/>
      </rPr>
      <t>**</t>
    </r>
  </si>
  <si>
    <t>5. Ostatné rozpočtované položky (1-4)</t>
  </si>
  <si>
    <t xml:space="preserve"> c) vplyv transferov na prenesený výkon kompetencií zo ŠR</t>
  </si>
  <si>
    <t xml:space="preserve"> b) nerozpočtované subjekty samospráv (NOO, DP, nemocnice)</t>
  </si>
  <si>
    <t xml:space="preserve"> a) rozpočtované subjekty samospráv (RO, PO obce, RO, PO VÚC)</t>
  </si>
  <si>
    <t>2. Saldo samospráv (a+b-c)</t>
  </si>
  <si>
    <t>Nešpecifikované opatrenia</t>
  </si>
  <si>
    <t>Fondy sociálneho zabezpečenia</t>
  </si>
  <si>
    <t>Samospráva</t>
  </si>
  <si>
    <t>Ústredná štátna správa</t>
  </si>
  <si>
    <t>Verejná správa</t>
  </si>
  <si>
    <t>(medziročná zmena)</t>
  </si>
  <si>
    <t>2018 N</t>
  </si>
  <si>
    <t>2017 N</t>
  </si>
  <si>
    <t>2016 N</t>
  </si>
  <si>
    <t>(tis. eur)</t>
  </si>
  <si>
    <r>
      <t>Graf 13: Príspevky k medziročnej zmene salda VS v rokoch 2016 až 2018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</si>
  <si>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Nominálne HDP</t>
  </si>
  <si>
    <t>Nižšia sadzba DPH</t>
  </si>
  <si>
    <t>Sociálne balíčky</t>
  </si>
  <si>
    <t>Mzdy</t>
  </si>
  <si>
    <t>Spolufinancovanie</t>
  </si>
  <si>
    <t>Celkové zmeny</t>
  </si>
  <si>
    <t>Graf 14: Vplyvy opatrení zapracovaných v návrhu rozpočtu v roku 2016</t>
  </si>
  <si>
    <t>Prognóza MF SR</t>
  </si>
  <si>
    <t>Ostatné vplyvy</t>
  </si>
  <si>
    <t>Nezahrnuté opatrenia (ciele)</t>
  </si>
  <si>
    <t>Opatrenia v salde (NRVS)</t>
  </si>
  <si>
    <t>Dlh v NPC scenári</t>
  </si>
  <si>
    <t>Medziročné zmeny:</t>
  </si>
  <si>
    <t xml:space="preserve"> - vplyv nezahrnutých opatrení na saldo</t>
  </si>
  <si>
    <t xml:space="preserve"> - vplyv zahrnutých opatrení na saldo</t>
  </si>
  <si>
    <t>Rozdiel v dlhu (NPC - prognóza):</t>
  </si>
  <si>
    <r>
      <t>Graf 16: Príspevky k zmene dlhu v prognóze MF SR</t>
    </r>
    <r>
      <rPr>
        <b/>
        <sz val="9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(perc. body)</t>
    </r>
  </si>
  <si>
    <t>Prognóza dlhu MF SR</t>
  </si>
  <si>
    <r>
      <t>Graf 15: Porovnanie prognózy dlhu MF SR s NPC scenárom RRZ</t>
    </r>
    <r>
      <rPr>
        <sz val="9"/>
        <color theme="1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</si>
  <si>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Hotovosť na úrovni RVS 2015-2017</t>
  </si>
  <si>
    <t>NRVS 2016-2018</t>
  </si>
  <si>
    <t>RVS 2015-2017</t>
  </si>
  <si>
    <t>Graf 17: Zmeny v prognóze hrubého dlhu (% HDP)</t>
  </si>
  <si>
    <t>Graf 18: Medziročná zmena dlhu (% HDP)</t>
  </si>
  <si>
    <t>skutočnosť/aktuálny odhad</t>
  </si>
  <si>
    <t>odhad RRZ</t>
  </si>
  <si>
    <t>rozpočet</t>
  </si>
  <si>
    <t xml:space="preserve">Graf 21: Vývoj výdavkov v sektore zdravotníctva (mil. eur, ESA2010) </t>
  </si>
  <si>
    <t xml:space="preserve"> - bežné transfery</t>
  </si>
  <si>
    <t xml:space="preserve"> - kapitálové transfery</t>
  </si>
  <si>
    <t xml:space="preserve"> - tvorba hrubého fixného kapitálu</t>
  </si>
  <si>
    <t xml:space="preserve"> - kompenzácie zamestnancov</t>
  </si>
  <si>
    <t>Rozdelenie spolufinancovania:</t>
  </si>
  <si>
    <t xml:space="preserve"> - bežné výdavky </t>
  </si>
  <si>
    <t>Výdavky na EÚ fondy (mimo sektora VS):</t>
  </si>
  <si>
    <t>Rozdelenie výdavkov na EÚ fondy (v sektore VS):</t>
  </si>
  <si>
    <t>ostatné</t>
  </si>
  <si>
    <t>one-offs</t>
  </si>
  <si>
    <t>2015 OS báza</t>
  </si>
  <si>
    <t>2015 úpravy</t>
  </si>
  <si>
    <t>Predpoklady o čerpaní fondov EÚ (v metodike ESA 2010, v % HDP)</t>
  </si>
  <si>
    <t>Primárne saldo</t>
  </si>
  <si>
    <t>B.9</t>
  </si>
  <si>
    <t xml:space="preserve"> - nemocnice</t>
  </si>
  <si>
    <t xml:space="preserve"> - transfer do Fondu ochrany vkladov</t>
  </si>
  <si>
    <t xml:space="preserve"> - Fond na podporu umenia</t>
  </si>
  <si>
    <t xml:space="preserve"> - Recyklačný fond</t>
  </si>
  <si>
    <t xml:space="preserve"> - rezerva na nižšiu sadzbu DPH</t>
  </si>
  <si>
    <t xml:space="preserve"> - rezerva na výdavky spojené s migráciou</t>
  </si>
  <si>
    <t xml:space="preserve"> - 2% z daní</t>
  </si>
  <si>
    <t xml:space="preserve"> - odvod do rozpočtu EÚ</t>
  </si>
  <si>
    <t xml:space="preserve"> - EU fondy</t>
  </si>
  <si>
    <t>D.2P+(D.4-D.41)+D.5P+D.7+P.52+P.53+K.2+D.8</t>
  </si>
  <si>
    <t>Iné</t>
  </si>
  <si>
    <t xml:space="preserve"> - korekcie voči EÚ</t>
  </si>
  <si>
    <t xml:space="preserve"> - akrualizácia DPH z PPP projektu</t>
  </si>
  <si>
    <t xml:space="preserve"> - zatepľovanie rodinných domov</t>
  </si>
  <si>
    <t>D.9P</t>
  </si>
  <si>
    <t xml:space="preserve"> - rezerva na významné investície</t>
  </si>
  <si>
    <t xml:space="preserve"> - imputované výdavky na vedu a výskum</t>
  </si>
  <si>
    <t xml:space="preserve"> - OPD/OPII vlastné zdroje mimo spolufinancovania</t>
  </si>
  <si>
    <t>P.51</t>
  </si>
  <si>
    <t xml:space="preserve"> - samosprávy</t>
  </si>
  <si>
    <t xml:space="preserve"> - štátny rozpočet</t>
  </si>
  <si>
    <t xml:space="preserve"> - transfer Fondu ochrany vkladov</t>
  </si>
  <si>
    <t xml:space="preserve">D.3P </t>
  </si>
  <si>
    <t>D.41P</t>
  </si>
  <si>
    <t>Úrokové výdavky</t>
  </si>
  <si>
    <t xml:space="preserve"> - mimorozpočtové účty (ozbrojené zložky)</t>
  </si>
  <si>
    <t xml:space="preserve"> - ostatné (jednotlivcovi, štipendiá, aktívne opatrenia trhu práce)</t>
  </si>
  <si>
    <t xml:space="preserve"> - vratky plynu</t>
  </si>
  <si>
    <t xml:space="preserve"> - daňový bonus a zamestnanecká prémia</t>
  </si>
  <si>
    <t xml:space="preserve"> - imputované</t>
  </si>
  <si>
    <t xml:space="preserve"> - štátom platené poistné - zdravotné poistenie</t>
  </si>
  <si>
    <t xml:space="preserve"> - štátom platené poistné + SP - sociálne poistenie</t>
  </si>
  <si>
    <t xml:space="preserve"> - vybrané sociálne dávky (DHN, ZŤP, podpora rodiny, vianočný príspevok)</t>
  </si>
  <si>
    <t xml:space="preserve"> - výdavky zdravotného poistenia</t>
  </si>
  <si>
    <t xml:space="preserve"> - dávky v nezamestnanosti</t>
  </si>
  <si>
    <t xml:space="preserve"> - dávky úrazového poistenia</t>
  </si>
  <si>
    <t xml:space="preserve"> - nemocenské SP</t>
  </si>
  <si>
    <t xml:space="preserve"> - starobné a invalidné dôchodky SP</t>
  </si>
  <si>
    <t>D.62P+D.631P</t>
  </si>
  <si>
    <t xml:space="preserve"> - nerozpočtované VVŠ, POŠ</t>
  </si>
  <si>
    <t xml:space="preserve"> - nerozpočtované samospráva</t>
  </si>
  <si>
    <t xml:space="preserve"> - mimorozpočtové účty</t>
  </si>
  <si>
    <t xml:space="preserve"> - záväzky (bez nemocníc)</t>
  </si>
  <si>
    <t xml:space="preserve"> - rezerva na predsedníctvo SR v EÚ</t>
  </si>
  <si>
    <t xml:space="preserve"> - rezerva na hospodárenie nemocníc</t>
  </si>
  <si>
    <t xml:space="preserve"> - platba za dostupnosť PPP projektu</t>
  </si>
  <si>
    <t>D.1P</t>
  </si>
  <si>
    <t>D.7R+D.9R</t>
  </si>
  <si>
    <t xml:space="preserve">Iné </t>
  </si>
  <si>
    <t xml:space="preserve"> - pohľadávky (bez nemocníc)</t>
  </si>
  <si>
    <t xml:space="preserve"> - imputované príjmy z vedy a výskumu</t>
  </si>
  <si>
    <t>P11+P12 +P131</t>
  </si>
  <si>
    <t xml:space="preserve"> - úroky</t>
  </si>
  <si>
    <t>D.4R</t>
  </si>
  <si>
    <t xml:space="preserve"> - imputované poistné</t>
  </si>
  <si>
    <t xml:space="preserve"> - sociálne poistenie štát + SP</t>
  </si>
  <si>
    <t xml:space="preserve"> - zdravotné poistenie štát</t>
  </si>
  <si>
    <t xml:space="preserve"> - zdravotné poistenie EAO + dlžné</t>
  </si>
  <si>
    <t xml:space="preserve"> - sociálne poistenie EAO + dlžné </t>
  </si>
  <si>
    <t>D.61R</t>
  </si>
  <si>
    <t>D.91R</t>
  </si>
  <si>
    <t xml:space="preserve"> - osobitný odvod z podnikania v regulovaných odvetviach</t>
  </si>
  <si>
    <t xml:space="preserve"> - úhrada za služby verejnosti 9/10</t>
  </si>
  <si>
    <t xml:space="preserve"> - daň z nehnuteľností 1/3</t>
  </si>
  <si>
    <t xml:space="preserve"> - daň z príjmov vyberaná zrážkou</t>
  </si>
  <si>
    <t xml:space="preserve"> - daň z príjmov právnickej osoby</t>
  </si>
  <si>
    <t xml:space="preserve"> - daň z príjmov fyzických osôb</t>
  </si>
  <si>
    <t>D.5R</t>
  </si>
  <si>
    <t xml:space="preserve"> - poplatok za udržiavanie ropných zásob</t>
  </si>
  <si>
    <t xml:space="preserve"> - príspevok do Fondu ochrany vkladov</t>
  </si>
  <si>
    <t xml:space="preserve"> - odvod z hazardných hier (iba ŠR)</t>
  </si>
  <si>
    <t xml:space="preserve"> - osobitný odvod vybraných finančných inštitúcií</t>
  </si>
  <si>
    <t xml:space="preserve"> - úhrada za služby verejnosti 1/10</t>
  </si>
  <si>
    <t xml:space="preserve"> - daň z motorových vozidiel</t>
  </si>
  <si>
    <t xml:space="preserve"> - daň z nehnuteľností 2/3</t>
  </si>
  <si>
    <t xml:space="preserve"> - spotrebné dane</t>
  </si>
  <si>
    <t xml:space="preserve"> - daň z pridanej hodnoty</t>
  </si>
  <si>
    <t>D.2R</t>
  </si>
  <si>
    <t>2016 NPC - 2015 OS bez OO</t>
  </si>
  <si>
    <t>ESA kódy</t>
  </si>
  <si>
    <t>Rozdiely</t>
  </si>
  <si>
    <t>Tab: NPC scenár vývoja verejných financií (v metodike ESA 2010, v % HDP)</t>
  </si>
  <si>
    <t>Investície NDS</t>
  </si>
  <si>
    <t>Chýba na splnenie cieľa</t>
  </si>
  <si>
    <t>Ciele NRVS 2015-2017</t>
  </si>
  <si>
    <t>Spolufinancovanie celkom</t>
  </si>
  <si>
    <t xml:space="preserve"> - z toho v sektore VS</t>
  </si>
  <si>
    <t>EU fondy celkom</t>
  </si>
  <si>
    <t>Predpoklady o čerpaní fondov EÚ (v metodike ESA 2010, v mil. eur)</t>
  </si>
  <si>
    <t>v % HDP</t>
  </si>
  <si>
    <t>rozdiely</t>
  </si>
  <si>
    <t>2016 N (upr)</t>
  </si>
  <si>
    <t>Rozdiely v roku 2016 na porovnateľnej báze</t>
  </si>
  <si>
    <t>Rozdiely voči návrhu rozpočtu</t>
  </si>
  <si>
    <t>NPC scenár RRZ</t>
  </si>
  <si>
    <t>Návrh RVS 2016-2018</t>
  </si>
  <si>
    <t>Tab: NPC scenár vývoja verejných financií (v metodike ESA 2010, v mil. eur)</t>
  </si>
  <si>
    <t>Tab: Porovnanie zmien v salde na rok 2016 - skrátené (NRS 2016-18 oproti RVS 2015-17)</t>
  </si>
  <si>
    <t>Tab: Porovnanie zmien v salde na rok 2016 (NRS 2016-18 oproti RVS 2015-17)</t>
  </si>
  <si>
    <r>
      <t xml:space="preserve">Rozdiel </t>
    </r>
    <r>
      <rPr>
        <b/>
        <sz val="9"/>
        <color rgb="FFFFFFFF"/>
        <rFont val="Constantia"/>
        <family val="1"/>
        <charset val="238"/>
      </rPr>
      <t>2014</t>
    </r>
  </si>
  <si>
    <t>0-45</t>
  </si>
  <si>
    <t>4. Korekcie súvisiace s čerpaním fondov EÚ</t>
  </si>
  <si>
    <t>8. Príjmy ŠFRB z fondov EÚ</t>
  </si>
  <si>
    <t>1.</t>
  </si>
  <si>
    <t>2.</t>
  </si>
  <si>
    <t>3.</t>
  </si>
  <si>
    <r>
      <t>Tab 11: Rozpočtové ciele ovplyvňujúce dlhodobú udržateľnosť</t>
    </r>
    <r>
      <rPr>
        <b/>
        <sz val="4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HDP, ESA2010)</t>
    </r>
  </si>
  <si>
    <t xml:space="preserve">Štrukturálne primárne saldo VS* </t>
  </si>
  <si>
    <t xml:space="preserve">Dlh verejnej správy </t>
  </si>
  <si>
    <t>*metodika EK očistená o opatrenia bez vplyvu na dlhodobú udržateľnosť</t>
  </si>
  <si>
    <t xml:space="preserve">Zdroj: RRZ </t>
  </si>
  <si>
    <t>Slovenský plynárenský priemysel, a.s.</t>
  </si>
  <si>
    <t>RVS </t>
  </si>
  <si>
    <t>RRZ </t>
  </si>
  <si>
    <t>1. Očakávaná skutočnosť/Návrh RVS</t>
  </si>
  <si>
    <t>2. Predpokladané riadne dividendy</t>
  </si>
  <si>
    <t>Eustream, a.s.</t>
  </si>
  <si>
    <t>Nafta, a.s.</t>
  </si>
  <si>
    <t>Východoslovenská energetika, a.s</t>
  </si>
  <si>
    <t>Tab 29: Prognóza Výboru pre makroekonomické prognózy</t>
  </si>
  <si>
    <t>Ukazovateľ (v %)</t>
  </si>
  <si>
    <t>Skut.</t>
  </si>
  <si>
    <t>Prognóza (september 2015)</t>
  </si>
  <si>
    <t>Rozdiel (september 2014)</t>
  </si>
  <si>
    <t>HDP, reálny rast</t>
  </si>
  <si>
    <t>Inflácia, priemerná ročná; CPI</t>
  </si>
  <si>
    <t>Nominálna mzda, rast</t>
  </si>
  <si>
    <t>Reálna mzda, rast</t>
  </si>
  <si>
    <t>Zamestnanosť (ESA), rast</t>
  </si>
  <si>
    <t>Miera nezamestnanosti (VZPS)</t>
  </si>
  <si>
    <t>Spotreba domácností, reálny rast</t>
  </si>
  <si>
    <t>Investície, reálny rast</t>
  </si>
  <si>
    <t>Export tovarov a služieb, reálny rast</t>
  </si>
  <si>
    <t>Vážené základne pre rozpočtové príjmy</t>
  </si>
  <si>
    <t>Zdroj: MF SR, RRZ</t>
  </si>
  <si>
    <t>Vážené základne pre rozpočtové príjmy (VpMp)</t>
  </si>
  <si>
    <t>3,2-3,7</t>
  </si>
  <si>
    <t>3,0-4,5</t>
  </si>
  <si>
    <t>3,1-6,6</t>
  </si>
  <si>
    <t>2,3-7,7</t>
  </si>
  <si>
    <t>3,0-3,8</t>
  </si>
  <si>
    <t>2,5-5,0</t>
  </si>
  <si>
    <t>2,0-7,7</t>
  </si>
  <si>
    <t xml:space="preserve"> 0,7-9,4</t>
  </si>
  <si>
    <t>2,8-4,0</t>
  </si>
  <si>
    <t>1,9-5,6</t>
  </si>
  <si>
    <t>0,5-9,2</t>
  </si>
  <si>
    <t xml:space="preserve"> -1,6-11,7</t>
  </si>
  <si>
    <t>Tab 32: Predpokladaný príjem z dividend 2015-2018 (ESA2010, mil. eur)*</t>
  </si>
  <si>
    <r>
      <t>Tab 5: Vplyv zahrnutia konsolidácie verejných financií do makroekonomickej prognózy na daňové príjmy (tis. eur, ESA2010)</t>
    </r>
    <r>
      <rPr>
        <sz val="9"/>
        <color rgb="FF13B5EA"/>
        <rFont val="Constantia"/>
        <family val="1"/>
        <charset val="238"/>
      </rPr>
      <t xml:space="preserve"> </t>
    </r>
  </si>
  <si>
    <t xml:space="preserve">Vplyv na príjmy v makroscenári 1 „splnené rozpočtové ciele“ </t>
  </si>
  <si>
    <t>v % HDP</t>
  </si>
  <si>
    <t xml:space="preserve">Vplyv na príjmy v makroscenári 2 „už známe kons. opatrenia“ </t>
  </si>
  <si>
    <t>Tab 4: Prognóza VpMP a medzinárodných inštitúcií</t>
  </si>
  <si>
    <t>HDP reálny rast v %</t>
  </si>
  <si>
    <t>Prognóza</t>
  </si>
  <si>
    <t>Rozdiel oproti minulému roku</t>
  </si>
  <si>
    <t xml:space="preserve">Inštitúcia </t>
  </si>
  <si>
    <t>Výbor (september 2015 vs. 2014)</t>
  </si>
  <si>
    <t xml:space="preserve"> -</t>
  </si>
  <si>
    <t>MMF (október 2015 vs. 2014)</t>
  </si>
  <si>
    <t>EK (november 2015 vs. 2014)</t>
  </si>
  <si>
    <t>- </t>
  </si>
  <si>
    <t>+0,7 </t>
  </si>
  <si>
    <t>-0,4 </t>
  </si>
  <si>
    <t>OECD (november 2015 vs. 2014)</t>
  </si>
  <si>
    <t>Zdroj: MF SR, MMF, EK, OECD, RRZ</t>
  </si>
  <si>
    <t>+0,6</t>
  </si>
  <si>
    <t>+0,5</t>
  </si>
  <si>
    <t>+0,7</t>
  </si>
  <si>
    <t>+0,2</t>
  </si>
  <si>
    <t>+0,1</t>
  </si>
  <si>
    <t>* Detailnejšie v Tab 13</t>
  </si>
  <si>
    <t>Zdroj: RRZ, MF SR</t>
  </si>
  <si>
    <t>Čistý príspevok investícii hradených z eurofondov, VpMP</t>
  </si>
  <si>
    <t>Čistý príspevok investícii hradených z eurofondov, RRZ</t>
  </si>
  <si>
    <t>Graf 1: Príspevok investícií k rastu HDP hradených zo zdrojov EÚ (v % HDP)</t>
  </si>
  <si>
    <t>Rozptyl prognóz VpMP (všetci členovia)</t>
  </si>
  <si>
    <r>
      <t>Graf 2:</t>
    </r>
    <r>
      <rPr>
        <sz val="9"/>
        <rFont val="Constantia"/>
        <family val="1"/>
        <charset val="238"/>
      </rPr>
      <t xml:space="preserve"> </t>
    </r>
    <r>
      <rPr>
        <i/>
        <sz val="10"/>
        <rFont val="Constantia"/>
        <family val="1"/>
        <charset val="238"/>
      </rPr>
      <t>Scenár 1 predpokladá objem opatrení potrebných na dosiahnutie rozpočtových cieľov. Scenár 2 predpokladá vplyv len tých konsolidačných opatrení, ktoré sú už v rozpočte špecifikované.</t>
    </r>
  </si>
  <si>
    <t>MF SR (fiškálny scenár 2)</t>
  </si>
  <si>
    <t>MF SR (fiškálny scenár 1)</t>
  </si>
  <si>
    <t>VpMP</t>
  </si>
  <si>
    <t>hor.percentil</t>
  </si>
  <si>
    <t>dol.percentil</t>
  </si>
  <si>
    <t>medián členov VpMP</t>
  </si>
  <si>
    <t>Graf 2: Prognóza rastu HDP a fiškálne scenáre rozpočtu (rast v %)</t>
  </si>
  <si>
    <t>Prognóza VpMP (september 2015)</t>
  </si>
  <si>
    <t>Max</t>
  </si>
  <si>
    <t>h60</t>
  </si>
  <si>
    <t>h40</t>
  </si>
  <si>
    <t>h20</t>
  </si>
  <si>
    <t>d20</t>
  </si>
  <si>
    <t>d40</t>
  </si>
  <si>
    <t>d60</t>
  </si>
  <si>
    <t>d80</t>
  </si>
  <si>
    <t>Min</t>
  </si>
  <si>
    <t>Graf 3: Riziká prognózy rastu HDP podľa VpMP na základe chýb minulých prognóz</t>
  </si>
  <si>
    <t>Rozptyl prognóz (50% členov)</t>
  </si>
  <si>
    <t>medián členov</t>
  </si>
  <si>
    <t>Graf 4: Prognózy VpMP na rok vopred - porovnanie objektívnosti prognóz (rast v %)</t>
  </si>
  <si>
    <t>0,0</t>
  </si>
  <si>
    <t>+0,4</t>
  </si>
  <si>
    <t>3,5</t>
  </si>
  <si>
    <t>3,4</t>
  </si>
  <si>
    <t>3,2</t>
  </si>
  <si>
    <t>2,4</t>
  </si>
  <si>
    <t>Ukazovateľ (v %)</t>
  </si>
  <si>
    <r>
      <t>-</t>
    </r>
    <r>
      <rPr>
        <sz val="7"/>
        <color rgb="FF000000"/>
        <rFont val="Times New Roman"/>
        <family val="1"/>
        <charset val="238"/>
      </rPr>
      <t xml:space="preserve">          </t>
    </r>
    <r>
      <rPr>
        <sz val="9"/>
        <color rgb="FF000000"/>
        <rFont val="Constantia"/>
        <family val="1"/>
        <charset val="238"/>
      </rPr>
      <t>80 % pravdepodobnosť</t>
    </r>
  </si>
  <si>
    <r>
      <t>-</t>
    </r>
    <r>
      <rPr>
        <sz val="7"/>
        <color rgb="FF000000"/>
        <rFont val="Times New Roman"/>
        <family val="1"/>
        <charset val="238"/>
      </rPr>
      <t xml:space="preserve">          </t>
    </r>
    <r>
      <rPr>
        <sz val="9"/>
        <color rgb="FF000000"/>
        <rFont val="Constantia"/>
        <family val="1"/>
        <charset val="238"/>
      </rPr>
      <t>60 % pravdepodobnosť</t>
    </r>
  </si>
  <si>
    <r>
      <t>-</t>
    </r>
    <r>
      <rPr>
        <sz val="7"/>
        <color rgb="FF000000"/>
        <rFont val="Times New Roman"/>
        <family val="1"/>
        <charset val="238"/>
      </rPr>
      <t xml:space="preserve">          </t>
    </r>
    <r>
      <rPr>
        <sz val="9"/>
        <color rgb="FF000000"/>
        <rFont val="Constantia"/>
        <family val="1"/>
        <charset val="238"/>
      </rPr>
      <t>40 % pravdepodobnosť</t>
    </r>
  </si>
  <si>
    <t>5,0</t>
  </si>
  <si>
    <t>4,9</t>
  </si>
  <si>
    <t>3,8</t>
  </si>
  <si>
    <t>Prognóza (september 2014) + intervaly spoľahlivosti v scenároch</t>
  </si>
  <si>
    <t>Tab 30: Riziká prognózy rastu základní rozhodujúcich pre rozpočtové príjmy</t>
  </si>
  <si>
    <t>VpMP (sept. 2015)</t>
  </si>
  <si>
    <t>VpDP (sept. 2015)</t>
  </si>
  <si>
    <t>Zdroj: prepočty RRZ, MF SR</t>
  </si>
  <si>
    <t>Vybor</t>
  </si>
  <si>
    <r>
      <t>Export - prognóza</t>
    </r>
    <r>
      <rPr>
        <b/>
        <sz val="11"/>
        <rFont val="Constantia"/>
        <family val="1"/>
        <charset val="238"/>
      </rPr>
      <t xml:space="preserve"> t+2</t>
    </r>
  </si>
  <si>
    <r>
      <t>Export - prognóza</t>
    </r>
    <r>
      <rPr>
        <b/>
        <sz val="11"/>
        <rFont val="Constantia"/>
        <family val="1"/>
        <charset val="238"/>
      </rPr>
      <t xml:space="preserve"> t+1</t>
    </r>
  </si>
  <si>
    <r>
      <t>Vládna spotreba - prognóza</t>
    </r>
    <r>
      <rPr>
        <b/>
        <sz val="11"/>
        <rFont val="Constantia"/>
        <family val="1"/>
        <charset val="238"/>
      </rPr>
      <t xml:space="preserve"> t+2</t>
    </r>
  </si>
  <si>
    <r>
      <t>Vládna spotreba - prognóza</t>
    </r>
    <r>
      <rPr>
        <b/>
        <sz val="11"/>
        <rFont val="Constantia"/>
        <family val="1"/>
        <charset val="238"/>
      </rPr>
      <t xml:space="preserve"> t+1</t>
    </r>
  </si>
  <si>
    <r>
      <t>Spotreba domácností - prognóza</t>
    </r>
    <r>
      <rPr>
        <b/>
        <sz val="11"/>
        <rFont val="Constantia"/>
        <family val="1"/>
        <charset val="238"/>
      </rPr>
      <t xml:space="preserve"> t+2</t>
    </r>
  </si>
  <si>
    <r>
      <t>Spotreba domácností - prognóza</t>
    </r>
    <r>
      <rPr>
        <b/>
        <sz val="11"/>
        <rFont val="Constantia"/>
        <family val="1"/>
        <charset val="238"/>
      </rPr>
      <t xml:space="preserve"> t+1</t>
    </r>
  </si>
  <si>
    <r>
      <t>HDP - prognóza</t>
    </r>
    <r>
      <rPr>
        <b/>
        <sz val="11"/>
        <rFont val="Constantia"/>
        <family val="1"/>
        <charset val="238"/>
      </rPr>
      <t xml:space="preserve"> t+2</t>
    </r>
  </si>
  <si>
    <r>
      <t>HDP - prognóza</t>
    </r>
    <r>
      <rPr>
        <b/>
        <sz val="11"/>
        <rFont val="Constantia"/>
        <family val="1"/>
        <charset val="238"/>
      </rPr>
      <t xml:space="preserve"> t+1</t>
    </r>
  </si>
  <si>
    <t>Graf 27: Daňové príjmy</t>
  </si>
  <si>
    <t>Graf 26: Daňové základne</t>
  </si>
  <si>
    <t>Graf 24: Makroekonomické riziko vyplývajúce na saldo verejnej správy</t>
  </si>
  <si>
    <t>Graf 25: Makroekonomické riziko vplývajúce na dlh verejnej správy</t>
  </si>
  <si>
    <t>Graf 28: Hodnotenie vychýlenosti prognóz (% zmena oproti predošlému roku)</t>
  </si>
  <si>
    <t>Graf 24: Makroekonomické riziko vplývajúce na saldo verejnej správy</t>
  </si>
  <si>
    <t>2. Úpravy v roku 2015 (najmä jednorazové vplyvy)</t>
  </si>
  <si>
    <t>3. Upravené saldo v roku 2015 (1-2)</t>
  </si>
  <si>
    <t>Podrobne vysvetlené opatrenia:</t>
  </si>
  <si>
    <t>Nevysvetlené opatrenia:</t>
  </si>
  <si>
    <t>Detailne vysvetlené opatrenia:</t>
  </si>
  <si>
    <t xml:space="preserve"> * V roku 2014 bol nad rámec odhadu uvedeného v rozpočte (-2,93 % HDP) zapracovaný vplyv posunu mimoriadnych príjmov od spoločnosti Cargo z roku 2014 do roku 2015. Keďže rozpočet v roku 2015 uvažoval s týmito príjmami, odhad na rok 2014 bol v rovnakej miere zhoršený. Cieľová hodnota deficitu VS bola stanovená vo výške 2,49 % HDP na rok 2015, 1,43 % HDP v roku 2016 a 0,39 % HDP v roku 2017.</t>
  </si>
  <si>
    <r>
      <t>4. Neočakávané vplyvy v rozpočte</t>
    </r>
    <r>
      <rPr>
        <sz val="9"/>
        <color rgb="FF13B5EA"/>
        <rFont val="Constantia"/>
        <family val="1"/>
        <charset val="238"/>
      </rPr>
      <t>*</t>
    </r>
  </si>
  <si>
    <t>B.Hypotetické saldo, saldo upravené o "neočakávané vplyvy (A+4)</t>
  </si>
  <si>
    <r>
      <t>príspevok na starostlivosť o dieťa</t>
    </r>
    <r>
      <rPr>
        <i/>
        <sz val="9"/>
        <color rgb="FF13B5EA"/>
        <rFont val="Constantia"/>
        <family val="1"/>
        <charset val="238"/>
      </rPr>
      <t>*</t>
    </r>
  </si>
  <si>
    <t>Tab 13: Dividendy v rokoch 2015 až 2018 (ESA2010, mil. eur)</t>
  </si>
  <si>
    <t>* V návrhu rozpočtu v odhade na rok 2015 ide o superdividendy podľa metodiky ESA2010.</t>
  </si>
  <si>
    <t>3. Mimoriadne dividendy</t>
  </si>
  <si>
    <r>
      <t>3. Mimoriadne dividendy</t>
    </r>
    <r>
      <rPr>
        <sz val="9"/>
        <color rgb="FF13B5EA"/>
        <rFont val="Constantia"/>
        <family val="1"/>
        <charset val="238"/>
      </rPr>
      <t>*</t>
    </r>
  </si>
  <si>
    <t>O – odhad, R – návrh rozpočtu</t>
  </si>
  <si>
    <t xml:space="preserve"> - samozdanenie DPH na colniciach</t>
  </si>
  <si>
    <t>0-100 (zvyšná suma, t.j. 287 sa presúva do rizík roku 2016)</t>
  </si>
  <si>
    <t>Skutočnosť k 30.9.2015</t>
  </si>
  <si>
    <t>2. Vplyv prijatých zábezpek*</t>
  </si>
  <si>
    <t>Zdroj: MF SR, EFSF, Eurostat</t>
  </si>
  <si>
    <t>EK (november 2015)</t>
  </si>
  <si>
    <t>MF SR</t>
  </si>
  <si>
    <t>OECD (november 2015)</t>
  </si>
  <si>
    <t>MMF (október 2015)</t>
  </si>
  <si>
    <t>6. Nižšie príjmy z dividend (SPP, VSE)</t>
  </si>
  <si>
    <t>Tab 37: Porovnanie skutočného vývoja položiek voči rozpočtu  (ESA2010, mil. eur)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</si>
</sst>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#,##0.0"/>
    <numFmt numFmtId="165" formatCode="#,##0.000"/>
    <numFmt numFmtId="166" formatCode="0.0E+00"/>
    <numFmt numFmtId="167" formatCode="0.0000E+00"/>
    <numFmt numFmtId="168" formatCode="0.0"/>
    <numFmt numFmtId="169" formatCode="#,##0_ ;\-#,##0\ "/>
    <numFmt numFmtId="170" formatCode="0.0_ ;\-0.0\ "/>
    <numFmt numFmtId="171" formatCode="0.00_ ;\-0.00\ "/>
    <numFmt numFmtId="172" formatCode="0.0000"/>
    <numFmt numFmtId="173" formatCode="0.00000"/>
    <numFmt numFmtId="174" formatCode="#,##0.00000"/>
    <numFmt numFmtId="175" formatCode="[$-409]mmm\-yy;@"/>
    <numFmt numFmtId="176" formatCode="0.0000000"/>
    <numFmt numFmtId="177" formatCode="#,##0.0_ ;[Red]\-#,##0.0\ "/>
    <numFmt numFmtId="178" formatCode="0_ ;[Red]\-0\ "/>
    <numFmt numFmtId="179" formatCode="#,##0_ ;[Red]\-#,##0\ "/>
    <numFmt numFmtId="180" formatCode="0.0%"/>
    <numFmt numFmtId="181" formatCode="0.000000"/>
    <numFmt numFmtId="182" formatCode="#,##0.0000"/>
    <numFmt numFmtId="183" formatCode="mm\-yy"/>
  </numFmts>
  <fonts count="97" x14ac:knownFonts="1">
    <font>
      <sz val="11"/>
      <color theme="1"/>
      <name val="Calibri"/>
      <family val="2"/>
      <charset val="238"/>
      <scheme val="minor"/>
    </font>
    <font>
      <sz val="9"/>
      <color theme="1"/>
      <name val="Constantia"/>
      <family val="1"/>
      <charset val="238"/>
    </font>
    <font>
      <b/>
      <sz val="9"/>
      <color theme="1"/>
      <name val="Constantia"/>
      <family val="1"/>
      <charset val="238"/>
    </font>
    <font>
      <b/>
      <sz val="9"/>
      <color theme="0"/>
      <name val="Constantia"/>
      <family val="1"/>
      <charset val="238"/>
    </font>
    <font>
      <sz val="9"/>
      <color theme="1"/>
      <name val="Constantia"/>
      <family val="1"/>
    </font>
    <font>
      <b/>
      <sz val="9"/>
      <color rgb="FF13B5EA"/>
      <name val="Constantia"/>
      <family val="1"/>
      <charset val="238"/>
    </font>
    <font>
      <sz val="11"/>
      <color theme="1"/>
      <name val="Calibri"/>
      <family val="2"/>
      <charset val="238"/>
      <scheme val="minor"/>
    </font>
    <font>
      <sz val="9"/>
      <color theme="0" tint="-0.499984740745262"/>
      <name val="Constantia"/>
      <family val="1"/>
      <charset val="238"/>
    </font>
    <font>
      <i/>
      <sz val="8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color rgb="FF13B5EA"/>
      <name val="Constantia"/>
      <family val="1"/>
      <charset val="238"/>
    </font>
    <font>
      <sz val="10"/>
      <color rgb="FFFF0000"/>
      <name val="Constantia"/>
      <family val="1"/>
      <charset val="238"/>
    </font>
    <font>
      <b/>
      <sz val="10"/>
      <color theme="0"/>
      <name val="Constantia"/>
      <family val="1"/>
      <charset val="238"/>
    </font>
    <font>
      <sz val="10"/>
      <name val="Constantia"/>
      <family val="1"/>
      <charset val="238"/>
    </font>
    <font>
      <b/>
      <sz val="9"/>
      <color indexed="8"/>
      <name val="Constantia"/>
      <family val="1"/>
      <charset val="238"/>
    </font>
    <font>
      <sz val="9"/>
      <color indexed="8"/>
      <name val="Constantia"/>
      <family val="1"/>
      <charset val="238"/>
    </font>
    <font>
      <sz val="9"/>
      <name val="Constantia"/>
      <family val="1"/>
      <charset val="238"/>
    </font>
    <font>
      <i/>
      <sz val="8"/>
      <color rgb="FF13B5EA"/>
      <name val="Constantia"/>
      <family val="1"/>
      <charset val="238"/>
    </font>
    <font>
      <b/>
      <sz val="9"/>
      <color rgb="FFFFFFFF"/>
      <name val="Constantia"/>
      <family val="1"/>
      <charset val="238"/>
    </font>
    <font>
      <sz val="9"/>
      <color rgb="FF000000"/>
      <name val="Constantia"/>
      <family val="1"/>
      <charset val="238"/>
    </font>
    <font>
      <b/>
      <sz val="9"/>
      <color rgb="FF000000"/>
      <name val="Constantia"/>
      <family val="1"/>
      <charset val="238"/>
    </font>
    <font>
      <sz val="9"/>
      <color rgb="FF13B5EA"/>
      <name val="Constantia"/>
      <family val="1"/>
      <charset val="238"/>
    </font>
    <font>
      <b/>
      <sz val="9"/>
      <name val="Constantia"/>
      <family val="1"/>
      <charset val="238"/>
    </font>
    <font>
      <sz val="10"/>
      <name val="times new roman"/>
      <family val="1"/>
      <charset val="238"/>
    </font>
    <font>
      <sz val="8"/>
      <color rgb="FF00B0F0"/>
      <name val="Constantia"/>
      <family val="1"/>
      <charset val="238"/>
    </font>
    <font>
      <sz val="9"/>
      <color rgb="FFFFFFFF"/>
      <name val="Constantia"/>
      <family val="1"/>
      <charset val="238"/>
    </font>
    <font>
      <i/>
      <sz val="9"/>
      <name val="Constantia"/>
      <family val="1"/>
      <charset val="238"/>
    </font>
    <font>
      <i/>
      <sz val="8"/>
      <color rgb="FF00B0F0"/>
      <name val="Constantia"/>
      <family val="1"/>
      <charset val="238"/>
    </font>
    <font>
      <b/>
      <sz val="9"/>
      <color rgb="FF13B5EA"/>
      <name val="Times New Roman"/>
      <family val="1"/>
      <charset val="238"/>
    </font>
    <font>
      <sz val="8"/>
      <color rgb="FF000000"/>
      <name val="Constantia"/>
      <family val="1"/>
      <charset val="238"/>
    </font>
    <font>
      <i/>
      <sz val="8"/>
      <name val="Constantia"/>
      <family val="1"/>
      <charset val="238"/>
    </font>
    <font>
      <sz val="10"/>
      <color rgb="FF13B5EA"/>
      <name val="Arial"/>
      <family val="2"/>
      <charset val="238"/>
    </font>
    <font>
      <b/>
      <i/>
      <sz val="9"/>
      <color rgb="FFFFFFFF"/>
      <name val="Constantia"/>
      <family val="1"/>
      <charset val="238"/>
    </font>
    <font>
      <i/>
      <sz val="10"/>
      <name val="Constantia"/>
      <family val="1"/>
      <charset val="238"/>
    </font>
    <font>
      <i/>
      <sz val="9"/>
      <color rgb="FF13B5EA"/>
      <name val="Constantia"/>
      <family val="1"/>
      <charset val="238"/>
    </font>
    <font>
      <sz val="10"/>
      <color rgb="FF13B5EA"/>
      <name val="Constantia"/>
      <family val="1"/>
      <charset val="238"/>
    </font>
    <font>
      <b/>
      <sz val="10"/>
      <color rgb="FFDCB47B"/>
      <name val="Constantia"/>
      <family val="1"/>
      <charset val="238"/>
    </font>
    <font>
      <sz val="8"/>
      <color rgb="FFDCB47B"/>
      <name val="Constantia"/>
      <family val="1"/>
      <charset val="238"/>
    </font>
    <font>
      <sz val="11"/>
      <name val="Calibri"/>
      <family val="2"/>
      <charset val="238"/>
    </font>
    <font>
      <b/>
      <sz val="10"/>
      <name val="Constantia"/>
      <family val="1"/>
      <charset val="238"/>
    </font>
    <font>
      <sz val="8"/>
      <name val="Constantia"/>
      <family val="1"/>
      <charset val="238"/>
    </font>
    <font>
      <b/>
      <sz val="8"/>
      <color rgb="FF13B5EA"/>
      <name val="Constantia"/>
      <family val="1"/>
      <charset val="238"/>
    </font>
    <font>
      <sz val="9"/>
      <color theme="0"/>
      <name val="Constantia"/>
      <family val="1"/>
      <charset val="238"/>
    </font>
    <font>
      <sz val="10"/>
      <color theme="1"/>
      <name val="Constantia"/>
      <family val="1"/>
      <charset val="238"/>
    </font>
    <font>
      <i/>
      <sz val="9"/>
      <color theme="1"/>
      <name val="Constantia"/>
      <family val="1"/>
      <charset val="238"/>
    </font>
    <font>
      <b/>
      <sz val="10"/>
      <name val="Arial"/>
      <family val="2"/>
      <charset val="238"/>
    </font>
    <font>
      <sz val="10"/>
      <color theme="0"/>
      <name val="Constantia"/>
      <family val="1"/>
      <charset val="238"/>
    </font>
    <font>
      <b/>
      <sz val="10"/>
      <color theme="1"/>
      <name val="Constantia"/>
      <family val="1"/>
      <charset val="238"/>
    </font>
    <font>
      <b/>
      <sz val="11"/>
      <color rgb="FF13B5EA"/>
      <name val="Constantia"/>
      <family val="1"/>
      <charset val="238"/>
    </font>
    <font>
      <sz val="1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9"/>
      <color rgb="FF000000"/>
      <name val="Constantia"/>
      <family val="1"/>
    </font>
    <font>
      <b/>
      <sz val="10"/>
      <color rgb="FF13B5EA"/>
      <name val="Times New Roman"/>
      <family val="1"/>
      <charset val="238"/>
    </font>
    <font>
      <i/>
      <sz val="8"/>
      <color rgb="FF13B5EA"/>
      <name val="Constantia"/>
      <family val="1"/>
    </font>
    <font>
      <b/>
      <sz val="9"/>
      <color theme="1"/>
      <name val="Constantia"/>
      <family val="1"/>
    </font>
    <font>
      <b/>
      <sz val="9"/>
      <name val="Constantia"/>
      <family val="1"/>
    </font>
    <font>
      <b/>
      <sz val="9"/>
      <color theme="0"/>
      <name val="Constantia"/>
      <family val="1"/>
    </font>
    <font>
      <b/>
      <sz val="10"/>
      <color rgb="FF13B5EA"/>
      <name val="Constantia"/>
      <family val="1"/>
    </font>
    <font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vertAlign val="superscript"/>
      <sz val="8"/>
      <color rgb="FF00B0F0"/>
      <name val="Constantia"/>
      <family val="1"/>
      <charset val="238"/>
    </font>
    <font>
      <sz val="9"/>
      <name val="Constantia"/>
      <family val="1"/>
    </font>
    <font>
      <sz val="8"/>
      <color theme="0"/>
      <name val="Constantia"/>
      <family val="1"/>
    </font>
    <font>
      <sz val="9"/>
      <color theme="0"/>
      <name val="Constantia"/>
      <family val="1"/>
    </font>
    <font>
      <b/>
      <sz val="9"/>
      <color rgb="FF13B5EA"/>
      <name val="Constantia"/>
      <family val="1"/>
    </font>
    <font>
      <sz val="9"/>
      <color rgb="FF13B5EA"/>
      <name val="Constantia"/>
      <family val="1"/>
    </font>
    <font>
      <sz val="8"/>
      <color theme="1"/>
      <name val="Constantia"/>
      <family val="1"/>
      <charset val="238"/>
    </font>
    <font>
      <i/>
      <sz val="8"/>
      <color theme="1"/>
      <name val="Constantia"/>
      <family val="1"/>
      <charset val="238"/>
    </font>
    <font>
      <b/>
      <sz val="9"/>
      <color theme="1"/>
      <name val="Calibri"/>
      <family val="2"/>
      <charset val="238"/>
      <scheme val="minor"/>
    </font>
    <font>
      <sz val="10"/>
      <color theme="1"/>
      <name val="Times New Roman"/>
      <family val="1"/>
    </font>
    <font>
      <sz val="9"/>
      <color rgb="FF000000"/>
      <name val="Constantia"/>
      <family val="1"/>
    </font>
    <font>
      <b/>
      <sz val="10"/>
      <color rgb="FFFFFFFF"/>
      <name val="Constantia"/>
      <family val="1"/>
    </font>
    <font>
      <sz val="11"/>
      <color theme="1"/>
      <name val="Calibri"/>
      <family val="2"/>
      <scheme val="minor"/>
    </font>
    <font>
      <b/>
      <sz val="10"/>
      <color rgb="FF000000"/>
      <name val="Constantia"/>
      <family val="1"/>
      <charset val="238"/>
    </font>
    <font>
      <b/>
      <sz val="9"/>
      <color indexed="81"/>
      <name val="Segoe UI"/>
      <family val="2"/>
      <charset val="238"/>
    </font>
    <font>
      <sz val="9"/>
      <color indexed="81"/>
      <name val="Segoe UI"/>
      <family val="2"/>
      <charset val="238"/>
    </font>
    <font>
      <b/>
      <sz val="8"/>
      <color rgb="FFFFFFFF"/>
      <name val="Constantia"/>
      <family val="1"/>
      <charset val="238"/>
    </font>
    <font>
      <b/>
      <sz val="4"/>
      <color rgb="FF13B5EA"/>
      <name val="Constantia"/>
      <family val="1"/>
      <charset val="238"/>
    </font>
    <font>
      <sz val="11"/>
      <color rgb="FF000000"/>
      <name val="Calibri"/>
      <family val="2"/>
      <charset val="238"/>
    </font>
    <font>
      <b/>
      <sz val="9"/>
      <color rgb="FF10B5EA"/>
      <name val="Constantia"/>
      <family val="1"/>
      <charset val="238"/>
    </font>
    <font>
      <sz val="9"/>
      <color rgb="FF10B5EA"/>
      <name val="Constantia"/>
      <family val="1"/>
      <charset val="238"/>
    </font>
    <font>
      <i/>
      <sz val="9"/>
      <color rgb="FF10B5EA"/>
      <name val="Constantia"/>
      <family val="1"/>
      <charset val="238"/>
    </font>
    <font>
      <sz val="8"/>
      <color rgb="FF10B5EA"/>
      <name val="Constantia"/>
      <family val="1"/>
      <charset val="238"/>
    </font>
    <font>
      <sz val="10"/>
      <color rgb="FFFFFFFF"/>
      <name val="Constantia"/>
      <family val="1"/>
      <charset val="238"/>
    </font>
    <font>
      <b/>
      <sz val="10"/>
      <color rgb="FFFFFFFF"/>
      <name val="Constantia"/>
      <family val="1"/>
      <charset val="238"/>
    </font>
    <font>
      <i/>
      <sz val="9"/>
      <color rgb="FF13B8EA"/>
      <name val="Constantia"/>
      <family val="1"/>
      <charset val="238"/>
    </font>
    <font>
      <sz val="10"/>
      <color theme="0" tint="-0.14999847407452621"/>
      <name val="Constantia"/>
      <family val="1"/>
      <charset val="238"/>
    </font>
    <font>
      <i/>
      <sz val="10"/>
      <color theme="0" tint="-0.14999847407452621"/>
      <name val="Constantia"/>
      <family val="1"/>
      <charset val="238"/>
    </font>
    <font>
      <b/>
      <sz val="10"/>
      <color theme="0" tint="-0.14999847407452621"/>
      <name val="Arial"/>
      <family val="2"/>
    </font>
    <font>
      <b/>
      <i/>
      <sz val="9"/>
      <name val="Constantia"/>
      <family val="1"/>
      <charset val="238"/>
    </font>
    <font>
      <sz val="11"/>
      <color theme="1"/>
      <name val="Constantia"/>
      <family val="1"/>
      <charset val="238"/>
    </font>
    <font>
      <sz val="9"/>
      <color rgb="FF00B0F0"/>
      <name val="Constantia"/>
      <family val="1"/>
      <charset val="238"/>
    </font>
    <font>
      <sz val="12"/>
      <name val="Times New Roman"/>
      <family val="1"/>
      <charset val="238"/>
    </font>
    <font>
      <sz val="7"/>
      <color rgb="FF000000"/>
      <name val="Times New Roman"/>
      <family val="1"/>
      <charset val="238"/>
    </font>
    <font>
      <b/>
      <sz val="11"/>
      <name val="Constantia"/>
      <family val="1"/>
      <charset val="238"/>
    </font>
  </fonts>
  <fills count="11">
    <fill>
      <patternFill patternType="none"/>
    </fill>
    <fill>
      <patternFill patternType="gray125"/>
    </fill>
    <fill>
      <patternFill patternType="solid">
        <fgColor rgb="FF13B5EA"/>
        <bgColor indexed="64"/>
      </patternFill>
    </fill>
    <fill>
      <patternFill patternType="solid">
        <fgColor rgb="FFDCE6F0"/>
        <bgColor indexed="64"/>
      </patternFill>
    </fill>
    <fill>
      <patternFill patternType="solid">
        <fgColor rgb="FFD2DCE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13B5EB"/>
        <bgColor indexed="64"/>
      </patternFill>
    </fill>
    <fill>
      <patternFill patternType="solid">
        <fgColor rgb="FF13B8EA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n">
        <color rgb="FF13B5EA"/>
      </bottom>
      <diagonal/>
    </border>
    <border>
      <left/>
      <right/>
      <top style="thin">
        <color rgb="FF13B5EA"/>
      </top>
      <bottom/>
      <diagonal/>
    </border>
    <border>
      <left/>
      <right style="thin">
        <color rgb="FF13B5EA"/>
      </right>
      <top/>
      <bottom style="thin">
        <color rgb="FF13B5EA"/>
      </bottom>
      <diagonal/>
    </border>
    <border>
      <left style="thin">
        <color rgb="FF13B5EA"/>
      </left>
      <right/>
      <top/>
      <bottom style="thin">
        <color rgb="FF13B5EA"/>
      </bottom>
      <diagonal/>
    </border>
    <border>
      <left/>
      <right style="thin">
        <color rgb="FF13B5EA"/>
      </right>
      <top/>
      <bottom/>
      <diagonal/>
    </border>
    <border>
      <left style="thin">
        <color rgb="FF13B5EA"/>
      </left>
      <right/>
      <top/>
      <bottom/>
      <diagonal/>
    </border>
    <border>
      <left style="medium">
        <color rgb="FFFFFFFF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/>
      <right/>
      <top/>
      <bottom style="medium">
        <color rgb="FF13B5EA"/>
      </bottom>
      <diagonal/>
    </border>
    <border>
      <left/>
      <right/>
      <top style="medium">
        <color rgb="FF13B5EA"/>
      </top>
      <bottom/>
      <diagonal/>
    </border>
    <border>
      <left/>
      <right/>
      <top style="thin">
        <color rgb="FF13B5EA"/>
      </top>
      <bottom style="thin">
        <color rgb="FF13B5EA"/>
      </bottom>
      <diagonal/>
    </border>
    <border>
      <left/>
      <right style="medium">
        <color rgb="FF13B5EA"/>
      </right>
      <top style="medium">
        <color rgb="FF13B5EA"/>
      </top>
      <bottom/>
      <diagonal/>
    </border>
    <border>
      <left style="medium">
        <color rgb="FF13B5EA"/>
      </left>
      <right style="medium">
        <color rgb="FF13B5EA"/>
      </right>
      <top style="medium">
        <color rgb="FF13B5EA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13B5EA"/>
      </left>
      <right style="thin">
        <color rgb="FF13B5EA"/>
      </right>
      <top/>
      <bottom style="thin">
        <color rgb="FF13B5EA"/>
      </bottom>
      <diagonal/>
    </border>
    <border>
      <left style="thin">
        <color rgb="FF13B5EA"/>
      </left>
      <right style="thin">
        <color rgb="FF13B5EA"/>
      </right>
      <top/>
      <bottom/>
      <diagonal/>
    </border>
    <border>
      <left style="thin">
        <color rgb="FF13B5EA"/>
      </left>
      <right style="thin">
        <color rgb="FF13B5EA"/>
      </right>
      <top style="thin">
        <color rgb="FF13B5EA"/>
      </top>
      <bottom style="thin">
        <color rgb="FF13B5EA"/>
      </bottom>
      <diagonal/>
    </border>
    <border>
      <left style="thin">
        <color rgb="FF13B5EA"/>
      </left>
      <right style="thin">
        <color rgb="FF13B5EA"/>
      </right>
      <top style="thin">
        <color rgb="FF13B5EA"/>
      </top>
      <bottom/>
      <diagonal/>
    </border>
    <border>
      <left/>
      <right style="thin">
        <color rgb="FF13B5EA"/>
      </right>
      <top style="thin">
        <color rgb="FF13B5EA"/>
      </top>
      <bottom/>
      <diagonal/>
    </border>
    <border>
      <left style="thin">
        <color rgb="FF13B5EA"/>
      </left>
      <right/>
      <top style="thin">
        <color rgb="FF13B5EA"/>
      </top>
      <bottom/>
      <diagonal/>
    </border>
    <border>
      <left/>
      <right style="thin">
        <color rgb="FF13B5EA"/>
      </right>
      <top style="thin">
        <color rgb="FF13B5EA"/>
      </top>
      <bottom style="thin">
        <color rgb="FF13B5EA"/>
      </bottom>
      <diagonal/>
    </border>
    <border>
      <left style="thin">
        <color rgb="FF13B5EA"/>
      </left>
      <right/>
      <top style="thin">
        <color rgb="FF13B5EA"/>
      </top>
      <bottom style="thin">
        <color rgb="FF13B5EA"/>
      </bottom>
      <diagonal/>
    </border>
    <border>
      <left style="medium">
        <color rgb="FF13B5EA"/>
      </left>
      <right/>
      <top style="thin">
        <color rgb="FF13B5EA"/>
      </top>
      <bottom style="thin">
        <color rgb="FF13B5EA"/>
      </bottom>
      <diagonal/>
    </border>
    <border>
      <left/>
      <right style="medium">
        <color rgb="FF13B5EA"/>
      </right>
      <top style="thin">
        <color rgb="FF13B5EA"/>
      </top>
      <bottom style="thin">
        <color rgb="FF13B5EA"/>
      </bottom>
      <diagonal/>
    </border>
    <border>
      <left style="thin">
        <color rgb="FF13B5EA"/>
      </left>
      <right style="medium">
        <color rgb="FF13B5EA"/>
      </right>
      <top style="thin">
        <color rgb="FF13B5EA"/>
      </top>
      <bottom style="thin">
        <color rgb="FF13B5EA"/>
      </bottom>
      <diagonal/>
    </border>
    <border>
      <left style="medium">
        <color rgb="FF13B5EA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rgb="FF13B5EA"/>
      </bottom>
      <diagonal/>
    </border>
    <border>
      <left style="thin">
        <color theme="0"/>
      </left>
      <right style="thin">
        <color theme="0"/>
      </right>
      <top/>
      <bottom style="thin">
        <color rgb="FF13B5EA"/>
      </bottom>
      <diagonal/>
    </border>
    <border>
      <left/>
      <right style="thin">
        <color theme="0"/>
      </right>
      <top/>
      <bottom/>
      <diagonal/>
    </border>
    <border>
      <left style="thin">
        <color rgb="FF13B5EA"/>
      </left>
      <right style="thin">
        <color theme="0"/>
      </right>
      <top/>
      <bottom style="thin">
        <color rgb="FF13B5EA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13B5EA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13B5EA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rgb="FF13B5EA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13B5EA"/>
      </left>
      <right style="thin">
        <color theme="0"/>
      </right>
      <top/>
      <bottom/>
      <diagonal/>
    </border>
    <border>
      <left style="thin">
        <color rgb="FF13B5EA"/>
      </left>
      <right style="thin">
        <color rgb="FF13B5EA"/>
      </right>
      <top style="thin">
        <color theme="0"/>
      </top>
      <bottom/>
      <diagonal/>
    </border>
    <border>
      <left style="thin">
        <color rgb="FF13B5EA"/>
      </left>
      <right/>
      <top style="thin">
        <color theme="0"/>
      </top>
      <bottom/>
      <diagonal/>
    </border>
    <border>
      <left/>
      <right style="thin">
        <color rgb="FF13B5EA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rgb="FF13B5EA"/>
      </left>
      <right style="medium">
        <color rgb="FFFFFFFF"/>
      </right>
      <top/>
      <bottom/>
      <diagonal/>
    </border>
    <border>
      <left/>
      <right style="medium">
        <color rgb="FFFFFFFF"/>
      </right>
      <top/>
      <bottom style="medium">
        <color rgb="FF13B5EA"/>
      </bottom>
      <diagonal/>
    </border>
    <border>
      <left/>
      <right/>
      <top style="thin">
        <color rgb="FF13B5EB"/>
      </top>
      <bottom style="thin">
        <color rgb="FF13B5EB"/>
      </bottom>
      <diagonal/>
    </border>
    <border>
      <left style="thin">
        <color rgb="FF13B5EB"/>
      </left>
      <right style="thin">
        <color rgb="FF13B5EB"/>
      </right>
      <top/>
      <bottom style="thin">
        <color rgb="FF13B5EB"/>
      </bottom>
      <diagonal/>
    </border>
    <border>
      <left style="thin">
        <color rgb="FF13B5EB"/>
      </left>
      <right style="thin">
        <color rgb="FF13B5EB"/>
      </right>
      <top/>
      <bottom/>
      <diagonal/>
    </border>
    <border>
      <left style="thin">
        <color rgb="FF13B5EB"/>
      </left>
      <right style="thin">
        <color rgb="FF13B5EB"/>
      </right>
      <top style="thin">
        <color rgb="FF13B5EB"/>
      </top>
      <bottom style="thin">
        <color rgb="FF13B5EB"/>
      </bottom>
      <diagonal/>
    </border>
    <border>
      <left/>
      <right style="thin">
        <color rgb="FF13B5EB"/>
      </right>
      <top/>
      <bottom/>
      <diagonal/>
    </border>
    <border>
      <left/>
      <right style="thin">
        <color rgb="FF13B5EB"/>
      </right>
      <top style="thin">
        <color rgb="FF13B5EB"/>
      </top>
      <bottom style="thin">
        <color rgb="FF13B5EB"/>
      </bottom>
      <diagonal/>
    </border>
    <border>
      <left style="medium">
        <color rgb="FF13B5EA"/>
      </left>
      <right style="medium">
        <color rgb="FFFFFFFF"/>
      </right>
      <top/>
      <bottom style="medium">
        <color rgb="FF13B5EA"/>
      </bottom>
      <diagonal/>
    </border>
    <border>
      <left style="medium">
        <color rgb="FFFFFFFF"/>
      </left>
      <right/>
      <top style="medium">
        <color rgb="FF13B5EA"/>
      </top>
      <bottom/>
      <diagonal/>
    </border>
    <border>
      <left/>
      <right style="medium">
        <color rgb="FFFFFFFF"/>
      </right>
      <top style="medium">
        <color rgb="FF13B5EA"/>
      </top>
      <bottom/>
      <diagonal/>
    </border>
    <border>
      <left/>
      <right/>
      <top/>
      <bottom style="thin">
        <color rgb="FF00B0F0"/>
      </bottom>
      <diagonal/>
    </border>
    <border>
      <left/>
      <right/>
      <top/>
      <bottom style="thin">
        <color rgb="FF13B5EB"/>
      </bottom>
      <diagonal/>
    </border>
    <border>
      <left style="medium">
        <color rgb="FF13B5EB"/>
      </left>
      <right/>
      <top/>
      <bottom/>
      <diagonal/>
    </border>
    <border>
      <left style="thin">
        <color rgb="FF13B5EB"/>
      </left>
      <right/>
      <top/>
      <bottom style="thin">
        <color rgb="FF13B5EB"/>
      </bottom>
      <diagonal/>
    </border>
    <border>
      <left style="thin">
        <color rgb="FF13B5EB"/>
      </left>
      <right/>
      <top/>
      <bottom/>
      <diagonal/>
    </border>
    <border>
      <left/>
      <right/>
      <top style="hair">
        <color rgb="FF13B5EA"/>
      </top>
      <bottom style="thin">
        <color rgb="FF13B5EA"/>
      </bottom>
      <diagonal/>
    </border>
    <border>
      <left/>
      <right/>
      <top/>
      <bottom style="hair">
        <color rgb="FF13B5EA"/>
      </bottom>
      <diagonal/>
    </border>
    <border>
      <left style="medium">
        <color rgb="FFFFFFFF"/>
      </left>
      <right style="medium">
        <color theme="0"/>
      </right>
      <top/>
      <bottom/>
      <diagonal/>
    </border>
  </borders>
  <cellStyleXfs count="14">
    <xf numFmtId="0" fontId="0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5" fontId="49" fillId="0" borderId="0"/>
    <xf numFmtId="0" fontId="6" fillId="0" borderId="0"/>
    <xf numFmtId="9" fontId="6" fillId="0" borderId="0" applyFont="0" applyFill="0" applyBorder="0" applyAlignment="0" applyProtection="0"/>
    <xf numFmtId="0" fontId="7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</cellStyleXfs>
  <cellXfs count="1319">
    <xf numFmtId="0" fontId="0" fillId="0" borderId="0" xfId="0"/>
    <xf numFmtId="3" fontId="1" fillId="0" borderId="0" xfId="0" applyNumberFormat="1" applyFont="1"/>
    <xf numFmtId="0" fontId="1" fillId="0" borderId="0" xfId="0" applyFont="1"/>
    <xf numFmtId="0" fontId="3" fillId="2" borderId="0" xfId="0" applyFont="1" applyFill="1" applyAlignment="1">
      <alignment horizontal="center" vertical="center"/>
    </xf>
    <xf numFmtId="3" fontId="1" fillId="0" borderId="0" xfId="0" applyNumberFormat="1" applyFont="1" applyFill="1"/>
    <xf numFmtId="3" fontId="1" fillId="0" borderId="1" xfId="0" applyNumberFormat="1" applyFont="1" applyFill="1" applyBorder="1"/>
    <xf numFmtId="3" fontId="4" fillId="0" borderId="0" xfId="0" applyNumberFormat="1" applyFont="1" applyFill="1"/>
    <xf numFmtId="0" fontId="1" fillId="0" borderId="0" xfId="0" applyFont="1" applyFill="1" applyAlignment="1">
      <alignment horizontal="left" indent="2"/>
    </xf>
    <xf numFmtId="0" fontId="5" fillId="0" borderId="0" xfId="0" applyFont="1" applyFill="1"/>
    <xf numFmtId="3" fontId="5" fillId="0" borderId="0" xfId="0" applyNumberFormat="1" applyFont="1" applyFill="1"/>
    <xf numFmtId="164" fontId="5" fillId="0" borderId="0" xfId="0" applyNumberFormat="1" applyFont="1" applyFill="1"/>
    <xf numFmtId="3" fontId="2" fillId="0" borderId="0" xfId="0" applyNumberFormat="1" applyFont="1" applyFill="1"/>
    <xf numFmtId="0" fontId="7" fillId="0" borderId="0" xfId="0" applyFont="1" applyFill="1" applyAlignment="1">
      <alignment horizontal="left" indent="2"/>
    </xf>
    <xf numFmtId="3" fontId="7" fillId="0" borderId="0" xfId="0" applyNumberFormat="1" applyFont="1" applyFill="1"/>
    <xf numFmtId="0" fontId="8" fillId="0" borderId="0" xfId="0" applyFont="1"/>
    <xf numFmtId="0" fontId="3" fillId="2" borderId="0" xfId="0" applyFont="1" applyFill="1" applyAlignment="1">
      <alignment horizontal="left" vertical="center"/>
    </xf>
    <xf numFmtId="0" fontId="0" fillId="0" borderId="0" xfId="0" applyFill="1"/>
    <xf numFmtId="0" fontId="2" fillId="0" borderId="0" xfId="0" applyFont="1" applyFill="1"/>
    <xf numFmtId="2" fontId="2" fillId="0" borderId="0" xfId="0" applyNumberFormat="1" applyFont="1" applyFill="1"/>
    <xf numFmtId="0" fontId="2" fillId="0" borderId="1" xfId="0" applyFont="1" applyFill="1" applyBorder="1"/>
    <xf numFmtId="2" fontId="2" fillId="0" borderId="1" xfId="0" applyNumberFormat="1" applyFont="1" applyFill="1" applyBorder="1"/>
    <xf numFmtId="3" fontId="2" fillId="0" borderId="1" xfId="0" applyNumberFormat="1" applyFont="1" applyFill="1" applyBorder="1"/>
    <xf numFmtId="0" fontId="1" fillId="0" borderId="0" xfId="0" applyFont="1" applyFill="1"/>
    <xf numFmtId="0" fontId="1" fillId="0" borderId="0" xfId="0" applyFont="1" applyFill="1" applyAlignment="1">
      <alignment horizontal="left" indent="1"/>
    </xf>
    <xf numFmtId="0" fontId="1" fillId="0" borderId="1" xfId="0" applyFont="1" applyFill="1" applyBorder="1" applyAlignment="1">
      <alignment horizontal="left" indent="1"/>
    </xf>
    <xf numFmtId="0" fontId="11" fillId="0" borderId="0" xfId="1" applyFont="1" applyBorder="1"/>
    <xf numFmtId="0" fontId="12" fillId="2" borderId="0" xfId="1" applyFont="1" applyFill="1" applyBorder="1"/>
    <xf numFmtId="165" fontId="12" fillId="2" borderId="0" xfId="1" applyNumberFormat="1" applyFont="1" applyFill="1" applyBorder="1" applyAlignment="1">
      <alignment horizontal="right" vertical="center" wrapText="1"/>
    </xf>
    <xf numFmtId="0" fontId="13" fillId="0" borderId="0" xfId="1" applyFont="1" applyBorder="1"/>
    <xf numFmtId="0" fontId="5" fillId="0" borderId="0" xfId="1" applyFont="1" applyFill="1" applyBorder="1"/>
    <xf numFmtId="164" fontId="5" fillId="0" borderId="0" xfId="1" applyNumberFormat="1" applyFont="1" applyFill="1" applyBorder="1" applyAlignment="1">
      <alignment horizontal="right"/>
    </xf>
    <xf numFmtId="0" fontId="14" fillId="0" borderId="0" xfId="1" applyFont="1" applyFill="1" applyBorder="1" applyAlignment="1">
      <alignment horizontal="left"/>
    </xf>
    <xf numFmtId="164" fontId="14" fillId="0" borderId="0" xfId="1" applyNumberFormat="1" applyFont="1" applyFill="1" applyBorder="1" applyAlignment="1">
      <alignment horizontal="right"/>
    </xf>
    <xf numFmtId="0" fontId="15" fillId="0" borderId="0" xfId="1" applyFont="1" applyFill="1" applyBorder="1" applyAlignment="1">
      <alignment horizontal="left" indent="1"/>
    </xf>
    <xf numFmtId="164" fontId="15" fillId="0" borderId="0" xfId="1" applyNumberFormat="1" applyFont="1" applyFill="1" applyBorder="1" applyAlignment="1">
      <alignment horizontal="right"/>
    </xf>
    <xf numFmtId="0" fontId="15" fillId="0" borderId="0" xfId="1" applyFont="1" applyFill="1" applyBorder="1" applyAlignment="1">
      <alignment horizontal="left" wrapText="1" indent="1"/>
    </xf>
    <xf numFmtId="164" fontId="15" fillId="0" borderId="0" xfId="1" applyNumberFormat="1" applyFont="1" applyFill="1" applyBorder="1" applyAlignment="1">
      <alignment horizontal="right" wrapText="1"/>
    </xf>
    <xf numFmtId="0" fontId="15" fillId="0" borderId="0" xfId="1" applyFont="1" applyBorder="1" applyAlignment="1">
      <alignment horizontal="left" wrapText="1" indent="1"/>
    </xf>
    <xf numFmtId="164" fontId="15" fillId="0" borderId="0" xfId="1" applyNumberFormat="1" applyFont="1" applyBorder="1" applyAlignment="1">
      <alignment horizontal="right" wrapText="1"/>
    </xf>
    <xf numFmtId="0" fontId="15" fillId="0" borderId="0" xfId="1" applyFont="1" applyBorder="1" applyAlignment="1">
      <alignment horizontal="left" indent="3"/>
    </xf>
    <xf numFmtId="0" fontId="15" fillId="0" borderId="0" xfId="1" applyFont="1" applyBorder="1" applyAlignment="1">
      <alignment horizontal="left" indent="1"/>
    </xf>
    <xf numFmtId="164" fontId="15" fillId="0" borderId="0" xfId="1" applyNumberFormat="1" applyFont="1" applyBorder="1" applyAlignment="1">
      <alignment horizontal="right"/>
    </xf>
    <xf numFmtId="0" fontId="15" fillId="0" borderId="0" xfId="1" applyFont="1" applyFill="1" applyBorder="1" applyAlignment="1">
      <alignment horizontal="left" indent="2"/>
    </xf>
    <xf numFmtId="0" fontId="14" fillId="0" borderId="0" xfId="1" applyFont="1" applyBorder="1" applyAlignment="1">
      <alignment horizontal="left"/>
    </xf>
    <xf numFmtId="164" fontId="14" fillId="0" borderId="0" xfId="1" applyNumberFormat="1" applyFont="1" applyBorder="1" applyAlignment="1">
      <alignment horizontal="right"/>
    </xf>
    <xf numFmtId="0" fontId="15" fillId="0" borderId="0" xfId="1" applyFont="1" applyBorder="1" applyAlignment="1">
      <alignment horizontal="left" indent="2"/>
    </xf>
    <xf numFmtId="0" fontId="16" fillId="0" borderId="0" xfId="1" applyFont="1" applyBorder="1" applyAlignment="1">
      <alignment horizontal="left" indent="1"/>
    </xf>
    <xf numFmtId="164" fontId="16" fillId="0" borderId="0" xfId="1" applyNumberFormat="1" applyFont="1" applyBorder="1" applyAlignment="1">
      <alignment horizontal="right"/>
    </xf>
    <xf numFmtId="0" fontId="16" fillId="0" borderId="0" xfId="1" applyFont="1" applyBorder="1" applyAlignment="1">
      <alignment horizontal="left" indent="2"/>
    </xf>
    <xf numFmtId="0" fontId="16" fillId="0" borderId="0" xfId="1" applyFont="1" applyBorder="1" applyAlignment="1">
      <alignment horizontal="left" indent="4"/>
    </xf>
    <xf numFmtId="0" fontId="16" fillId="0" borderId="0" xfId="1" applyFont="1" applyFill="1" applyBorder="1" applyAlignment="1">
      <alignment horizontal="left" indent="1"/>
    </xf>
    <xf numFmtId="164" fontId="16" fillId="0" borderId="0" xfId="1" applyNumberFormat="1" applyFont="1" applyFill="1" applyBorder="1" applyAlignment="1">
      <alignment horizontal="right"/>
    </xf>
    <xf numFmtId="0" fontId="16" fillId="0" borderId="0" xfId="1" applyFont="1" applyFill="1" applyBorder="1" applyAlignment="1">
      <alignment horizontal="left" indent="3"/>
    </xf>
    <xf numFmtId="0" fontId="5" fillId="0" borderId="2" xfId="1" applyFont="1" applyFill="1" applyBorder="1"/>
    <xf numFmtId="4" fontId="5" fillId="0" borderId="2" xfId="1" applyNumberFormat="1" applyFont="1" applyFill="1" applyBorder="1" applyAlignment="1">
      <alignment horizontal="right"/>
    </xf>
    <xf numFmtId="0" fontId="16" fillId="0" borderId="0" xfId="1" applyFont="1" applyFill="1" applyBorder="1" applyAlignment="1">
      <alignment horizontal="left"/>
    </xf>
    <xf numFmtId="4" fontId="16" fillId="0" borderId="0" xfId="1" applyNumberFormat="1" applyFont="1" applyFill="1" applyBorder="1" applyAlignment="1">
      <alignment horizontal="right"/>
    </xf>
    <xf numFmtId="0" fontId="5" fillId="0" borderId="1" xfId="1" applyFont="1" applyFill="1" applyBorder="1"/>
    <xf numFmtId="4" fontId="5" fillId="0" borderId="1" xfId="1" applyNumberFormat="1" applyFont="1" applyFill="1" applyBorder="1" applyAlignment="1">
      <alignment horizontal="right"/>
    </xf>
    <xf numFmtId="0" fontId="13" fillId="0" borderId="0" xfId="1" applyFont="1" applyFill="1" applyBorder="1"/>
    <xf numFmtId="0" fontId="13" fillId="0" borderId="0" xfId="1" applyFont="1" applyFill="1" applyBorder="1" applyAlignment="1">
      <alignment horizontal="right"/>
    </xf>
    <xf numFmtId="0" fontId="13" fillId="0" borderId="0" xfId="1" applyFont="1" applyBorder="1" applyAlignment="1">
      <alignment horizontal="right"/>
    </xf>
    <xf numFmtId="0" fontId="3" fillId="2" borderId="0" xfId="1" applyFont="1" applyFill="1" applyBorder="1"/>
    <xf numFmtId="164" fontId="5" fillId="0" borderId="2" xfId="1" applyNumberFormat="1" applyFont="1" applyFill="1" applyBorder="1" applyAlignment="1">
      <alignment horizontal="right"/>
    </xf>
    <xf numFmtId="164" fontId="5" fillId="0" borderId="1" xfId="1" applyNumberFormat="1" applyFont="1" applyFill="1" applyBorder="1" applyAlignment="1">
      <alignment horizontal="right"/>
    </xf>
    <xf numFmtId="0" fontId="6" fillId="0" borderId="0" xfId="3"/>
    <xf numFmtId="0" fontId="18" fillId="2" borderId="0" xfId="2" applyFont="1" applyFill="1" applyAlignment="1">
      <alignment vertical="center"/>
    </xf>
    <xf numFmtId="0" fontId="18" fillId="2" borderId="0" xfId="2" applyFont="1" applyFill="1" applyAlignment="1">
      <alignment horizontal="right" vertical="center" wrapText="1"/>
    </xf>
    <xf numFmtId="0" fontId="5" fillId="0" borderId="0" xfId="2" applyFont="1" applyAlignment="1">
      <alignment vertical="center"/>
    </xf>
    <xf numFmtId="164" fontId="5" fillId="0" borderId="0" xfId="2" applyNumberFormat="1" applyFont="1" applyFill="1" applyAlignment="1">
      <alignment horizontal="right" vertical="center"/>
    </xf>
    <xf numFmtId="0" fontId="19" fillId="0" borderId="0" xfId="2" applyFont="1" applyBorder="1" applyAlignment="1">
      <alignment horizontal="left" vertical="center" indent="1"/>
    </xf>
    <xf numFmtId="164" fontId="19" fillId="0" borderId="0" xfId="2" applyNumberFormat="1" applyFont="1" applyFill="1" applyBorder="1" applyAlignment="1">
      <alignment horizontal="right" vertical="center" wrapText="1"/>
    </xf>
    <xf numFmtId="0" fontId="20" fillId="0" borderId="2" xfId="2" applyFont="1" applyBorder="1" applyAlignment="1">
      <alignment vertical="center"/>
    </xf>
    <xf numFmtId="164" fontId="20" fillId="0" borderId="2" xfId="2" applyNumberFormat="1" applyFont="1" applyFill="1" applyBorder="1" applyAlignment="1">
      <alignment horizontal="right" vertical="center" wrapText="1"/>
    </xf>
    <xf numFmtId="0" fontId="20" fillId="0" borderId="0" xfId="2" applyFont="1" applyBorder="1" applyAlignment="1">
      <alignment vertical="center"/>
    </xf>
    <xf numFmtId="164" fontId="20" fillId="0" borderId="0" xfId="2" applyNumberFormat="1" applyFont="1" applyFill="1" applyBorder="1" applyAlignment="1">
      <alignment horizontal="right" vertical="center" wrapText="1"/>
    </xf>
    <xf numFmtId="11" fontId="20" fillId="0" borderId="2" xfId="2" applyNumberFormat="1" applyFont="1" applyBorder="1" applyAlignment="1">
      <alignment vertical="center"/>
    </xf>
    <xf numFmtId="11" fontId="19" fillId="0" borderId="0" xfId="2" applyNumberFormat="1" applyFont="1" applyBorder="1" applyAlignment="1">
      <alignment horizontal="left" vertical="center" indent="1"/>
    </xf>
    <xf numFmtId="166" fontId="19" fillId="0" borderId="0" xfId="2" applyNumberFormat="1" applyFont="1" applyBorder="1" applyAlignment="1">
      <alignment horizontal="left" vertical="center" indent="2"/>
    </xf>
    <xf numFmtId="11" fontId="19" fillId="0" borderId="0" xfId="2" applyNumberFormat="1" applyFont="1" applyFill="1" applyBorder="1" applyAlignment="1">
      <alignment horizontal="left" vertical="center" indent="2"/>
    </xf>
    <xf numFmtId="167" fontId="19" fillId="0" borderId="0" xfId="2" applyNumberFormat="1" applyFont="1" applyFill="1" applyBorder="1" applyAlignment="1">
      <alignment horizontal="left" vertical="center" indent="2"/>
    </xf>
    <xf numFmtId="167" fontId="19" fillId="0" borderId="0" xfId="2" applyNumberFormat="1" applyFont="1" applyFill="1" applyBorder="1" applyAlignment="1">
      <alignment horizontal="left" vertical="center" indent="1"/>
    </xf>
    <xf numFmtId="11" fontId="19" fillId="0" borderId="0" xfId="2" applyNumberFormat="1" applyFont="1" applyFill="1" applyBorder="1" applyAlignment="1">
      <alignment horizontal="left" vertical="center" indent="1"/>
    </xf>
    <xf numFmtId="11" fontId="22" fillId="0" borderId="2" xfId="2" applyNumberFormat="1" applyFont="1" applyFill="1" applyBorder="1" applyAlignment="1">
      <alignment vertical="center"/>
    </xf>
    <xf numFmtId="0" fontId="22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 indent="1"/>
    </xf>
    <xf numFmtId="166" fontId="16" fillId="0" borderId="0" xfId="2" applyNumberFormat="1" applyFont="1" applyFill="1" applyBorder="1" applyAlignment="1">
      <alignment horizontal="left" vertical="center" indent="1"/>
    </xf>
    <xf numFmtId="0" fontId="20" fillId="0" borderId="2" xfId="2" applyFont="1" applyFill="1" applyBorder="1" applyAlignment="1">
      <alignment horizontal="left" vertical="center"/>
    </xf>
    <xf numFmtId="0" fontId="20" fillId="0" borderId="0" xfId="2" applyFont="1" applyFill="1" applyBorder="1" applyAlignment="1">
      <alignment vertical="center"/>
    </xf>
    <xf numFmtId="0" fontId="19" fillId="0" borderId="0" xfId="2" applyFont="1" applyFill="1" applyBorder="1" applyAlignment="1">
      <alignment horizontal="left" vertical="center" indent="1"/>
    </xf>
    <xf numFmtId="0" fontId="19" fillId="0" borderId="1" xfId="2" applyFont="1" applyBorder="1" applyAlignment="1">
      <alignment horizontal="left" vertical="center" indent="1"/>
    </xf>
    <xf numFmtId="164" fontId="19" fillId="0" borderId="1" xfId="2" applyNumberFormat="1" applyFont="1" applyFill="1" applyBorder="1" applyAlignment="1">
      <alignment horizontal="right" vertical="center" wrapText="1"/>
    </xf>
    <xf numFmtId="0" fontId="5" fillId="0" borderId="0" xfId="2" applyFont="1" applyBorder="1" applyAlignment="1">
      <alignment vertical="center"/>
    </xf>
    <xf numFmtId="0" fontId="10" fillId="0" borderId="0" xfId="1" applyFont="1" applyFill="1" applyBorder="1" applyAlignment="1">
      <alignment vertical="center"/>
    </xf>
    <xf numFmtId="0" fontId="9" fillId="0" borderId="0" xfId="1"/>
    <xf numFmtId="168" fontId="9" fillId="0" borderId="0" xfId="1" applyNumberFormat="1"/>
    <xf numFmtId="168" fontId="5" fillId="0" borderId="1" xfId="1" applyNumberFormat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168" fontId="5" fillId="0" borderId="3" xfId="1" applyNumberFormat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1" xfId="1" applyFont="1" applyBorder="1" applyAlignment="1">
      <alignment vertical="center"/>
    </xf>
    <xf numFmtId="168" fontId="20" fillId="0" borderId="0" xfId="1" applyNumberFormat="1" applyFont="1" applyAlignment="1">
      <alignment horizontal="center" vertical="center"/>
    </xf>
    <xf numFmtId="168" fontId="20" fillId="0" borderId="5" xfId="1" applyNumberFormat="1" applyFont="1" applyBorder="1" applyAlignment="1">
      <alignment horizontal="center" vertical="center"/>
    </xf>
    <xf numFmtId="168" fontId="20" fillId="0" borderId="6" xfId="1" applyNumberFormat="1" applyFont="1" applyBorder="1" applyAlignment="1">
      <alignment horizontal="center" vertical="center"/>
    </xf>
    <xf numFmtId="168" fontId="20" fillId="0" borderId="0" xfId="1" applyNumberFormat="1" applyFont="1" applyBorder="1" applyAlignment="1">
      <alignment horizontal="center" vertical="center"/>
    </xf>
    <xf numFmtId="0" fontId="22" fillId="0" borderId="0" xfId="1" applyFont="1" applyAlignment="1">
      <alignment vertical="center"/>
    </xf>
    <xf numFmtId="168" fontId="19" fillId="0" borderId="0" xfId="1" applyNumberFormat="1" applyFont="1" applyAlignment="1">
      <alignment horizontal="center" vertical="center"/>
    </xf>
    <xf numFmtId="168" fontId="19" fillId="0" borderId="5" xfId="1" applyNumberFormat="1" applyFont="1" applyBorder="1" applyAlignment="1">
      <alignment horizontal="center" vertical="center"/>
    </xf>
    <xf numFmtId="168" fontId="19" fillId="0" borderId="6" xfId="1" applyNumberFormat="1" applyFont="1" applyBorder="1" applyAlignment="1">
      <alignment horizontal="center" vertical="center"/>
    </xf>
    <xf numFmtId="168" fontId="19" fillId="0" borderId="0" xfId="1" applyNumberFormat="1" applyFont="1" applyBorder="1" applyAlignment="1">
      <alignment horizontal="center" vertical="center"/>
    </xf>
    <xf numFmtId="0" fontId="19" fillId="0" borderId="0" xfId="1" applyFont="1" applyAlignment="1">
      <alignment vertical="center"/>
    </xf>
    <xf numFmtId="0" fontId="20" fillId="0" borderId="0" xfId="1" applyFont="1" applyAlignment="1">
      <alignment vertical="center"/>
    </xf>
    <xf numFmtId="0" fontId="17" fillId="0" borderId="0" xfId="1" applyFont="1" applyBorder="1" applyAlignment="1">
      <alignment vertical="center"/>
    </xf>
    <xf numFmtId="2" fontId="16" fillId="0" borderId="0" xfId="1" applyNumberFormat="1" applyFont="1" applyAlignment="1">
      <alignment horizontal="center" vertical="center"/>
    </xf>
    <xf numFmtId="0" fontId="16" fillId="0" borderId="0" xfId="1" applyFont="1" applyAlignment="1">
      <alignment vertical="center" wrapText="1"/>
    </xf>
    <xf numFmtId="2" fontId="9" fillId="0" borderId="0" xfId="1" applyNumberFormat="1"/>
    <xf numFmtId="169" fontId="1" fillId="0" borderId="0" xfId="4" applyNumberFormat="1" applyFont="1" applyFill="1" applyBorder="1" applyAlignment="1">
      <alignment horizontal="center" vertical="center"/>
    </xf>
    <xf numFmtId="0" fontId="26" fillId="0" borderId="0" xfId="1" applyFont="1"/>
    <xf numFmtId="0" fontId="27" fillId="0" borderId="0" xfId="1" applyFont="1" applyAlignment="1">
      <alignment horizontal="left" vertical="center"/>
    </xf>
    <xf numFmtId="168" fontId="16" fillId="0" borderId="1" xfId="1" applyNumberFormat="1" applyFont="1" applyFill="1" applyBorder="1" applyAlignment="1">
      <alignment horizontal="center" vertical="center"/>
    </xf>
    <xf numFmtId="0" fontId="9" fillId="0" borderId="1" xfId="1" applyFill="1" applyBorder="1"/>
    <xf numFmtId="0" fontId="16" fillId="0" borderId="1" xfId="1" applyFont="1" applyBorder="1" applyAlignment="1">
      <alignment vertical="center" wrapText="1"/>
    </xf>
    <xf numFmtId="2" fontId="22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 wrapText="1"/>
    </xf>
    <xf numFmtId="2" fontId="16" fillId="0" borderId="2" xfId="1" applyNumberFormat="1" applyFont="1" applyFill="1" applyBorder="1" applyAlignment="1">
      <alignment horizontal="center" vertical="center"/>
    </xf>
    <xf numFmtId="0" fontId="16" fillId="0" borderId="2" xfId="1" applyFont="1" applyBorder="1" applyAlignment="1">
      <alignment vertical="center" wrapText="1"/>
    </xf>
    <xf numFmtId="2" fontId="16" fillId="0" borderId="0" xfId="1" applyNumberFormat="1" applyFont="1" applyFill="1" applyAlignment="1">
      <alignment horizontal="center" vertical="center"/>
    </xf>
    <xf numFmtId="0" fontId="9" fillId="0" borderId="0" xfId="1" applyFill="1"/>
    <xf numFmtId="2" fontId="18" fillId="0" borderId="0" xfId="1" applyNumberFormat="1" applyFont="1" applyFill="1" applyAlignment="1">
      <alignment horizontal="center" vertical="center" wrapText="1"/>
    </xf>
    <xf numFmtId="2" fontId="18" fillId="2" borderId="0" xfId="1" applyNumberFormat="1" applyFont="1" applyFill="1" applyAlignment="1">
      <alignment horizontal="center" vertical="center" wrapText="1"/>
    </xf>
    <xf numFmtId="1" fontId="18" fillId="2" borderId="0" xfId="1" applyNumberFormat="1" applyFont="1" applyFill="1" applyAlignment="1">
      <alignment horizontal="center" vertical="center" wrapText="1"/>
    </xf>
    <xf numFmtId="0" fontId="25" fillId="2" borderId="0" xfId="1" applyFont="1" applyFill="1" applyAlignment="1">
      <alignment vertical="center" wrapText="1"/>
    </xf>
    <xf numFmtId="0" fontId="23" fillId="0" borderId="0" xfId="1" applyFont="1" applyFill="1" applyBorder="1"/>
    <xf numFmtId="170" fontId="29" fillId="0" borderId="0" xfId="1" applyNumberFormat="1" applyFont="1" applyFill="1" applyBorder="1" applyAlignment="1">
      <alignment horizontal="center" vertical="center"/>
    </xf>
    <xf numFmtId="0" fontId="30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vertical="center"/>
    </xf>
    <xf numFmtId="0" fontId="16" fillId="0" borderId="0" xfId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vertical="center"/>
    </xf>
    <xf numFmtId="0" fontId="22" fillId="0" borderId="0" xfId="1" applyFont="1" applyFill="1" applyBorder="1" applyAlignment="1">
      <alignment horizontal="center" vertical="center"/>
    </xf>
    <xf numFmtId="0" fontId="22" fillId="0" borderId="0" xfId="1" applyFont="1" applyFill="1" applyBorder="1" applyAlignment="1">
      <alignment vertical="center"/>
    </xf>
    <xf numFmtId="168" fontId="22" fillId="0" borderId="0" xfId="1" applyNumberFormat="1" applyFont="1" applyFill="1" applyBorder="1" applyAlignment="1">
      <alignment horizontal="center" vertical="center"/>
    </xf>
    <xf numFmtId="170" fontId="5" fillId="0" borderId="0" xfId="1" applyNumberFormat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vertical="center" wrapText="1"/>
    </xf>
    <xf numFmtId="171" fontId="20" fillId="0" borderId="0" xfId="1" applyNumberFormat="1" applyFont="1" applyFill="1" applyBorder="1" applyAlignment="1">
      <alignment horizontal="center" vertical="center" wrapText="1"/>
    </xf>
    <xf numFmtId="0" fontId="20" fillId="0" borderId="0" xfId="1" applyFont="1" applyFill="1" applyBorder="1" applyAlignment="1">
      <alignment horizontal="center" vertical="center" wrapText="1"/>
    </xf>
    <xf numFmtId="170" fontId="20" fillId="0" borderId="0" xfId="1" applyNumberFormat="1" applyFont="1" applyFill="1" applyBorder="1" applyAlignment="1">
      <alignment horizontal="center" vertical="center" wrapText="1"/>
    </xf>
    <xf numFmtId="0" fontId="20" fillId="0" borderId="0" xfId="1" applyFont="1" applyFill="1" applyBorder="1" applyAlignment="1">
      <alignment vertical="center"/>
    </xf>
    <xf numFmtId="170" fontId="19" fillId="0" borderId="0" xfId="1" applyNumberFormat="1" applyFont="1" applyFill="1" applyBorder="1" applyAlignment="1">
      <alignment horizontal="center" vertical="center"/>
    </xf>
    <xf numFmtId="0" fontId="19" fillId="0" borderId="0" xfId="1" applyFont="1" applyFill="1" applyBorder="1" applyAlignment="1">
      <alignment vertical="center"/>
    </xf>
    <xf numFmtId="170" fontId="20" fillId="0" borderId="0" xfId="1" applyNumberFormat="1" applyFont="1" applyFill="1" applyBorder="1" applyAlignment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18" fillId="0" borderId="0" xfId="1" applyFont="1" applyFill="1" applyBorder="1" applyAlignment="1">
      <alignment horizontal="center" vertical="center"/>
    </xf>
    <xf numFmtId="0" fontId="18" fillId="0" borderId="0" xfId="1" applyFont="1" applyFill="1" applyBorder="1" applyAlignment="1">
      <alignment vertical="center"/>
    </xf>
    <xf numFmtId="0" fontId="31" fillId="0" borderId="0" xfId="1" applyFont="1" applyFill="1" applyAlignment="1">
      <alignment horizontal="left"/>
    </xf>
    <xf numFmtId="172" fontId="9" fillId="0" borderId="0" xfId="1" applyNumberFormat="1"/>
    <xf numFmtId="173" fontId="9" fillId="0" borderId="0" xfId="1" applyNumberFormat="1"/>
    <xf numFmtId="0" fontId="17" fillId="0" borderId="0" xfId="1" applyFont="1" applyAlignment="1">
      <alignment horizontal="right"/>
    </xf>
    <xf numFmtId="168" fontId="19" fillId="0" borderId="1" xfId="1" applyNumberFormat="1" applyFont="1" applyFill="1" applyBorder="1" applyAlignment="1">
      <alignment horizontal="center" vertical="center"/>
    </xf>
    <xf numFmtId="0" fontId="26" fillId="0" borderId="1" xfId="1" applyFont="1" applyBorder="1" applyAlignment="1">
      <alignment vertical="center"/>
    </xf>
    <xf numFmtId="168" fontId="19" fillId="0" borderId="0" xfId="1" applyNumberFormat="1" applyFont="1" applyFill="1" applyAlignment="1">
      <alignment horizontal="center" vertical="center"/>
    </xf>
    <xf numFmtId="0" fontId="26" fillId="0" borderId="0" xfId="1" applyFont="1" applyAlignment="1">
      <alignment vertical="center"/>
    </xf>
    <xf numFmtId="0" fontId="9" fillId="0" borderId="0" xfId="1" applyFill="1" applyBorder="1"/>
    <xf numFmtId="168" fontId="5" fillId="0" borderId="0" xfId="1" applyNumberFormat="1" applyFont="1" applyFill="1" applyBorder="1" applyAlignment="1">
      <alignment horizontal="center" vertical="center"/>
    </xf>
    <xf numFmtId="168" fontId="5" fillId="0" borderId="1" xfId="1" applyNumberFormat="1" applyFont="1" applyFill="1" applyBorder="1" applyAlignment="1">
      <alignment horizontal="center" vertical="center"/>
    </xf>
    <xf numFmtId="168" fontId="16" fillId="0" borderId="0" xfId="1" applyNumberFormat="1" applyFont="1" applyFill="1" applyAlignment="1">
      <alignment horizontal="center" vertical="center"/>
    </xf>
    <xf numFmtId="0" fontId="16" fillId="0" borderId="0" xfId="1" applyFont="1" applyAlignment="1">
      <alignment vertical="center"/>
    </xf>
    <xf numFmtId="168" fontId="5" fillId="0" borderId="0" xfId="1" applyNumberFormat="1" applyFont="1" applyFill="1" applyAlignment="1">
      <alignment horizontal="center" vertical="center"/>
    </xf>
    <xf numFmtId="0" fontId="5" fillId="0" borderId="0" xfId="1" applyFont="1" applyAlignment="1">
      <alignment vertical="center"/>
    </xf>
    <xf numFmtId="168" fontId="9" fillId="0" borderId="0" xfId="1" applyNumberFormat="1" applyFill="1" applyBorder="1"/>
    <xf numFmtId="168" fontId="22" fillId="0" borderId="2" xfId="1" applyNumberFormat="1" applyFont="1" applyFill="1" applyBorder="1" applyAlignment="1">
      <alignment horizontal="center" vertical="center"/>
    </xf>
    <xf numFmtId="0" fontId="22" fillId="0" borderId="2" xfId="1" applyFont="1" applyBorder="1" applyAlignment="1">
      <alignment vertical="center"/>
    </xf>
    <xf numFmtId="0" fontId="5" fillId="0" borderId="0" xfId="1" applyFont="1" applyAlignment="1">
      <alignment vertical="center" wrapText="1"/>
    </xf>
    <xf numFmtId="168" fontId="22" fillId="0" borderId="0" xfId="1" applyNumberFormat="1" applyFont="1" applyFill="1" applyAlignment="1">
      <alignment horizontal="center" vertical="center" wrapText="1"/>
    </xf>
    <xf numFmtId="168" fontId="20" fillId="0" borderId="0" xfId="1" applyNumberFormat="1" applyFont="1" applyFill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2" borderId="0" xfId="1" applyFont="1" applyFill="1" applyAlignment="1">
      <alignment vertical="center"/>
    </xf>
    <xf numFmtId="0" fontId="17" fillId="0" borderId="0" xfId="1" applyFont="1" applyAlignment="1">
      <alignment horizontal="right" vertical="center"/>
    </xf>
    <xf numFmtId="0" fontId="5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9" fillId="0" borderId="0" xfId="1" applyFont="1" applyAlignment="1">
      <alignment horizontal="justify" vertical="center" wrapText="1"/>
    </xf>
    <xf numFmtId="0" fontId="32" fillId="2" borderId="0" xfId="1" applyFont="1" applyFill="1" applyAlignment="1">
      <alignment horizontal="center" vertical="center"/>
    </xf>
    <xf numFmtId="0" fontId="32" fillId="2" borderId="0" xfId="1" applyFont="1" applyFill="1" applyAlignment="1">
      <alignment horizontal="center" vertical="center" wrapText="1"/>
    </xf>
    <xf numFmtId="0" fontId="20" fillId="2" borderId="0" xfId="1" applyFont="1" applyFill="1" applyAlignment="1">
      <alignment horizontal="justify" vertical="center"/>
    </xf>
    <xf numFmtId="0" fontId="13" fillId="0" borderId="0" xfId="1" applyFont="1"/>
    <xf numFmtId="164" fontId="13" fillId="0" borderId="0" xfId="1" applyNumberFormat="1" applyFont="1"/>
    <xf numFmtId="0" fontId="17" fillId="0" borderId="0" xfId="1" applyFont="1"/>
    <xf numFmtId="2" fontId="33" fillId="0" borderId="0" xfId="1" applyNumberFormat="1" applyFont="1"/>
    <xf numFmtId="3" fontId="5" fillId="0" borderId="1" xfId="1" applyNumberFormat="1" applyFont="1" applyBorder="1" applyAlignment="1">
      <alignment horizontal="center"/>
    </xf>
    <xf numFmtId="0" fontId="5" fillId="0" borderId="1" xfId="1" applyFont="1" applyBorder="1"/>
    <xf numFmtId="3" fontId="16" fillId="0" borderId="0" xfId="1" applyNumberFormat="1" applyFont="1" applyFill="1" applyAlignment="1">
      <alignment horizontal="center"/>
    </xf>
    <xf numFmtId="0" fontId="16" fillId="0" borderId="0" xfId="1" applyFont="1" applyFill="1"/>
    <xf numFmtId="3" fontId="16" fillId="0" borderId="0" xfId="1" applyNumberFormat="1" applyFont="1" applyAlignment="1">
      <alignment horizontal="center"/>
    </xf>
    <xf numFmtId="0" fontId="16" fillId="0" borderId="0" xfId="1" applyFont="1" applyAlignment="1">
      <alignment horizontal="left" indent="1"/>
    </xf>
    <xf numFmtId="0" fontId="16" fillId="0" borderId="0" xfId="1" applyFont="1"/>
    <xf numFmtId="3" fontId="5" fillId="0" borderId="0" xfId="1" applyNumberFormat="1" applyFont="1" applyAlignment="1">
      <alignment horizontal="center"/>
    </xf>
    <xf numFmtId="0" fontId="5" fillId="0" borderId="0" xfId="1" applyFont="1"/>
    <xf numFmtId="0" fontId="3" fillId="2" borderId="0" xfId="1" applyFont="1" applyFill="1" applyAlignment="1">
      <alignment horizontal="center"/>
    </xf>
    <xf numFmtId="0" fontId="3" fillId="2" borderId="0" xfId="1" applyFont="1" applyFill="1"/>
    <xf numFmtId="0" fontId="10" fillId="0" borderId="0" xfId="1" applyFont="1"/>
    <xf numFmtId="3" fontId="13" fillId="0" borderId="0" xfId="1" applyNumberFormat="1" applyFont="1"/>
    <xf numFmtId="2" fontId="16" fillId="0" borderId="0" xfId="1" applyNumberFormat="1" applyFont="1" applyFill="1" applyBorder="1" applyAlignment="1">
      <alignment horizontal="center" vertical="center"/>
    </xf>
    <xf numFmtId="1" fontId="16" fillId="0" borderId="0" xfId="1" applyNumberFormat="1" applyFont="1" applyFill="1" applyBorder="1" applyAlignment="1">
      <alignment horizontal="center" vertical="center" wrapText="1"/>
    </xf>
    <xf numFmtId="0" fontId="18" fillId="0" borderId="0" xfId="1" applyFont="1" applyFill="1" applyBorder="1" applyAlignment="1">
      <alignment horizontal="center" vertical="center" wrapText="1"/>
    </xf>
    <xf numFmtId="3" fontId="13" fillId="0" borderId="0" xfId="1" applyNumberFormat="1" applyFont="1" applyFill="1" applyBorder="1"/>
    <xf numFmtId="4" fontId="34" fillId="0" borderId="0" xfId="1" applyNumberFormat="1" applyFont="1" applyFill="1" applyBorder="1" applyAlignment="1">
      <alignment horizontal="center" vertical="center"/>
    </xf>
    <xf numFmtId="0" fontId="34" fillId="0" borderId="0" xfId="1" applyFont="1" applyFill="1" applyBorder="1"/>
    <xf numFmtId="3" fontId="5" fillId="0" borderId="0" xfId="1" applyNumberFormat="1" applyFont="1" applyFill="1" applyBorder="1" applyAlignment="1">
      <alignment horizontal="center" vertical="center"/>
    </xf>
    <xf numFmtId="3" fontId="16" fillId="0" borderId="0" xfId="1" applyNumberFormat="1" applyFont="1" applyFill="1" applyBorder="1" applyAlignment="1">
      <alignment horizontal="center" vertical="center"/>
    </xf>
    <xf numFmtId="3" fontId="26" fillId="0" borderId="0" xfId="1" applyNumberFormat="1" applyFont="1" applyFill="1" applyBorder="1" applyAlignment="1">
      <alignment horizontal="center" vertical="center"/>
    </xf>
    <xf numFmtId="0" fontId="26" fillId="0" borderId="0" xfId="1" applyFont="1" applyFill="1" applyBorder="1" applyAlignment="1">
      <alignment horizontal="left"/>
    </xf>
    <xf numFmtId="3" fontId="22" fillId="0" borderId="0" xfId="1" applyNumberFormat="1" applyFont="1" applyFill="1" applyBorder="1" applyAlignment="1">
      <alignment horizontal="center" vertical="center"/>
    </xf>
    <xf numFmtId="0" fontId="22" fillId="0" borderId="0" xfId="1" applyFont="1" applyFill="1" applyBorder="1"/>
    <xf numFmtId="0" fontId="16" fillId="0" borderId="0" xfId="1" applyFont="1" applyFill="1" applyBorder="1"/>
    <xf numFmtId="0" fontId="1" fillId="0" borderId="0" xfId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0" fillId="0" borderId="0" xfId="1" applyFont="1" applyFill="1" applyBorder="1" applyAlignment="1">
      <alignment horizontal="center" vertical="center" wrapText="1"/>
    </xf>
    <xf numFmtId="0" fontId="26" fillId="0" borderId="0" xfId="1" applyFont="1" applyFill="1" applyBorder="1" applyAlignment="1">
      <alignment horizontal="justify" vertical="center" wrapText="1"/>
    </xf>
    <xf numFmtId="1" fontId="10" fillId="0" borderId="0" xfId="1" applyNumberFormat="1" applyFont="1" applyFill="1" applyBorder="1" applyAlignment="1">
      <alignment horizontal="center" vertical="center"/>
    </xf>
    <xf numFmtId="1" fontId="22" fillId="0" borderId="0" xfId="1" applyNumberFormat="1" applyFont="1" applyFill="1" applyBorder="1" applyAlignment="1">
      <alignment horizontal="center" vertical="center" wrapText="1"/>
    </xf>
    <xf numFmtId="0" fontId="22" fillId="0" borderId="0" xfId="1" applyFont="1" applyFill="1" applyBorder="1" applyAlignment="1">
      <alignment vertical="center" wrapText="1"/>
    </xf>
    <xf numFmtId="0" fontId="16" fillId="0" borderId="0" xfId="1" applyFont="1" applyFill="1" applyBorder="1" applyAlignment="1">
      <alignment vertical="center" wrapText="1"/>
    </xf>
    <xf numFmtId="0" fontId="22" fillId="0" borderId="0" xfId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horizontal="center" vertical="center" wrapText="1"/>
    </xf>
    <xf numFmtId="0" fontId="25" fillId="0" borderId="0" xfId="1" applyFont="1" applyFill="1" applyBorder="1" applyAlignment="1">
      <alignment vertical="center" wrapText="1"/>
    </xf>
    <xf numFmtId="4" fontId="36" fillId="0" borderId="0" xfId="1" applyNumberFormat="1" applyFont="1" applyFill="1" applyBorder="1" applyAlignment="1">
      <alignment vertical="center"/>
    </xf>
    <xf numFmtId="0" fontId="37" fillId="0" borderId="0" xfId="1" applyFont="1" applyFill="1" applyBorder="1" applyAlignment="1">
      <alignment vertical="center"/>
    </xf>
    <xf numFmtId="2" fontId="20" fillId="0" borderId="0" xfId="1" applyNumberFormat="1" applyFont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20" fillId="0" borderId="0" xfId="1" applyFont="1" applyAlignment="1">
      <alignment horizontal="center" vertical="center"/>
    </xf>
    <xf numFmtId="2" fontId="5" fillId="0" borderId="1" xfId="1" applyNumberFormat="1" applyFont="1" applyFill="1" applyBorder="1" applyAlignment="1">
      <alignment horizontal="center" vertical="center"/>
    </xf>
    <xf numFmtId="0" fontId="19" fillId="0" borderId="0" xfId="1" applyFont="1"/>
    <xf numFmtId="2" fontId="13" fillId="0" borderId="0" xfId="1" applyNumberFormat="1" applyFont="1" applyFill="1"/>
    <xf numFmtId="0" fontId="13" fillId="0" borderId="0" xfId="1" applyFont="1" applyFill="1"/>
    <xf numFmtId="0" fontId="9" fillId="0" borderId="0" xfId="1" applyBorder="1"/>
    <xf numFmtId="164" fontId="26" fillId="0" borderId="0" xfId="1" applyNumberFormat="1" applyFont="1" applyBorder="1" applyAlignment="1">
      <alignment vertical="center"/>
    </xf>
    <xf numFmtId="3" fontId="26" fillId="0" borderId="0" xfId="1" applyNumberFormat="1" applyFont="1" applyBorder="1" applyAlignment="1">
      <alignment vertical="center"/>
    </xf>
    <xf numFmtId="0" fontId="38" fillId="0" borderId="0" xfId="1" applyFont="1" applyAlignment="1">
      <alignment vertical="center" wrapText="1"/>
    </xf>
    <xf numFmtId="0" fontId="34" fillId="0" borderId="0" xfId="1" applyFont="1" applyAlignment="1">
      <alignment vertical="center" wrapText="1"/>
    </xf>
    <xf numFmtId="1" fontId="22" fillId="0" borderId="11" xfId="1" applyNumberFormat="1" applyFont="1" applyBorder="1" applyAlignment="1">
      <alignment horizontal="center" vertical="center" wrapText="1"/>
    </xf>
    <xf numFmtId="0" fontId="5" fillId="0" borderId="11" xfId="1" applyFont="1" applyBorder="1" applyAlignment="1">
      <alignment vertical="center" wrapText="1"/>
    </xf>
    <xf numFmtId="1" fontId="16" fillId="0" borderId="0" xfId="1" applyNumberFormat="1" applyFont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18" fillId="2" borderId="0" xfId="1" applyFont="1" applyFill="1" applyAlignment="1">
      <alignment horizontal="center" vertical="center" wrapText="1"/>
    </xf>
    <xf numFmtId="0" fontId="18" fillId="2" borderId="12" xfId="1" applyFont="1" applyFill="1" applyBorder="1" applyAlignment="1">
      <alignment horizontal="center" vertical="center" wrapText="1"/>
    </xf>
    <xf numFmtId="0" fontId="25" fillId="2" borderId="13" xfId="1" applyFont="1" applyFill="1" applyBorder="1" applyAlignment="1">
      <alignment vertical="center" wrapText="1"/>
    </xf>
    <xf numFmtId="0" fontId="16" fillId="0" borderId="0" xfId="1" applyFont="1" applyFill="1" applyAlignment="1">
      <alignment vertical="center"/>
    </xf>
    <xf numFmtId="0" fontId="22" fillId="0" borderId="0" xfId="1" applyFont="1" applyFill="1" applyAlignment="1">
      <alignment vertical="center"/>
    </xf>
    <xf numFmtId="1" fontId="18" fillId="0" borderId="0" xfId="1" applyNumberFormat="1" applyFont="1" applyFill="1" applyAlignment="1">
      <alignment horizontal="center" vertical="center" wrapText="1"/>
    </xf>
    <xf numFmtId="168" fontId="40" fillId="0" borderId="0" xfId="1" applyNumberFormat="1" applyFont="1" applyFill="1" applyAlignment="1">
      <alignment horizontal="center" vertical="center"/>
    </xf>
    <xf numFmtId="0" fontId="40" fillId="0" borderId="0" xfId="1" applyFont="1" applyFill="1" applyAlignment="1">
      <alignment vertical="center"/>
    </xf>
    <xf numFmtId="168" fontId="16" fillId="0" borderId="0" xfId="1" applyNumberFormat="1" applyFont="1" applyFill="1" applyAlignment="1">
      <alignment horizontal="center" vertical="center" wrapText="1"/>
    </xf>
    <xf numFmtId="0" fontId="9" fillId="0" borderId="0" xfId="1" applyFill="1" applyAlignment="1">
      <alignment horizontal="center"/>
    </xf>
    <xf numFmtId="0" fontId="18" fillId="0" borderId="0" xfId="1" applyFont="1" applyFill="1" applyAlignment="1">
      <alignment horizontal="center" vertical="center"/>
    </xf>
    <xf numFmtId="0" fontId="18" fillId="0" borderId="0" xfId="1" applyFont="1" applyFill="1" applyAlignment="1">
      <alignment vertical="center"/>
    </xf>
    <xf numFmtId="168" fontId="16" fillId="0" borderId="0" xfId="1" applyNumberFormat="1" applyFont="1" applyAlignment="1">
      <alignment horizontal="center" vertical="center"/>
    </xf>
    <xf numFmtId="168" fontId="16" fillId="0" borderId="0" xfId="1" applyNumberFormat="1" applyFont="1" applyAlignment="1">
      <alignment horizontal="center" vertical="center" wrapText="1"/>
    </xf>
    <xf numFmtId="2" fontId="13" fillId="0" borderId="0" xfId="1" applyNumberFormat="1" applyFont="1"/>
    <xf numFmtId="0" fontId="12" fillId="2" borderId="0" xfId="1" applyFont="1" applyFill="1"/>
    <xf numFmtId="0" fontId="17" fillId="0" borderId="2" xfId="1" applyFont="1" applyBorder="1"/>
    <xf numFmtId="0" fontId="13" fillId="0" borderId="2" xfId="1" applyFont="1" applyBorder="1"/>
    <xf numFmtId="2" fontId="13" fillId="0" borderId="1" xfId="1" applyNumberFormat="1" applyFont="1" applyBorder="1"/>
    <xf numFmtId="0" fontId="13" fillId="0" borderId="1" xfId="1" applyFont="1" applyBorder="1"/>
    <xf numFmtId="168" fontId="13" fillId="0" borderId="0" xfId="1" applyNumberFormat="1" applyFont="1"/>
    <xf numFmtId="0" fontId="13" fillId="2" borderId="0" xfId="1" applyFont="1" applyFill="1"/>
    <xf numFmtId="0" fontId="10" fillId="0" borderId="0" xfId="1" applyFont="1" applyFill="1"/>
    <xf numFmtId="0" fontId="6" fillId="0" borderId="0" xfId="5"/>
    <xf numFmtId="3" fontId="1" fillId="0" borderId="0" xfId="5" applyNumberFormat="1" applyFont="1" applyBorder="1" applyAlignment="1">
      <alignment vertical="center"/>
    </xf>
    <xf numFmtId="0" fontId="1" fillId="0" borderId="0" xfId="5" applyFont="1" applyBorder="1" applyAlignment="1">
      <alignment horizontal="left"/>
    </xf>
    <xf numFmtId="4" fontId="1" fillId="0" borderId="0" xfId="5" applyNumberFormat="1" applyFont="1" applyBorder="1" applyAlignment="1">
      <alignment vertical="center"/>
    </xf>
    <xf numFmtId="164" fontId="2" fillId="0" borderId="0" xfId="5" applyNumberFormat="1" applyFont="1" applyBorder="1" applyAlignment="1">
      <alignment vertical="center"/>
    </xf>
    <xf numFmtId="4" fontId="1" fillId="0" borderId="0" xfId="5" applyNumberFormat="1" applyFont="1" applyFill="1" applyBorder="1" applyAlignment="1">
      <alignment vertical="center"/>
    </xf>
    <xf numFmtId="4" fontId="6" fillId="0" borderId="0" xfId="5" applyNumberFormat="1"/>
    <xf numFmtId="164" fontId="1" fillId="0" borderId="0" xfId="5" applyNumberFormat="1" applyFont="1" applyBorder="1" applyAlignment="1">
      <alignment vertical="center"/>
    </xf>
    <xf numFmtId="0" fontId="3" fillId="2" borderId="0" xfId="5" applyFont="1" applyFill="1" applyAlignment="1">
      <alignment horizontal="center" vertical="center"/>
    </xf>
    <xf numFmtId="0" fontId="42" fillId="2" borderId="0" xfId="5" applyFont="1" applyFill="1"/>
    <xf numFmtId="164" fontId="1" fillId="0" borderId="0" xfId="5" applyNumberFormat="1" applyFont="1" applyFill="1" applyBorder="1" applyAlignment="1">
      <alignment vertical="center"/>
    </xf>
    <xf numFmtId="3" fontId="6" fillId="0" borderId="0" xfId="5" applyNumberFormat="1" applyFill="1"/>
    <xf numFmtId="0" fontId="6" fillId="0" borderId="0" xfId="5" applyFill="1"/>
    <xf numFmtId="0" fontId="10" fillId="0" borderId="0" xfId="5" applyFont="1" applyFill="1"/>
    <xf numFmtId="0" fontId="5" fillId="0" borderId="0" xfId="5" applyFont="1" applyFill="1" applyAlignment="1">
      <alignment vertical="center"/>
    </xf>
    <xf numFmtId="4" fontId="2" fillId="0" borderId="0" xfId="5" applyNumberFormat="1" applyFont="1" applyBorder="1" applyAlignment="1">
      <alignment vertical="center"/>
    </xf>
    <xf numFmtId="0" fontId="2" fillId="0" borderId="0" xfId="5" applyFont="1" applyBorder="1" applyAlignment="1">
      <alignment horizontal="left"/>
    </xf>
    <xf numFmtId="3" fontId="1" fillId="3" borderId="0" xfId="5" applyNumberFormat="1" applyFont="1" applyFill="1" applyBorder="1" applyAlignment="1">
      <alignment vertical="center"/>
    </xf>
    <xf numFmtId="0" fontId="1" fillId="3" borderId="0" xfId="5" applyFont="1" applyFill="1" applyBorder="1" applyAlignment="1">
      <alignment horizontal="left"/>
    </xf>
    <xf numFmtId="3" fontId="2" fillId="0" borderId="1" xfId="5" applyNumberFormat="1" applyFont="1" applyBorder="1" applyAlignment="1">
      <alignment vertical="center"/>
    </xf>
    <xf numFmtId="0" fontId="2" fillId="0" borderId="1" xfId="5" applyFont="1" applyBorder="1" applyAlignment="1">
      <alignment horizontal="left"/>
    </xf>
    <xf numFmtId="0" fontId="1" fillId="0" borderId="0" xfId="5" applyFont="1" applyFill="1" applyBorder="1" applyAlignment="1">
      <alignment horizontal="left"/>
    </xf>
    <xf numFmtId="3" fontId="1" fillId="0" borderId="0" xfId="5" applyNumberFormat="1" applyFont="1" applyFill="1" applyBorder="1" applyAlignment="1">
      <alignment vertical="center"/>
    </xf>
    <xf numFmtId="0" fontId="1" fillId="0" borderId="0" xfId="5" applyFont="1" applyFill="1" applyBorder="1" applyAlignment="1">
      <alignment horizontal="left" indent="1"/>
    </xf>
    <xf numFmtId="0" fontId="1" fillId="0" borderId="0" xfId="5" applyFont="1" applyBorder="1" applyAlignment="1">
      <alignment horizontal="left" indent="1"/>
    </xf>
    <xf numFmtId="3" fontId="1" fillId="0" borderId="0" xfId="5" applyNumberFormat="1" applyFont="1" applyBorder="1" applyAlignment="1">
      <alignment horizontal="right" vertical="center"/>
    </xf>
    <xf numFmtId="3" fontId="1" fillId="3" borderId="0" xfId="5" applyNumberFormat="1" applyFont="1" applyFill="1" applyBorder="1" applyAlignment="1">
      <alignment horizontal="right" vertical="center"/>
    </xf>
    <xf numFmtId="3" fontId="2" fillId="0" borderId="0" xfId="5" applyNumberFormat="1" applyFont="1" applyBorder="1" applyAlignment="1">
      <alignment vertical="center"/>
    </xf>
    <xf numFmtId="0" fontId="2" fillId="0" borderId="0" xfId="5" applyFont="1" applyBorder="1"/>
    <xf numFmtId="0" fontId="3" fillId="2" borderId="0" xfId="5" applyFont="1" applyFill="1" applyAlignment="1">
      <alignment vertical="center"/>
    </xf>
    <xf numFmtId="164" fontId="26" fillId="0" borderId="0" xfId="1" applyNumberFormat="1" applyFont="1" applyAlignment="1">
      <alignment vertical="center"/>
    </xf>
    <xf numFmtId="164" fontId="5" fillId="0" borderId="1" xfId="1" applyNumberFormat="1" applyFont="1" applyBorder="1" applyAlignment="1">
      <alignment vertical="center"/>
    </xf>
    <xf numFmtId="0" fontId="5" fillId="0" borderId="1" xfId="4" applyFont="1" applyBorder="1"/>
    <xf numFmtId="164" fontId="1" fillId="0" borderId="0" xfId="4" applyNumberFormat="1" applyFont="1" applyBorder="1" applyAlignment="1">
      <alignment horizontal="right" vertical="center"/>
    </xf>
    <xf numFmtId="2" fontId="44" fillId="0" borderId="0" xfId="4" applyNumberFormat="1" applyFont="1" applyFill="1" applyBorder="1" applyAlignment="1">
      <alignment horizontal="left" indent="2"/>
    </xf>
    <xf numFmtId="164" fontId="1" fillId="4" borderId="0" xfId="4" applyNumberFormat="1" applyFont="1" applyFill="1" applyBorder="1" applyAlignment="1">
      <alignment horizontal="right" vertical="center"/>
    </xf>
    <xf numFmtId="0" fontId="44" fillId="0" borderId="0" xfId="4" applyFont="1" applyFill="1" applyBorder="1" applyAlignment="1">
      <alignment horizontal="left" indent="2"/>
    </xf>
    <xf numFmtId="164" fontId="16" fillId="0" borderId="0" xfId="1" applyNumberFormat="1" applyFont="1" applyAlignment="1">
      <alignment vertical="center"/>
    </xf>
    <xf numFmtId="0" fontId="1" fillId="0" borderId="0" xfId="4" applyFont="1" applyFill="1" applyBorder="1"/>
    <xf numFmtId="164" fontId="22" fillId="0" borderId="14" xfId="1" applyNumberFormat="1" applyFont="1" applyBorder="1" applyAlignment="1">
      <alignment vertical="center"/>
    </xf>
    <xf numFmtId="164" fontId="5" fillId="0" borderId="14" xfId="1" applyNumberFormat="1" applyFont="1" applyBorder="1" applyAlignment="1">
      <alignment vertical="center"/>
    </xf>
    <xf numFmtId="0" fontId="2" fillId="0" borderId="14" xfId="4" applyFont="1" applyBorder="1" applyAlignment="1">
      <alignment wrapText="1"/>
    </xf>
    <xf numFmtId="0" fontId="9" fillId="3" borderId="0" xfId="1" applyFill="1"/>
    <xf numFmtId="0" fontId="39" fillId="3" borderId="0" xfId="1" applyFont="1" applyFill="1"/>
    <xf numFmtId="0" fontId="45" fillId="4" borderId="0" xfId="1" applyFont="1" applyFill="1"/>
    <xf numFmtId="0" fontId="39" fillId="4" borderId="0" xfId="1" applyFont="1" applyFill="1"/>
    <xf numFmtId="174" fontId="22" fillId="0" borderId="0" xfId="1" applyNumberFormat="1" applyFont="1" applyBorder="1" applyAlignment="1">
      <alignment horizontal="right"/>
    </xf>
    <xf numFmtId="3" fontId="16" fillId="0" borderId="0" xfId="1" applyNumberFormat="1" applyFont="1" applyFill="1" applyBorder="1" applyAlignment="1">
      <alignment horizontal="right"/>
    </xf>
    <xf numFmtId="0" fontId="46" fillId="0" borderId="0" xfId="1" applyFont="1"/>
    <xf numFmtId="0" fontId="9" fillId="0" borderId="0" xfId="1" applyFont="1" applyFill="1"/>
    <xf numFmtId="0" fontId="17" fillId="0" borderId="0" xfId="1" applyFont="1" applyFill="1" applyBorder="1"/>
    <xf numFmtId="168" fontId="26" fillId="0" borderId="0" xfId="1" applyNumberFormat="1" applyFont="1" applyFill="1" applyBorder="1" applyAlignment="1">
      <alignment horizontal="center" vertical="center"/>
    </xf>
    <xf numFmtId="0" fontId="26" fillId="0" borderId="0" xfId="1" applyFont="1" applyFill="1" applyBorder="1"/>
    <xf numFmtId="164" fontId="22" fillId="0" borderId="0" xfId="1" applyNumberFormat="1" applyFont="1" applyFill="1" applyBorder="1" applyAlignment="1">
      <alignment horizontal="center" vertical="center"/>
    </xf>
    <xf numFmtId="49" fontId="22" fillId="0" borderId="0" xfId="1" applyNumberFormat="1" applyFont="1" applyFill="1" applyBorder="1" applyAlignment="1">
      <alignment horizontal="left"/>
    </xf>
    <xf numFmtId="164" fontId="16" fillId="0" borderId="0" xfId="1" applyNumberFormat="1" applyFont="1" applyFill="1" applyBorder="1" applyAlignment="1">
      <alignment horizontal="center" vertical="center"/>
    </xf>
    <xf numFmtId="168" fontId="13" fillId="0" borderId="0" xfId="1" applyNumberFormat="1" applyFont="1" applyFill="1"/>
    <xf numFmtId="0" fontId="43" fillId="0" borderId="0" xfId="4" applyFont="1" applyFill="1" applyBorder="1" applyAlignment="1">
      <alignment wrapText="1"/>
    </xf>
    <xf numFmtId="164" fontId="13" fillId="0" borderId="0" xfId="1" applyNumberFormat="1" applyFont="1" applyFill="1"/>
    <xf numFmtId="168" fontId="9" fillId="0" borderId="0" xfId="1" applyNumberFormat="1" applyFill="1"/>
    <xf numFmtId="174" fontId="22" fillId="0" borderId="0" xfId="1" applyNumberFormat="1" applyFont="1" applyFill="1" applyBorder="1" applyAlignment="1">
      <alignment horizontal="right"/>
    </xf>
    <xf numFmtId="0" fontId="10" fillId="0" borderId="0" xfId="1" applyFont="1" applyBorder="1" applyAlignment="1">
      <alignment vertical="center"/>
    </xf>
    <xf numFmtId="0" fontId="3" fillId="2" borderId="0" xfId="4" applyFont="1" applyFill="1" applyBorder="1" applyAlignment="1">
      <alignment horizontal="right" vertical="center"/>
    </xf>
    <xf numFmtId="0" fontId="3" fillId="2" borderId="0" xfId="4" applyFont="1" applyFill="1" applyBorder="1" applyAlignment="1">
      <alignment horizontal="right" vertical="center" wrapText="1"/>
    </xf>
    <xf numFmtId="164" fontId="1" fillId="0" borderId="0" xfId="1" applyNumberFormat="1" applyFont="1" applyFill="1"/>
    <xf numFmtId="0" fontId="1" fillId="0" borderId="0" xfId="1" applyFont="1" applyFill="1"/>
    <xf numFmtId="0" fontId="3" fillId="0" borderId="0" xfId="1" applyFont="1" applyFill="1"/>
    <xf numFmtId="0" fontId="13" fillId="0" borderId="0" xfId="1" applyFont="1" applyAlignment="1">
      <alignment horizontal="right"/>
    </xf>
    <xf numFmtId="164" fontId="13" fillId="0" borderId="0" xfId="1" applyNumberFormat="1" applyFont="1" applyAlignment="1">
      <alignment horizontal="right"/>
    </xf>
    <xf numFmtId="0" fontId="12" fillId="2" borderId="0" xfId="1" applyFont="1" applyFill="1" applyAlignment="1">
      <alignment horizontal="center"/>
    </xf>
    <xf numFmtId="0" fontId="43" fillId="0" borderId="0" xfId="6" applyFont="1"/>
    <xf numFmtId="168" fontId="43" fillId="0" borderId="0" xfId="6" applyNumberFormat="1" applyFont="1"/>
    <xf numFmtId="168" fontId="43" fillId="0" borderId="0" xfId="6" applyNumberFormat="1" applyFont="1" applyFill="1"/>
    <xf numFmtId="0" fontId="10" fillId="0" borderId="0" xfId="6" applyFont="1"/>
    <xf numFmtId="0" fontId="12" fillId="2" borderId="0" xfId="6" applyFont="1" applyFill="1" applyAlignment="1">
      <alignment horizontal="right" vertical="center"/>
    </xf>
    <xf numFmtId="0" fontId="46" fillId="2" borderId="0" xfId="6" applyFont="1" applyFill="1" applyAlignment="1">
      <alignment horizontal="right" vertical="center"/>
    </xf>
    <xf numFmtId="4" fontId="13" fillId="0" borderId="0" xfId="1" applyNumberFormat="1" applyFont="1"/>
    <xf numFmtId="4" fontId="35" fillId="0" borderId="0" xfId="7" applyNumberFormat="1" applyFont="1" applyFill="1" applyAlignment="1">
      <alignment horizontal="center"/>
    </xf>
    <xf numFmtId="4" fontId="43" fillId="0" borderId="0" xfId="7" applyNumberFormat="1" applyFont="1" applyFill="1"/>
    <xf numFmtId="4" fontId="43" fillId="0" borderId="0" xfId="7" applyNumberFormat="1" applyFont="1"/>
    <xf numFmtId="175" fontId="30" fillId="0" borderId="0" xfId="7" applyFont="1" applyFill="1" applyBorder="1" applyAlignment="1">
      <alignment horizontal="center" vertical="center"/>
    </xf>
    <xf numFmtId="175" fontId="30" fillId="5" borderId="1" xfId="7" applyFont="1" applyFill="1" applyBorder="1" applyAlignment="1">
      <alignment horizontal="center" vertical="center"/>
    </xf>
    <xf numFmtId="0" fontId="12" fillId="2" borderId="0" xfId="1" applyFont="1" applyFill="1" applyAlignment="1">
      <alignment horizontal="right"/>
    </xf>
    <xf numFmtId="176" fontId="13" fillId="0" borderId="0" xfId="1" applyNumberFormat="1" applyFont="1"/>
    <xf numFmtId="0" fontId="48" fillId="0" borderId="0" xfId="0" applyFont="1"/>
    <xf numFmtId="0" fontId="6" fillId="0" borderId="0" xfId="8"/>
    <xf numFmtId="3" fontId="1" fillId="0" borderId="0" xfId="0" applyNumberFormat="1" applyFont="1" applyAlignment="1">
      <alignment horizontal="center" vertical="center"/>
    </xf>
    <xf numFmtId="1" fontId="1" fillId="0" borderId="15" xfId="8" applyNumberFormat="1" applyFont="1" applyBorder="1" applyAlignment="1">
      <alignment horizontal="center" vertical="center" wrapText="1"/>
    </xf>
    <xf numFmtId="0" fontId="1" fillId="0" borderId="15" xfId="8" applyFont="1" applyBorder="1" applyAlignment="1">
      <alignment vertical="center" wrapText="1"/>
    </xf>
    <xf numFmtId="1" fontId="1" fillId="0" borderId="16" xfId="8" applyNumberFormat="1" applyFont="1" applyBorder="1" applyAlignment="1">
      <alignment horizontal="center" vertical="center" wrapText="1"/>
    </xf>
    <xf numFmtId="0" fontId="1" fillId="0" borderId="16" xfId="8" applyFont="1" applyBorder="1" applyAlignment="1">
      <alignment vertical="center" wrapText="1"/>
    </xf>
    <xf numFmtId="2" fontId="1" fillId="0" borderId="15" xfId="8" applyNumberFormat="1" applyFont="1" applyBorder="1" applyAlignment="1">
      <alignment horizontal="center" vertical="center" wrapText="1"/>
    </xf>
    <xf numFmtId="2" fontId="1" fillId="0" borderId="16" xfId="8" applyNumberFormat="1" applyFont="1" applyBorder="1" applyAlignment="1">
      <alignment horizontal="center" vertical="center" wrapText="1"/>
    </xf>
    <xf numFmtId="3" fontId="0" fillId="0" borderId="0" xfId="0" applyNumberFormat="1"/>
    <xf numFmtId="0" fontId="19" fillId="0" borderId="0" xfId="8" applyFont="1" applyFill="1" applyBorder="1" applyAlignment="1">
      <alignment vertical="center" wrapText="1"/>
    </xf>
    <xf numFmtId="2" fontId="51" fillId="0" borderId="0" xfId="8" applyNumberFormat="1" applyFont="1" applyFill="1" applyBorder="1" applyAlignment="1">
      <alignment vertical="center" wrapText="1"/>
    </xf>
    <xf numFmtId="3" fontId="19" fillId="0" borderId="0" xfId="8" applyNumberFormat="1" applyFont="1" applyFill="1" applyBorder="1" applyAlignment="1">
      <alignment vertical="center" wrapText="1"/>
    </xf>
    <xf numFmtId="2" fontId="19" fillId="0" borderId="0" xfId="8" applyNumberFormat="1" applyFont="1" applyFill="1" applyBorder="1" applyAlignment="1">
      <alignment vertical="center" wrapText="1"/>
    </xf>
    <xf numFmtId="0" fontId="17" fillId="0" borderId="0" xfId="8" applyFont="1" applyBorder="1" applyAlignment="1">
      <alignment horizontal="right" vertical="center"/>
    </xf>
    <xf numFmtId="0" fontId="19" fillId="0" borderId="15" xfId="8" applyFont="1" applyBorder="1" applyAlignment="1">
      <alignment horizontal="center" vertical="center" wrapText="1"/>
    </xf>
    <xf numFmtId="0" fontId="19" fillId="0" borderId="15" xfId="8" applyFont="1" applyBorder="1" applyAlignment="1">
      <alignment vertical="center" wrapText="1"/>
    </xf>
    <xf numFmtId="0" fontId="19" fillId="0" borderId="15" xfId="8" applyFont="1" applyFill="1" applyBorder="1" applyAlignment="1">
      <alignment horizontal="center" vertical="center" wrapText="1"/>
    </xf>
    <xf numFmtId="0" fontId="19" fillId="0" borderId="17" xfId="8" applyFont="1" applyBorder="1" applyAlignment="1">
      <alignment horizontal="center" vertical="center" wrapText="1"/>
    </xf>
    <xf numFmtId="0" fontId="19" fillId="0" borderId="17" xfId="8" applyFont="1" applyBorder="1" applyAlignment="1">
      <alignment vertical="center" wrapText="1"/>
    </xf>
    <xf numFmtId="0" fontId="19" fillId="0" borderId="17" xfId="8" applyFont="1" applyFill="1" applyBorder="1" applyAlignment="1">
      <alignment horizontal="center" vertical="center" wrapText="1"/>
    </xf>
    <xf numFmtId="49" fontId="18" fillId="2" borderId="19" xfId="8" applyNumberFormat="1" applyFont="1" applyFill="1" applyBorder="1" applyAlignment="1">
      <alignment horizontal="center" vertical="center" wrapText="1"/>
    </xf>
    <xf numFmtId="49" fontId="18" fillId="2" borderId="2" xfId="8" applyNumberFormat="1" applyFont="1" applyFill="1" applyBorder="1" applyAlignment="1">
      <alignment horizontal="center" vertical="center" wrapText="1"/>
    </xf>
    <xf numFmtId="49" fontId="18" fillId="2" borderId="20" xfId="8" applyNumberFormat="1" applyFont="1" applyFill="1" applyBorder="1" applyAlignment="1">
      <alignment horizontal="center" vertical="center" wrapText="1"/>
    </xf>
    <xf numFmtId="0" fontId="18" fillId="2" borderId="20" xfId="8" applyFont="1" applyFill="1" applyBorder="1" applyAlignment="1">
      <alignment vertical="center"/>
    </xf>
    <xf numFmtId="0" fontId="54" fillId="0" borderId="1" xfId="0" applyFont="1" applyBorder="1"/>
    <xf numFmtId="2" fontId="54" fillId="0" borderId="0" xfId="0" applyNumberFormat="1" applyFont="1"/>
    <xf numFmtId="0" fontId="54" fillId="0" borderId="0" xfId="0" applyFont="1"/>
    <xf numFmtId="0" fontId="4" fillId="0" borderId="0" xfId="0" applyFont="1" applyAlignment="1">
      <alignment horizontal="left" indent="1"/>
    </xf>
    <xf numFmtId="0" fontId="55" fillId="0" borderId="0" xfId="0" applyFont="1" applyFill="1" applyBorder="1" applyAlignment="1">
      <alignment horizontal="left"/>
    </xf>
    <xf numFmtId="0" fontId="56" fillId="2" borderId="0" xfId="0" applyFont="1" applyFill="1" applyAlignment="1">
      <alignment horizontal="center" vertical="center"/>
    </xf>
    <xf numFmtId="2" fontId="50" fillId="0" borderId="0" xfId="0" applyNumberFormat="1" applyFont="1"/>
    <xf numFmtId="168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/>
    <xf numFmtId="0" fontId="1" fillId="0" borderId="0" xfId="8" applyFont="1" applyBorder="1" applyAlignment="1">
      <alignment vertical="center" wrapText="1"/>
    </xf>
    <xf numFmtId="0" fontId="58" fillId="0" borderId="0" xfId="8" applyFont="1" applyBorder="1" applyAlignment="1">
      <alignment vertical="center" wrapText="1"/>
    </xf>
    <xf numFmtId="0" fontId="34" fillId="0" borderId="0" xfId="0" applyFont="1" applyAlignment="1">
      <alignment horizontal="right" vertical="center" wrapText="1"/>
    </xf>
    <xf numFmtId="0" fontId="59" fillId="0" borderId="0" xfId="8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/>
    </xf>
    <xf numFmtId="0" fontId="6" fillId="0" borderId="3" xfId="8" applyBorder="1"/>
    <xf numFmtId="0" fontId="1" fillId="0" borderId="4" xfId="8" applyFont="1" applyBorder="1" applyAlignment="1">
      <alignment horizontal="center" vertical="center" wrapText="1"/>
    </xf>
    <xf numFmtId="0" fontId="1" fillId="0" borderId="17" xfId="0" applyFont="1" applyBorder="1" applyAlignment="1">
      <alignment vertical="center" wrapText="1"/>
    </xf>
    <xf numFmtId="0" fontId="6" fillId="0" borderId="5" xfId="8" applyBorder="1"/>
    <xf numFmtId="0" fontId="1" fillId="0" borderId="0" xfId="8" applyFont="1" applyBorder="1" applyAlignment="1">
      <alignment horizontal="center" vertical="center" wrapText="1"/>
    </xf>
    <xf numFmtId="0" fontId="1" fillId="0" borderId="19" xfId="8" applyFont="1" applyFill="1" applyBorder="1" applyAlignment="1">
      <alignment horizontal="center" vertical="center" wrapText="1"/>
    </xf>
    <xf numFmtId="0" fontId="1" fillId="0" borderId="20" xfId="8" applyFont="1" applyFill="1" applyBorder="1" applyAlignment="1">
      <alignment horizontal="center" vertical="center" wrapText="1"/>
    </xf>
    <xf numFmtId="1" fontId="2" fillId="0" borderId="17" xfId="0" applyNumberFormat="1" applyFont="1" applyBorder="1" applyAlignment="1">
      <alignment horizontal="center" vertical="center" wrapText="1"/>
    </xf>
    <xf numFmtId="1" fontId="2" fillId="0" borderId="18" xfId="0" applyNumberFormat="1" applyFont="1" applyBorder="1" applyAlignment="1">
      <alignment horizontal="center" vertical="center" wrapText="1"/>
    </xf>
    <xf numFmtId="0" fontId="2" fillId="0" borderId="17" xfId="0" applyFont="1" applyBorder="1" applyAlignment="1">
      <alignment vertical="center" wrapText="1"/>
    </xf>
    <xf numFmtId="0" fontId="1" fillId="0" borderId="5" xfId="8" applyFont="1" applyBorder="1" applyAlignment="1">
      <alignment horizontal="center" vertical="center" wrapText="1"/>
    </xf>
    <xf numFmtId="0" fontId="1" fillId="0" borderId="20" xfId="8" applyFont="1" applyBorder="1" applyAlignment="1">
      <alignment vertical="center" wrapText="1"/>
    </xf>
    <xf numFmtId="0" fontId="1" fillId="0" borderId="0" xfId="8" applyFont="1"/>
    <xf numFmtId="0" fontId="60" fillId="0" borderId="17" xfId="8" applyFont="1" applyBorder="1" applyAlignment="1">
      <alignment horizontal="center" vertical="center" wrapText="1"/>
    </xf>
    <xf numFmtId="1" fontId="2" fillId="0" borderId="22" xfId="8" applyNumberFormat="1" applyFont="1" applyBorder="1" applyAlignment="1">
      <alignment horizontal="center" vertical="center" wrapText="1"/>
    </xf>
    <xf numFmtId="0" fontId="2" fillId="0" borderId="20" xfId="8" applyFont="1" applyBorder="1" applyAlignment="1">
      <alignment vertical="center" wrapText="1"/>
    </xf>
    <xf numFmtId="0" fontId="47" fillId="0" borderId="17" xfId="8" applyFont="1" applyBorder="1" applyAlignment="1">
      <alignment horizontal="center" vertical="center" wrapText="1"/>
    </xf>
    <xf numFmtId="0" fontId="47" fillId="0" borderId="22" xfId="8" applyFont="1" applyBorder="1" applyAlignment="1">
      <alignment horizontal="center" vertical="center" wrapText="1"/>
    </xf>
    <xf numFmtId="0" fontId="2" fillId="0" borderId="22" xfId="8" applyFont="1" applyBorder="1" applyAlignment="1">
      <alignment horizontal="center" vertical="center" wrapText="1"/>
    </xf>
    <xf numFmtId="0" fontId="20" fillId="0" borderId="0" xfId="0" applyFont="1" applyAlignment="1">
      <alignment wrapText="1"/>
    </xf>
    <xf numFmtId="0" fontId="1" fillId="0" borderId="6" xfId="8" applyFont="1" applyBorder="1" applyAlignment="1">
      <alignment horizontal="center" vertical="center" wrapText="1"/>
    </xf>
    <xf numFmtId="0" fontId="58" fillId="0" borderId="17" xfId="8" applyFont="1" applyBorder="1" applyAlignment="1">
      <alignment horizontal="center" vertical="center" wrapText="1"/>
    </xf>
    <xf numFmtId="0" fontId="58" fillId="0" borderId="22" xfId="8" applyFont="1" applyBorder="1" applyAlignment="1">
      <alignment horizontal="center" vertical="center" wrapText="1"/>
    </xf>
    <xf numFmtId="0" fontId="1" fillId="0" borderId="17" xfId="8" applyFont="1" applyBorder="1" applyAlignment="1">
      <alignment horizontal="center" vertical="center" wrapText="1"/>
    </xf>
    <xf numFmtId="0" fontId="1" fillId="0" borderId="17" xfId="8" applyFont="1" applyBorder="1" applyAlignment="1">
      <alignment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8" xfId="0" applyFont="1" applyBorder="1" applyAlignment="1">
      <alignment vertical="center" wrapText="1"/>
    </xf>
    <xf numFmtId="1" fontId="1" fillId="0" borderId="6" xfId="0" applyNumberFormat="1" applyFont="1" applyBorder="1" applyAlignment="1">
      <alignment horizontal="center" vertical="center" wrapText="1"/>
    </xf>
    <xf numFmtId="1" fontId="1" fillId="0" borderId="16" xfId="0" applyNumberFormat="1" applyFont="1" applyBorder="1" applyAlignment="1">
      <alignment horizontal="center" vertical="center" wrapText="1"/>
    </xf>
    <xf numFmtId="0" fontId="1" fillId="0" borderId="5" xfId="8" applyFont="1" applyFill="1" applyBorder="1" applyAlignment="1">
      <alignment horizontal="center" vertical="center" wrapText="1"/>
    </xf>
    <xf numFmtId="0" fontId="1" fillId="0" borderId="6" xfId="8" applyFont="1" applyFill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/>
    </xf>
    <xf numFmtId="0" fontId="18" fillId="2" borderId="25" xfId="0" applyFont="1" applyFill="1" applyBorder="1" applyAlignment="1">
      <alignment vertical="center"/>
    </xf>
    <xf numFmtId="0" fontId="62" fillId="0" borderId="0" xfId="0" applyFont="1" applyAlignment="1">
      <alignment vertical="center"/>
    </xf>
    <xf numFmtId="0" fontId="17" fillId="0" borderId="0" xfId="0" applyFont="1" applyAlignment="1">
      <alignment horizontal="right" vertical="top" wrapText="1"/>
    </xf>
    <xf numFmtId="0" fontId="19" fillId="0" borderId="22" xfId="0" applyFont="1" applyFill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1" xfId="0" applyFont="1" applyBorder="1" applyAlignment="1">
      <alignment vertical="center" wrapText="1"/>
    </xf>
    <xf numFmtId="0" fontId="19" fillId="0" borderId="22" xfId="0" applyFont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left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49" fontId="19" fillId="0" borderId="4" xfId="0" applyNumberFormat="1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 indent="1"/>
    </xf>
    <xf numFmtId="0" fontId="19" fillId="0" borderId="6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 wrapText="1" indent="1"/>
    </xf>
    <xf numFmtId="0" fontId="19" fillId="0" borderId="0" xfId="0" applyFont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 indent="1"/>
    </xf>
    <xf numFmtId="0" fontId="19" fillId="0" borderId="0" xfId="0" applyFont="1" applyBorder="1" applyAlignment="1">
      <alignment horizontal="center" vertical="center" wrapText="1"/>
    </xf>
    <xf numFmtId="0" fontId="1" fillId="0" borderId="19" xfId="0" applyFont="1" applyBorder="1" applyAlignment="1">
      <alignment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1" fontId="19" fillId="0" borderId="16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49" fontId="18" fillId="2" borderId="0" xfId="0" applyNumberFormat="1" applyFont="1" applyFill="1" applyAlignment="1">
      <alignment horizontal="center" vertical="center"/>
    </xf>
    <xf numFmtId="49" fontId="18" fillId="2" borderId="0" xfId="0" applyNumberFormat="1" applyFont="1" applyFill="1" applyBorder="1" applyAlignment="1">
      <alignment horizontal="center" vertical="center"/>
    </xf>
    <xf numFmtId="0" fontId="18" fillId="2" borderId="26" xfId="0" applyFont="1" applyFill="1" applyBorder="1" applyAlignment="1">
      <alignment vertical="center"/>
    </xf>
    <xf numFmtId="177" fontId="0" fillId="0" borderId="0" xfId="0" applyNumberFormat="1"/>
    <xf numFmtId="0" fontId="0" fillId="0" borderId="6" xfId="0" applyBorder="1"/>
    <xf numFmtId="178" fontId="63" fillId="0" borderId="15" xfId="0" applyNumberFormat="1" applyFont="1" applyFill="1" applyBorder="1"/>
    <xf numFmtId="178" fontId="63" fillId="0" borderId="16" xfId="0" applyNumberFormat="1" applyFont="1" applyFill="1" applyBorder="1"/>
    <xf numFmtId="178" fontId="63" fillId="0" borderId="18" xfId="0" applyNumberFormat="1" applyFont="1" applyFill="1" applyBorder="1"/>
    <xf numFmtId="179" fontId="64" fillId="2" borderId="0" xfId="0" quotePrefix="1" applyNumberFormat="1" applyFont="1" applyFill="1" applyBorder="1" applyAlignment="1">
      <alignment horizontal="center" vertical="center" wrapText="1"/>
    </xf>
    <xf numFmtId="179" fontId="64" fillId="2" borderId="0" xfId="0" applyNumberFormat="1" applyFont="1" applyFill="1" applyBorder="1" applyAlignment="1">
      <alignment horizontal="center" vertical="center" wrapText="1"/>
    </xf>
    <xf numFmtId="179" fontId="64" fillId="2" borderId="27" xfId="0" applyNumberFormat="1" applyFont="1" applyFill="1" applyBorder="1" applyAlignment="1">
      <alignment horizontal="center" vertical="center" wrapText="1"/>
    </xf>
    <xf numFmtId="179" fontId="64" fillId="2" borderId="28" xfId="0" applyNumberFormat="1" applyFont="1" applyFill="1" applyBorder="1" applyAlignment="1">
      <alignment horizontal="center" vertical="center" wrapText="1"/>
    </xf>
    <xf numFmtId="179" fontId="64" fillId="2" borderId="29" xfId="0" applyNumberFormat="1" applyFont="1" applyFill="1" applyBorder="1" applyAlignment="1">
      <alignment horizontal="center" vertical="center"/>
    </xf>
    <xf numFmtId="179" fontId="64" fillId="2" borderId="0" xfId="0" applyNumberFormat="1" applyFont="1" applyFill="1" applyBorder="1" applyAlignment="1">
      <alignment horizontal="center" vertical="center"/>
    </xf>
    <xf numFmtId="179" fontId="64" fillId="2" borderId="29" xfId="0" applyNumberFormat="1" applyFont="1" applyFill="1" applyBorder="1" applyAlignment="1">
      <alignment horizontal="center" vertical="center" wrapText="1"/>
    </xf>
    <xf numFmtId="179" fontId="64" fillId="2" borderId="3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79" fontId="64" fillId="2" borderId="31" xfId="0" applyNumberFormat="1" applyFont="1" applyFill="1" applyBorder="1" applyAlignment="1">
      <alignment horizontal="center"/>
    </xf>
    <xf numFmtId="179" fontId="64" fillId="2" borderId="32" xfId="0" applyNumberFormat="1" applyFont="1" applyFill="1" applyBorder="1" applyAlignment="1">
      <alignment horizontal="center"/>
    </xf>
    <xf numFmtId="179" fontId="64" fillId="2" borderId="33" xfId="0" applyNumberFormat="1" applyFont="1" applyFill="1" applyBorder="1" applyAlignment="1">
      <alignment horizontal="center"/>
    </xf>
    <xf numFmtId="179" fontId="64" fillId="2" borderId="34" xfId="0" applyNumberFormat="1" applyFont="1" applyFill="1" applyBorder="1" applyAlignment="1">
      <alignment horizontal="center"/>
    </xf>
    <xf numFmtId="179" fontId="65" fillId="2" borderId="35" xfId="0" applyNumberFormat="1" applyFont="1" applyFill="1" applyBorder="1" applyAlignment="1">
      <alignment horizontal="center" vertical="center" wrapText="1"/>
    </xf>
    <xf numFmtId="179" fontId="65" fillId="2" borderId="36" xfId="0" applyNumberFormat="1" applyFont="1" applyFill="1" applyBorder="1" applyAlignment="1">
      <alignment horizontal="center" vertical="center" wrapText="1"/>
    </xf>
    <xf numFmtId="179" fontId="65" fillId="2" borderId="37" xfId="0" applyNumberFormat="1" applyFont="1" applyFill="1" applyBorder="1" applyAlignment="1">
      <alignment horizontal="center" vertical="center" wrapText="1"/>
    </xf>
    <xf numFmtId="0" fontId="4" fillId="0" borderId="0" xfId="0" applyFont="1"/>
    <xf numFmtId="1" fontId="54" fillId="0" borderId="1" xfId="0" applyNumberFormat="1" applyFont="1" applyBorder="1"/>
    <xf numFmtId="1" fontId="4" fillId="0" borderId="0" xfId="0" applyNumberFormat="1" applyFont="1"/>
    <xf numFmtId="3" fontId="4" fillId="0" borderId="0" xfId="0" applyNumberFormat="1" applyFont="1"/>
    <xf numFmtId="0" fontId="56" fillId="2" borderId="0" xfId="0" applyFont="1" applyFill="1"/>
    <xf numFmtId="3" fontId="1" fillId="0" borderId="0" xfId="8" applyNumberFormat="1" applyFont="1"/>
    <xf numFmtId="0" fontId="17" fillId="0" borderId="0" xfId="0" applyFont="1"/>
    <xf numFmtId="0" fontId="17" fillId="0" borderId="2" xfId="8" applyFont="1" applyBorder="1" applyAlignment="1"/>
    <xf numFmtId="0" fontId="17" fillId="0" borderId="0" xfId="8" applyFont="1" applyAlignment="1">
      <alignment vertical="center"/>
    </xf>
    <xf numFmtId="2" fontId="1" fillId="0" borderId="1" xfId="8" applyNumberFormat="1" applyFont="1" applyBorder="1"/>
    <xf numFmtId="0" fontId="1" fillId="0" borderId="1" xfId="8" applyFont="1" applyBorder="1"/>
    <xf numFmtId="180" fontId="1" fillId="0" borderId="0" xfId="9" applyNumberFormat="1" applyFont="1"/>
    <xf numFmtId="0" fontId="18" fillId="2" borderId="0" xfId="8" applyFont="1" applyFill="1" applyAlignment="1">
      <alignment horizontal="center" vertical="center" wrapText="1"/>
    </xf>
    <xf numFmtId="0" fontId="18" fillId="2" borderId="0" xfId="8" applyFont="1" applyFill="1" applyAlignment="1">
      <alignment horizontal="right" vertical="center"/>
    </xf>
    <xf numFmtId="0" fontId="18" fillId="2" borderId="0" xfId="8" applyFont="1" applyFill="1" applyAlignment="1">
      <alignment horizontal="center" vertical="center"/>
    </xf>
    <xf numFmtId="0" fontId="17" fillId="0" borderId="0" xfId="8" applyFont="1" applyBorder="1"/>
    <xf numFmtId="3" fontId="2" fillId="0" borderId="1" xfId="8" applyNumberFormat="1" applyFont="1" applyBorder="1"/>
    <xf numFmtId="0" fontId="2" fillId="0" borderId="1" xfId="8" applyFont="1" applyBorder="1"/>
    <xf numFmtId="3" fontId="2" fillId="0" borderId="0" xfId="8" applyNumberFormat="1" applyFont="1"/>
    <xf numFmtId="0" fontId="2" fillId="0" borderId="0" xfId="8" applyFont="1"/>
    <xf numFmtId="0" fontId="5" fillId="0" borderId="0" xfId="8" applyFont="1"/>
    <xf numFmtId="3" fontId="68" fillId="0" borderId="0" xfId="8" applyNumberFormat="1" applyFont="1" applyBorder="1" applyAlignment="1">
      <alignment horizontal="right"/>
    </xf>
    <xf numFmtId="0" fontId="53" fillId="0" borderId="0" xfId="8" applyFont="1" applyBorder="1" applyAlignment="1">
      <alignment horizontal="right"/>
    </xf>
    <xf numFmtId="3" fontId="69" fillId="0" borderId="1" xfId="8" applyNumberFormat="1" applyFont="1" applyBorder="1" applyAlignment="1">
      <alignment horizontal="right"/>
    </xf>
    <xf numFmtId="0" fontId="44" fillId="0" borderId="1" xfId="8" applyFont="1" applyBorder="1"/>
    <xf numFmtId="3" fontId="69" fillId="0" borderId="0" xfId="8" applyNumberFormat="1" applyFont="1" applyBorder="1" applyAlignment="1">
      <alignment horizontal="right"/>
    </xf>
    <xf numFmtId="0" fontId="44" fillId="0" borderId="0" xfId="8" applyFont="1"/>
    <xf numFmtId="0" fontId="17" fillId="0" borderId="0" xfId="8" applyFont="1" applyBorder="1" applyAlignment="1">
      <alignment horizontal="right"/>
    </xf>
    <xf numFmtId="3" fontId="1" fillId="0" borderId="11" xfId="8" applyNumberFormat="1" applyFont="1" applyBorder="1"/>
    <xf numFmtId="0" fontId="1" fillId="0" borderId="11" xfId="8" applyFont="1" applyBorder="1"/>
    <xf numFmtId="49" fontId="18" fillId="2" borderId="0" xfId="8" applyNumberFormat="1" applyFont="1" applyFill="1" applyBorder="1" applyAlignment="1">
      <alignment horizontal="center" vertical="center" wrapText="1"/>
    </xf>
    <xf numFmtId="165" fontId="1" fillId="0" borderId="0" xfId="8" applyNumberFormat="1" applyFont="1" applyAlignment="1">
      <alignment vertical="center"/>
    </xf>
    <xf numFmtId="3" fontId="1" fillId="0" borderId="0" xfId="8" applyNumberFormat="1" applyFont="1" applyAlignment="1">
      <alignment vertical="center"/>
    </xf>
    <xf numFmtId="0" fontId="1" fillId="0" borderId="0" xfId="8" applyFont="1" applyBorder="1" applyAlignment="1">
      <alignment vertical="center"/>
    </xf>
    <xf numFmtId="0" fontId="1" fillId="0" borderId="0" xfId="8" applyFont="1" applyAlignment="1">
      <alignment vertical="center"/>
    </xf>
    <xf numFmtId="3" fontId="1" fillId="0" borderId="1" xfId="8" applyNumberFormat="1" applyFont="1" applyBorder="1" applyAlignment="1">
      <alignment vertical="center"/>
    </xf>
    <xf numFmtId="0" fontId="1" fillId="0" borderId="1" xfId="8" applyFont="1" applyBorder="1" applyAlignment="1">
      <alignment vertical="center"/>
    </xf>
    <xf numFmtId="3" fontId="1" fillId="0" borderId="0" xfId="8" applyNumberFormat="1" applyFont="1" applyBorder="1" applyAlignment="1">
      <alignment vertical="center"/>
    </xf>
    <xf numFmtId="3" fontId="2" fillId="0" borderId="0" xfId="8" applyNumberFormat="1" applyFont="1" applyAlignment="1">
      <alignment vertical="center"/>
    </xf>
    <xf numFmtId="0" fontId="2" fillId="0" borderId="0" xfId="8" applyFont="1" applyAlignment="1">
      <alignment vertical="center"/>
    </xf>
    <xf numFmtId="3" fontId="2" fillId="0" borderId="1" xfId="0" applyNumberFormat="1" applyFont="1" applyBorder="1"/>
    <xf numFmtId="0" fontId="2" fillId="0" borderId="1" xfId="0" applyFont="1" applyBorder="1"/>
    <xf numFmtId="0" fontId="42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/>
    </xf>
    <xf numFmtId="4" fontId="2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4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2" fillId="2" borderId="0" xfId="4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7" fillId="0" borderId="0" xfId="0" applyFont="1" applyAlignment="1">
      <alignment vertical="center"/>
    </xf>
    <xf numFmtId="2" fontId="2" fillId="0" borderId="1" xfId="0" applyNumberFormat="1" applyFont="1" applyFill="1" applyBorder="1" applyAlignment="1">
      <alignment horizontal="center" vertical="center"/>
    </xf>
    <xf numFmtId="0" fontId="70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2" fontId="1" fillId="0" borderId="0" xfId="0" applyNumberFormat="1" applyFont="1" applyAlignment="1">
      <alignment horizontal="center" vertical="center"/>
    </xf>
    <xf numFmtId="0" fontId="16" fillId="0" borderId="0" xfId="0" applyFont="1" applyFill="1" applyBorder="1"/>
    <xf numFmtId="0" fontId="1" fillId="0" borderId="0" xfId="0" applyFont="1" applyFill="1" applyBorder="1"/>
    <xf numFmtId="0" fontId="19" fillId="0" borderId="0" xfId="0" applyFont="1" applyAlignment="1">
      <alignment vertical="center"/>
    </xf>
    <xf numFmtId="0" fontId="3" fillId="2" borderId="0" xfId="4" applyFont="1" applyFill="1" applyBorder="1" applyAlignment="1">
      <alignment horizontal="center" vertical="center"/>
    </xf>
    <xf numFmtId="0" fontId="12" fillId="2" borderId="0" xfId="4" applyFont="1" applyFill="1" applyBorder="1" applyAlignment="1">
      <alignment horizontal="right" vertical="center"/>
    </xf>
    <xf numFmtId="0" fontId="1" fillId="0" borderId="1" xfId="0" applyFont="1" applyBorder="1"/>
    <xf numFmtId="3" fontId="1" fillId="0" borderId="0" xfId="0" applyNumberFormat="1" applyFont="1" applyFill="1" applyBorder="1"/>
    <xf numFmtId="0" fontId="3" fillId="2" borderId="0" xfId="0" applyFont="1" applyFill="1"/>
    <xf numFmtId="4" fontId="0" fillId="0" borderId="0" xfId="0" applyNumberFormat="1"/>
    <xf numFmtId="0" fontId="71" fillId="0" borderId="0" xfId="0" applyFont="1" applyAlignment="1">
      <alignment vertical="center"/>
    </xf>
    <xf numFmtId="0" fontId="71" fillId="0" borderId="0" xfId="0" applyFont="1"/>
    <xf numFmtId="4" fontId="51" fillId="0" borderId="11" xfId="0" applyNumberFormat="1" applyFont="1" applyBorder="1" applyAlignment="1">
      <alignment horizontal="center" vertical="center"/>
    </xf>
    <xf numFmtId="0" fontId="51" fillId="0" borderId="11" xfId="0" applyFont="1" applyBorder="1" applyAlignment="1">
      <alignment horizontal="justify" vertical="center"/>
    </xf>
    <xf numFmtId="4" fontId="72" fillId="0" borderId="1" xfId="0" applyNumberFormat="1" applyFont="1" applyBorder="1" applyAlignment="1">
      <alignment horizontal="center" vertical="center"/>
    </xf>
    <xf numFmtId="0" fontId="72" fillId="0" borderId="1" xfId="0" applyFont="1" applyBorder="1" applyAlignment="1">
      <alignment horizontal="justify" vertical="center"/>
    </xf>
    <xf numFmtId="4" fontId="72" fillId="0" borderId="0" xfId="0" applyNumberFormat="1" applyFont="1" applyAlignment="1">
      <alignment horizontal="center" vertical="center"/>
    </xf>
    <xf numFmtId="0" fontId="72" fillId="0" borderId="0" xfId="0" applyFont="1" applyAlignment="1">
      <alignment horizontal="justify" vertical="center"/>
    </xf>
    <xf numFmtId="4" fontId="51" fillId="0" borderId="0" xfId="0" applyNumberFormat="1" applyFont="1" applyAlignment="1">
      <alignment horizontal="center" vertical="center"/>
    </xf>
    <xf numFmtId="0" fontId="51" fillId="0" borderId="0" xfId="0" applyFont="1" applyAlignment="1">
      <alignment horizontal="justify" vertical="center"/>
    </xf>
    <xf numFmtId="2" fontId="72" fillId="0" borderId="0" xfId="0" applyNumberFormat="1" applyFont="1" applyAlignment="1">
      <alignment horizontal="center" vertical="center"/>
    </xf>
    <xf numFmtId="0" fontId="73" fillId="2" borderId="0" xfId="0" applyFont="1" applyFill="1" applyAlignment="1">
      <alignment horizontal="center" vertical="center"/>
    </xf>
    <xf numFmtId="0" fontId="73" fillId="2" borderId="0" xfId="0" applyFont="1" applyFill="1" applyAlignment="1">
      <alignment horizontal="right" vertical="center"/>
    </xf>
    <xf numFmtId="0" fontId="53" fillId="0" borderId="0" xfId="0" applyFont="1" applyFill="1" applyBorder="1" applyAlignment="1">
      <alignment horizontal="left" vertical="center"/>
    </xf>
    <xf numFmtId="164" fontId="1" fillId="0" borderId="0" xfId="0" applyNumberFormat="1" applyFont="1"/>
    <xf numFmtId="0" fontId="27" fillId="0" borderId="0" xfId="0" applyFont="1" applyFill="1" applyBorder="1" applyAlignment="1">
      <alignment horizontal="left" vertical="center"/>
    </xf>
    <xf numFmtId="164" fontId="2" fillId="0" borderId="4" xfId="0" applyNumberFormat="1" applyFont="1" applyBorder="1" applyAlignment="1">
      <alignment horizontal="right" vertical="center"/>
    </xf>
    <xf numFmtId="164" fontId="2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164" fontId="2" fillId="0" borderId="4" xfId="0" applyNumberFormat="1" applyFont="1" applyBorder="1" applyAlignment="1">
      <alignment vertical="center"/>
    </xf>
    <xf numFmtId="164" fontId="1" fillId="0" borderId="6" xfId="0" applyNumberFormat="1" applyFont="1" applyBorder="1" applyAlignment="1">
      <alignment horizontal="right" vertical="center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left" vertical="center" indent="1"/>
    </xf>
    <xf numFmtId="164" fontId="1" fillId="0" borderId="6" xfId="0" applyNumberFormat="1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 indent="1"/>
    </xf>
    <xf numFmtId="164" fontId="2" fillId="0" borderId="0" xfId="0" applyNumberFormat="1" applyFont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3" fillId="0" borderId="0" xfId="0" applyFont="1" applyFill="1" applyBorder="1" applyAlignment="1">
      <alignment horizontal="left" vertical="center" indent="1"/>
    </xf>
    <xf numFmtId="0" fontId="43" fillId="0" borderId="0" xfId="0" applyFont="1" applyBorder="1" applyAlignment="1">
      <alignment horizontal="left" vertical="center" indent="1"/>
    </xf>
    <xf numFmtId="0" fontId="1" fillId="0" borderId="0" xfId="0" applyFont="1" applyFill="1" applyBorder="1" applyAlignment="1">
      <alignment horizontal="left" vertical="center"/>
    </xf>
    <xf numFmtId="3" fontId="2" fillId="0" borderId="4" xfId="0" applyNumberFormat="1" applyFont="1" applyBorder="1" applyAlignment="1">
      <alignment horizontal="right" vertical="center"/>
    </xf>
    <xf numFmtId="3" fontId="2" fillId="0" borderId="1" xfId="0" applyNumberFormat="1" applyFont="1" applyBorder="1" applyAlignment="1">
      <alignment vertical="center"/>
    </xf>
    <xf numFmtId="3" fontId="2" fillId="0" borderId="4" xfId="0" applyNumberFormat="1" applyFont="1" applyBorder="1" applyAlignment="1">
      <alignment vertical="center"/>
    </xf>
    <xf numFmtId="3" fontId="2" fillId="0" borderId="1" xfId="0" applyNumberFormat="1" applyFont="1" applyFill="1" applyBorder="1" applyAlignment="1">
      <alignment vertical="center"/>
    </xf>
    <xf numFmtId="3" fontId="1" fillId="0" borderId="6" xfId="0" applyNumberFormat="1" applyFont="1" applyBorder="1" applyAlignment="1">
      <alignment horizontal="right" vertical="center"/>
    </xf>
    <xf numFmtId="3" fontId="1" fillId="0" borderId="0" xfId="0" applyNumberFormat="1" applyFont="1" applyFill="1" applyBorder="1" applyAlignment="1">
      <alignment horizontal="right" vertical="center"/>
    </xf>
    <xf numFmtId="3" fontId="1" fillId="0" borderId="6" xfId="0" applyNumberFormat="1" applyFont="1" applyBorder="1" applyAlignment="1">
      <alignment vertical="center"/>
    </xf>
    <xf numFmtId="3" fontId="1" fillId="0" borderId="0" xfId="0" applyNumberFormat="1" applyFont="1" applyFill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3" fontId="1" fillId="0" borderId="0" xfId="0" applyNumberFormat="1" applyFont="1" applyBorder="1" applyAlignment="1">
      <alignment vertical="center"/>
    </xf>
    <xf numFmtId="3" fontId="2" fillId="0" borderId="0" xfId="0" applyNumberFormat="1" applyFont="1" applyBorder="1" applyAlignment="1">
      <alignment vertical="center"/>
    </xf>
    <xf numFmtId="172" fontId="0" fillId="0" borderId="0" xfId="0" applyNumberFormat="1"/>
    <xf numFmtId="173" fontId="0" fillId="0" borderId="0" xfId="0" applyNumberFormat="1"/>
    <xf numFmtId="181" fontId="0" fillId="0" borderId="0" xfId="0" applyNumberFormat="1"/>
    <xf numFmtId="2" fontId="0" fillId="0" borderId="0" xfId="0" applyNumberFormat="1"/>
    <xf numFmtId="0" fontId="63" fillId="0" borderId="0" xfId="0" applyFont="1" applyFill="1" applyBorder="1" applyAlignment="1">
      <alignment horizontal="left" indent="1"/>
    </xf>
    <xf numFmtId="0" fontId="63" fillId="0" borderId="0" xfId="0" applyFont="1" applyFill="1" applyBorder="1" applyAlignment="1">
      <alignment horizontal="left" wrapText="1" indent="1"/>
    </xf>
    <xf numFmtId="0" fontId="22" fillId="0" borderId="0" xfId="0" applyFont="1" applyFill="1" applyBorder="1" applyAlignment="1">
      <alignment horizontal="left"/>
    </xf>
    <xf numFmtId="0" fontId="1" fillId="0" borderId="0" xfId="0" applyFont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0" fontId="17" fillId="0" borderId="0" xfId="0" applyFont="1" applyAlignment="1">
      <alignment vertical="center"/>
    </xf>
    <xf numFmtId="2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 vertical="center" indent="1"/>
    </xf>
    <xf numFmtId="1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vertic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 applyBorder="1" applyAlignment="1">
      <alignment horizontal="center"/>
    </xf>
    <xf numFmtId="0" fontId="18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74" fillId="0" borderId="0" xfId="10"/>
    <xf numFmtId="0" fontId="1" fillId="0" borderId="0" xfId="10" applyFont="1"/>
    <xf numFmtId="3" fontId="1" fillId="0" borderId="0" xfId="10" applyNumberFormat="1" applyFont="1"/>
    <xf numFmtId="0" fontId="17" fillId="0" borderId="0" xfId="10" applyFont="1"/>
    <xf numFmtId="164" fontId="2" fillId="0" borderId="1" xfId="10" applyNumberFormat="1" applyFont="1" applyBorder="1" applyAlignment="1">
      <alignment vertical="center"/>
    </xf>
    <xf numFmtId="0" fontId="2" fillId="0" borderId="1" xfId="10" applyFont="1" applyBorder="1" applyAlignment="1">
      <alignment horizontal="left" vertical="center" indent="1"/>
    </xf>
    <xf numFmtId="3" fontId="2" fillId="0" borderId="0" xfId="10" applyNumberFormat="1" applyFont="1" applyBorder="1" applyAlignment="1">
      <alignment vertical="center"/>
    </xf>
    <xf numFmtId="0" fontId="2" fillId="0" borderId="0" xfId="10" applyFont="1" applyBorder="1" applyAlignment="1">
      <alignment vertical="center"/>
    </xf>
    <xf numFmtId="3" fontId="1" fillId="0" borderId="0" xfId="10" applyNumberFormat="1" applyFont="1" applyAlignment="1">
      <alignment horizontal="right" vertical="center"/>
    </xf>
    <xf numFmtId="0" fontId="1" fillId="0" borderId="0" xfId="10" applyFont="1" applyFill="1" applyBorder="1" applyAlignment="1">
      <alignment horizontal="left" vertical="center" indent="1"/>
    </xf>
    <xf numFmtId="3" fontId="1" fillId="0" borderId="0" xfId="10" applyNumberFormat="1" applyFont="1" applyFill="1" applyAlignment="1">
      <alignment horizontal="right" vertical="center"/>
    </xf>
    <xf numFmtId="0" fontId="1" fillId="0" borderId="0" xfId="10" applyFont="1" applyFill="1" applyBorder="1" applyAlignment="1">
      <alignment horizontal="left" vertical="center"/>
    </xf>
    <xf numFmtId="3" fontId="1" fillId="0" borderId="0" xfId="10" applyNumberFormat="1" applyFont="1" applyAlignment="1">
      <alignment vertical="center"/>
    </xf>
    <xf numFmtId="0" fontId="1" fillId="0" borderId="0" xfId="10" applyFont="1" applyAlignment="1">
      <alignment vertical="center"/>
    </xf>
    <xf numFmtId="3" fontId="1" fillId="0" borderId="0" xfId="10" applyNumberFormat="1" applyFont="1" applyBorder="1" applyAlignment="1">
      <alignment horizontal="right" vertical="center"/>
    </xf>
    <xf numFmtId="0" fontId="16" fillId="0" borderId="0" xfId="10" applyFont="1" applyFill="1" applyBorder="1" applyAlignment="1">
      <alignment horizontal="left" vertical="center" indent="1"/>
    </xf>
    <xf numFmtId="0" fontId="1" fillId="0" borderId="0" xfId="10" applyFont="1" applyAlignment="1">
      <alignment horizontal="left" vertical="center" indent="1"/>
    </xf>
    <xf numFmtId="0" fontId="3" fillId="2" borderId="0" xfId="10" applyFont="1" applyFill="1" applyAlignment="1">
      <alignment horizontal="right" vertical="center"/>
    </xf>
    <xf numFmtId="0" fontId="3" fillId="2" borderId="0" xfId="10" applyFont="1" applyFill="1"/>
    <xf numFmtId="164" fontId="1" fillId="0" borderId="1" xfId="10" applyNumberFormat="1" applyFont="1" applyBorder="1" applyAlignment="1">
      <alignment horizontal="center" vertical="center"/>
    </xf>
    <xf numFmtId="0" fontId="1" fillId="0" borderId="1" xfId="10" applyFont="1" applyBorder="1" applyAlignment="1">
      <alignment horizontal="left" vertical="center" indent="2"/>
    </xf>
    <xf numFmtId="164" fontId="1" fillId="0" borderId="0" xfId="10" applyNumberFormat="1" applyFont="1" applyAlignment="1">
      <alignment horizontal="center" vertical="center"/>
    </xf>
    <xf numFmtId="0" fontId="1" fillId="0" borderId="0" xfId="10" applyFont="1" applyAlignment="1">
      <alignment horizontal="left" vertical="center" indent="2"/>
    </xf>
    <xf numFmtId="164" fontId="74" fillId="0" borderId="0" xfId="10" applyNumberFormat="1"/>
    <xf numFmtId="164" fontId="5" fillId="0" borderId="0" xfId="10" applyNumberFormat="1" applyFont="1" applyAlignment="1">
      <alignment horizontal="center" vertical="center"/>
    </xf>
    <xf numFmtId="0" fontId="5" fillId="0" borderId="0" xfId="10" applyFont="1" applyAlignment="1">
      <alignment vertical="center"/>
    </xf>
    <xf numFmtId="164" fontId="2" fillId="0" borderId="0" xfId="10" applyNumberFormat="1" applyFont="1" applyAlignment="1">
      <alignment horizontal="center" vertical="center"/>
    </xf>
    <xf numFmtId="0" fontId="2" fillId="0" borderId="0" xfId="10" applyFont="1" applyAlignment="1">
      <alignment vertical="center"/>
    </xf>
    <xf numFmtId="0" fontId="3" fillId="2" borderId="29" xfId="10" applyFont="1" applyFill="1" applyBorder="1" applyAlignment="1">
      <alignment horizontal="center" vertical="center"/>
    </xf>
    <xf numFmtId="0" fontId="3" fillId="2" borderId="0" xfId="10" applyFont="1" applyFill="1" applyAlignment="1">
      <alignment horizontal="center" vertical="center"/>
    </xf>
    <xf numFmtId="0" fontId="1" fillId="0" borderId="0" xfId="0" applyFont="1" applyBorder="1" applyAlignment="1">
      <alignment horizontal="left"/>
    </xf>
    <xf numFmtId="4" fontId="1" fillId="0" borderId="0" xfId="0" applyNumberFormat="1" applyFont="1" applyFill="1" applyBorder="1" applyAlignment="1">
      <alignment vertical="center"/>
    </xf>
    <xf numFmtId="164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/>
    </xf>
    <xf numFmtId="3" fontId="0" fillId="0" borderId="0" xfId="0" applyNumberFormat="1" applyFill="1"/>
    <xf numFmtId="3" fontId="2" fillId="0" borderId="0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3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/>
    </xf>
    <xf numFmtId="3" fontId="2" fillId="6" borderId="0" xfId="0" applyNumberFormat="1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left"/>
    </xf>
    <xf numFmtId="3" fontId="1" fillId="0" borderId="0" xfId="0" applyNumberFormat="1" applyFont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3" fontId="1" fillId="6" borderId="0" xfId="0" applyNumberFormat="1" applyFont="1" applyFill="1" applyBorder="1" applyAlignment="1">
      <alignment horizontal="center" vertical="center"/>
    </xf>
    <xf numFmtId="0" fontId="1" fillId="6" borderId="0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0" fontId="1" fillId="0" borderId="0" xfId="0" applyFont="1" applyFill="1" applyBorder="1" applyAlignment="1">
      <alignment horizontal="left" indent="1"/>
    </xf>
    <xf numFmtId="0" fontId="1" fillId="0" borderId="0" xfId="0" applyFont="1" applyBorder="1" applyAlignment="1">
      <alignment horizontal="left" indent="1"/>
    </xf>
    <xf numFmtId="3" fontId="2" fillId="0" borderId="0" xfId="0" applyNumberFormat="1" applyFont="1" applyBorder="1" applyAlignment="1">
      <alignment horizontal="center" vertical="center"/>
    </xf>
    <xf numFmtId="0" fontId="2" fillId="0" borderId="0" xfId="0" applyFont="1" applyBorder="1"/>
    <xf numFmtId="164" fontId="4" fillId="0" borderId="0" xfId="0" applyNumberFormat="1" applyFont="1"/>
    <xf numFmtId="3" fontId="4" fillId="0" borderId="0" xfId="0" applyNumberFormat="1" applyFont="1" applyAlignment="1">
      <alignment horizontal="right" vertical="center"/>
    </xf>
    <xf numFmtId="1" fontId="56" fillId="2" borderId="0" xfId="0" applyNumberFormat="1" applyFont="1" applyFill="1" applyAlignment="1">
      <alignment horizontal="center" vertical="center"/>
    </xf>
    <xf numFmtId="3" fontId="56" fillId="2" borderId="0" xfId="0" applyNumberFormat="1" applyFont="1" applyFill="1" applyAlignment="1">
      <alignment horizontal="center" vertical="center"/>
    </xf>
    <xf numFmtId="4" fontId="1" fillId="0" borderId="0" xfId="0" applyNumberFormat="1" applyFont="1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64" fontId="0" fillId="0" borderId="0" xfId="0" applyNumberFormat="1"/>
    <xf numFmtId="164" fontId="1" fillId="0" borderId="1" xfId="0" applyNumberFormat="1" applyFont="1" applyBorder="1"/>
    <xf numFmtId="0" fontId="2" fillId="0" borderId="0" xfId="0" applyFont="1"/>
    <xf numFmtId="164" fontId="2" fillId="0" borderId="0" xfId="0" applyNumberFormat="1" applyFont="1"/>
    <xf numFmtId="3" fontId="1" fillId="0" borderId="1" xfId="0" applyNumberFormat="1" applyFont="1" applyBorder="1"/>
    <xf numFmtId="168" fontId="1" fillId="0" borderId="1" xfId="0" applyNumberFormat="1" applyFont="1" applyBorder="1"/>
    <xf numFmtId="0" fontId="1" fillId="0" borderId="0" xfId="0" applyFont="1" applyBorder="1" applyAlignment="1">
      <alignment vertical="center"/>
    </xf>
    <xf numFmtId="0" fontId="56" fillId="2" borderId="0" xfId="0" applyFont="1" applyFill="1" applyAlignment="1">
      <alignment vertical="center"/>
    </xf>
    <xf numFmtId="0" fontId="42" fillId="2" borderId="0" xfId="0" applyFont="1" applyFill="1" applyAlignment="1">
      <alignment vertical="center"/>
    </xf>
    <xf numFmtId="164" fontId="1" fillId="0" borderId="0" xfId="10" applyNumberFormat="1" applyFont="1" applyBorder="1" applyAlignment="1">
      <alignment horizontal="center" vertical="center"/>
    </xf>
    <xf numFmtId="164" fontId="5" fillId="0" borderId="0" xfId="10" applyNumberFormat="1" applyFont="1" applyBorder="1" applyAlignment="1">
      <alignment horizontal="center" vertical="center"/>
    </xf>
    <xf numFmtId="164" fontId="2" fillId="0" borderId="0" xfId="10" applyNumberFormat="1" applyFont="1" applyBorder="1" applyAlignment="1">
      <alignment horizontal="center" vertical="center"/>
    </xf>
    <xf numFmtId="0" fontId="43" fillId="0" borderId="0" xfId="0" applyFont="1"/>
    <xf numFmtId="0" fontId="43" fillId="0" borderId="0" xfId="0" applyFont="1" applyFill="1" applyBorder="1"/>
    <xf numFmtId="4" fontId="1" fillId="0" borderId="3" xfId="0" applyNumberFormat="1" applyFont="1" applyBorder="1"/>
    <xf numFmtId="4" fontId="1" fillId="0" borderId="1" xfId="0" applyNumberFormat="1" applyFont="1" applyBorder="1"/>
    <xf numFmtId="4" fontId="1" fillId="0" borderId="4" xfId="0" applyNumberFormat="1" applyFont="1" applyBorder="1"/>
    <xf numFmtId="4" fontId="1" fillId="0" borderId="15" xfId="0" applyNumberFormat="1" applyFont="1" applyBorder="1"/>
    <xf numFmtId="0" fontId="1" fillId="0" borderId="3" xfId="0" applyFont="1" applyBorder="1"/>
    <xf numFmtId="0" fontId="1" fillId="0" borderId="4" xfId="0" applyFont="1" applyBorder="1"/>
    <xf numFmtId="4" fontId="1" fillId="0" borderId="5" xfId="0" applyNumberFormat="1" applyFont="1" applyBorder="1"/>
    <xf numFmtId="4" fontId="1" fillId="0" borderId="0" xfId="0" applyNumberFormat="1" applyFont="1" applyBorder="1"/>
    <xf numFmtId="4" fontId="1" fillId="0" borderId="6" xfId="0" applyNumberFormat="1" applyFont="1" applyBorder="1"/>
    <xf numFmtId="4" fontId="1" fillId="0" borderId="16" xfId="0" applyNumberFormat="1" applyFont="1" applyBorder="1"/>
    <xf numFmtId="0" fontId="1" fillId="0" borderId="5" xfId="0" applyFont="1" applyBorder="1"/>
    <xf numFmtId="0" fontId="1" fillId="0" borderId="6" xfId="0" applyFont="1" applyBorder="1"/>
    <xf numFmtId="4" fontId="2" fillId="0" borderId="5" xfId="0" applyNumberFormat="1" applyFont="1" applyBorder="1"/>
    <xf numFmtId="4" fontId="2" fillId="0" borderId="0" xfId="0" applyNumberFormat="1" applyFont="1" applyBorder="1"/>
    <xf numFmtId="4" fontId="2" fillId="0" borderId="6" xfId="0" applyNumberFormat="1" applyFont="1" applyBorder="1"/>
    <xf numFmtId="4" fontId="2" fillId="0" borderId="16" xfId="0" applyNumberFormat="1" applyFont="1" applyBorder="1"/>
    <xf numFmtId="0" fontId="2" fillId="0" borderId="5" xfId="0" applyFont="1" applyBorder="1"/>
    <xf numFmtId="0" fontId="2" fillId="0" borderId="6" xfId="0" applyFont="1" applyBorder="1"/>
    <xf numFmtId="0" fontId="43" fillId="0" borderId="0" xfId="0" applyFont="1" applyBorder="1"/>
    <xf numFmtId="4" fontId="2" fillId="0" borderId="19" xfId="0" applyNumberFormat="1" applyFont="1" applyBorder="1"/>
    <xf numFmtId="4" fontId="2" fillId="0" borderId="2" xfId="0" applyNumberFormat="1" applyFont="1" applyBorder="1"/>
    <xf numFmtId="4" fontId="2" fillId="0" borderId="20" xfId="0" applyNumberFormat="1" applyFont="1" applyBorder="1"/>
    <xf numFmtId="4" fontId="2" fillId="0" borderId="18" xfId="0" applyNumberFormat="1" applyFont="1" applyBorder="1"/>
    <xf numFmtId="0" fontId="2" fillId="0" borderId="19" xfId="0" applyFont="1" applyBorder="1"/>
    <xf numFmtId="0" fontId="2" fillId="0" borderId="20" xfId="0" applyFont="1" applyBorder="1"/>
    <xf numFmtId="165" fontId="43" fillId="0" borderId="0" xfId="0" applyNumberFormat="1" applyFont="1" applyBorder="1"/>
    <xf numFmtId="0" fontId="12" fillId="2" borderId="29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43" fillId="2" borderId="0" xfId="0" applyFont="1" applyFill="1"/>
    <xf numFmtId="0" fontId="10" fillId="0" borderId="0" xfId="0" applyFont="1"/>
    <xf numFmtId="164" fontId="5" fillId="7" borderId="17" xfId="0" applyNumberFormat="1" applyFont="1" applyFill="1" applyBorder="1" applyAlignment="1">
      <alignment horizontal="right" vertical="center"/>
    </xf>
    <xf numFmtId="164" fontId="5" fillId="7" borderId="11" xfId="0" applyNumberFormat="1" applyFont="1" applyFill="1" applyBorder="1" applyAlignment="1">
      <alignment horizontal="right" vertical="center"/>
    </xf>
    <xf numFmtId="164" fontId="5" fillId="7" borderId="22" xfId="0" applyNumberFormat="1" applyFont="1" applyFill="1" applyBorder="1" applyAlignment="1">
      <alignment horizontal="right" vertical="center"/>
    </xf>
    <xf numFmtId="164" fontId="5" fillId="7" borderId="21" xfId="0" applyNumberFormat="1" applyFont="1" applyFill="1" applyBorder="1" applyAlignment="1">
      <alignment horizontal="right" vertical="center"/>
    </xf>
    <xf numFmtId="164" fontId="1" fillId="0" borderId="0" xfId="0" applyNumberFormat="1" applyFont="1" applyBorder="1"/>
    <xf numFmtId="0" fontId="5" fillId="7" borderId="11" xfId="0" applyFont="1" applyFill="1" applyBorder="1" applyAlignment="1">
      <alignment horizontal="center" vertical="center"/>
    </xf>
    <xf numFmtId="0" fontId="5" fillId="7" borderId="11" xfId="0" applyFont="1" applyFill="1" applyBorder="1" applyAlignment="1">
      <alignment vertical="center"/>
    </xf>
    <xf numFmtId="164" fontId="5" fillId="7" borderId="16" xfId="0" applyNumberFormat="1" applyFont="1" applyFill="1" applyBorder="1" applyAlignment="1">
      <alignment horizontal="right" vertical="center"/>
    </xf>
    <xf numFmtId="164" fontId="5" fillId="7" borderId="0" xfId="0" applyNumberFormat="1" applyFont="1" applyFill="1" applyBorder="1" applyAlignment="1">
      <alignment horizontal="right" vertical="center"/>
    </xf>
    <xf numFmtId="164" fontId="5" fillId="7" borderId="6" xfId="0" applyNumberFormat="1" applyFont="1" applyFill="1" applyBorder="1" applyAlignment="1">
      <alignment horizontal="right" vertical="center"/>
    </xf>
    <xf numFmtId="164" fontId="5" fillId="7" borderId="5" xfId="0" applyNumberFormat="1" applyFont="1" applyFill="1" applyBorder="1" applyAlignment="1">
      <alignment horizontal="right" vertical="center"/>
    </xf>
    <xf numFmtId="164" fontId="1" fillId="0" borderId="0" xfId="0" applyNumberFormat="1" applyFont="1" applyFill="1" applyBorder="1"/>
    <xf numFmtId="0" fontId="5" fillId="7" borderId="0" xfId="0" applyFont="1" applyFill="1" applyBorder="1" applyAlignment="1">
      <alignment horizontal="center" vertical="center"/>
    </xf>
    <xf numFmtId="0" fontId="5" fillId="7" borderId="0" xfId="0" applyFont="1" applyFill="1" applyBorder="1" applyAlignment="1">
      <alignment vertical="center"/>
    </xf>
    <xf numFmtId="164" fontId="19" fillId="0" borderId="15" xfId="0" applyNumberFormat="1" applyFont="1" applyFill="1" applyBorder="1" applyAlignment="1">
      <alignment horizontal="right" vertical="center"/>
    </xf>
    <xf numFmtId="164" fontId="19" fillId="0" borderId="1" xfId="0" applyNumberFormat="1" applyFont="1" applyFill="1" applyBorder="1" applyAlignment="1">
      <alignment horizontal="right" vertical="center"/>
    </xf>
    <xf numFmtId="164" fontId="19" fillId="0" borderId="4" xfId="0" applyNumberFormat="1" applyFont="1" applyFill="1" applyBorder="1" applyAlignment="1">
      <alignment horizontal="right" vertical="center"/>
    </xf>
    <xf numFmtId="164" fontId="19" fillId="0" borderId="3" xfId="0" applyNumberFormat="1" applyFont="1" applyFill="1" applyBorder="1" applyAlignment="1">
      <alignment horizontal="right" vertical="center"/>
    </xf>
    <xf numFmtId="0" fontId="1" fillId="0" borderId="1" xfId="0" applyFont="1" applyBorder="1" applyAlignment="1">
      <alignment vertical="center"/>
    </xf>
    <xf numFmtId="0" fontId="43" fillId="0" borderId="0" xfId="0" applyFont="1" applyFill="1"/>
    <xf numFmtId="164" fontId="19" fillId="0" borderId="16" xfId="0" applyNumberFormat="1" applyFont="1" applyFill="1" applyBorder="1" applyAlignment="1">
      <alignment horizontal="right" vertical="center"/>
    </xf>
    <xf numFmtId="164" fontId="19" fillId="0" borderId="0" xfId="0" applyNumberFormat="1" applyFont="1" applyFill="1" applyBorder="1" applyAlignment="1">
      <alignment horizontal="right" vertical="center"/>
    </xf>
    <xf numFmtId="164" fontId="19" fillId="0" borderId="6" xfId="0" applyNumberFormat="1" applyFont="1" applyFill="1" applyBorder="1" applyAlignment="1">
      <alignment horizontal="right" vertical="center"/>
    </xf>
    <xf numFmtId="164" fontId="19" fillId="0" borderId="5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64" fontId="1" fillId="0" borderId="6" xfId="0" applyNumberFormat="1" applyFont="1" applyFill="1" applyBorder="1"/>
    <xf numFmtId="0" fontId="2" fillId="0" borderId="0" xfId="0" applyFont="1" applyFill="1" applyBorder="1" applyAlignment="1">
      <alignment horizontal="center" vertical="center"/>
    </xf>
    <xf numFmtId="164" fontId="20" fillId="0" borderId="16" xfId="0" applyNumberFormat="1" applyFont="1" applyFill="1" applyBorder="1" applyAlignment="1">
      <alignment horizontal="right" vertical="center"/>
    </xf>
    <xf numFmtId="164" fontId="20" fillId="0" borderId="0" xfId="0" applyNumberFormat="1" applyFont="1" applyFill="1" applyBorder="1" applyAlignment="1">
      <alignment horizontal="right" vertical="center"/>
    </xf>
    <xf numFmtId="164" fontId="20" fillId="0" borderId="6" xfId="0" applyNumberFormat="1" applyFont="1" applyFill="1" applyBorder="1" applyAlignment="1">
      <alignment horizontal="right" vertical="center"/>
    </xf>
    <xf numFmtId="164" fontId="20" fillId="0" borderId="5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/>
    <xf numFmtId="0" fontId="2" fillId="0" borderId="0" xfId="0" applyFont="1" applyFill="1" applyBorder="1" applyAlignment="1">
      <alignment vertical="center"/>
    </xf>
    <xf numFmtId="164" fontId="19" fillId="0" borderId="6" xfId="0" applyNumberFormat="1" applyFont="1" applyFill="1" applyBorder="1" applyAlignment="1">
      <alignment horizontal="right" vertical="center" wrapText="1"/>
    </xf>
    <xf numFmtId="164" fontId="20" fillId="0" borderId="5" xfId="0" applyNumberFormat="1" applyFont="1" applyFill="1" applyBorder="1" applyAlignment="1">
      <alignment horizontal="right" vertical="center" wrapText="1"/>
    </xf>
    <xf numFmtId="164" fontId="20" fillId="0" borderId="0" xfId="0" applyNumberFormat="1" applyFont="1" applyFill="1" applyBorder="1" applyAlignment="1">
      <alignment horizontal="right" vertical="center" wrapText="1"/>
    </xf>
    <xf numFmtId="164" fontId="20" fillId="0" borderId="6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/>
    <xf numFmtId="164" fontId="19" fillId="0" borderId="16" xfId="0" applyNumberFormat="1" applyFont="1" applyFill="1" applyBorder="1" applyAlignment="1">
      <alignment horizontal="right" vertical="center" wrapText="1"/>
    </xf>
    <xf numFmtId="164" fontId="19" fillId="0" borderId="0" xfId="0" applyNumberFormat="1" applyFont="1" applyFill="1" applyBorder="1" applyAlignment="1">
      <alignment horizontal="right" vertical="center" wrapText="1"/>
    </xf>
    <xf numFmtId="164" fontId="19" fillId="0" borderId="5" xfId="0" applyNumberFormat="1" applyFont="1" applyFill="1" applyBorder="1" applyAlignment="1">
      <alignment horizontal="right" vertical="center" wrapText="1"/>
    </xf>
    <xf numFmtId="164" fontId="5" fillId="0" borderId="16" xfId="0" applyNumberFormat="1" applyFont="1" applyFill="1" applyBorder="1" applyAlignment="1">
      <alignment horizontal="right" vertical="center"/>
    </xf>
    <xf numFmtId="164" fontId="5" fillId="0" borderId="0" xfId="0" applyNumberFormat="1" applyFont="1" applyFill="1" applyBorder="1" applyAlignment="1">
      <alignment horizontal="right" vertical="center"/>
    </xf>
    <xf numFmtId="164" fontId="5" fillId="0" borderId="6" xfId="0" applyNumberFormat="1" applyFont="1" applyFill="1" applyBorder="1" applyAlignment="1">
      <alignment horizontal="right" vertical="center"/>
    </xf>
    <xf numFmtId="164" fontId="5" fillId="0" borderId="5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64" fontId="1" fillId="0" borderId="16" xfId="0" applyNumberFormat="1" applyFont="1" applyFill="1" applyBorder="1"/>
    <xf numFmtId="0" fontId="1" fillId="0" borderId="0" xfId="0" applyFont="1" applyBorder="1" applyAlignment="1">
      <alignment horizontal="center" vertical="center"/>
    </xf>
    <xf numFmtId="164" fontId="20" fillId="0" borderId="16" xfId="0" applyNumberFormat="1" applyFont="1" applyBorder="1" applyAlignment="1">
      <alignment horizontal="right" vertical="center"/>
    </xf>
    <xf numFmtId="164" fontId="20" fillId="0" borderId="0" xfId="0" applyNumberFormat="1" applyFont="1" applyBorder="1" applyAlignment="1">
      <alignment horizontal="right" vertical="center"/>
    </xf>
    <xf numFmtId="164" fontId="20" fillId="0" borderId="6" xfId="0" applyNumberFormat="1" applyFont="1" applyBorder="1" applyAlignment="1">
      <alignment horizontal="right" vertical="center"/>
    </xf>
    <xf numFmtId="164" fontId="20" fillId="0" borderId="5" xfId="0" applyNumberFormat="1" applyFont="1" applyBorder="1" applyAlignment="1">
      <alignment horizontal="right" vertical="center"/>
    </xf>
    <xf numFmtId="164" fontId="2" fillId="0" borderId="0" xfId="0" applyNumberFormat="1" applyFont="1" applyBorder="1"/>
    <xf numFmtId="164" fontId="20" fillId="0" borderId="6" xfId="0" applyNumberFormat="1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/>
    </xf>
    <xf numFmtId="164" fontId="19" fillId="0" borderId="16" xfId="0" applyNumberFormat="1" applyFont="1" applyBorder="1" applyAlignment="1">
      <alignment horizontal="right" vertical="center"/>
    </xf>
    <xf numFmtId="164" fontId="5" fillId="7" borderId="44" xfId="0" applyNumberFormat="1" applyFont="1" applyFill="1" applyBorder="1" applyAlignment="1">
      <alignment horizontal="right" vertical="center"/>
    </xf>
    <xf numFmtId="164" fontId="5" fillId="7" borderId="45" xfId="0" applyNumberFormat="1" applyFont="1" applyFill="1" applyBorder="1" applyAlignment="1">
      <alignment horizontal="right" vertical="center"/>
    </xf>
    <xf numFmtId="0" fontId="12" fillId="2" borderId="0" xfId="0" applyFont="1" applyFill="1" applyBorder="1" applyAlignment="1">
      <alignment vertical="center"/>
    </xf>
    <xf numFmtId="0" fontId="46" fillId="2" borderId="0" xfId="0" applyFont="1" applyFill="1" applyBorder="1"/>
    <xf numFmtId="0" fontId="12" fillId="2" borderId="42" xfId="0" applyFont="1" applyFill="1" applyBorder="1" applyAlignment="1">
      <alignment horizontal="center" vertical="center"/>
    </xf>
    <xf numFmtId="182" fontId="43" fillId="0" borderId="0" xfId="0" applyNumberFormat="1" applyFont="1"/>
    <xf numFmtId="165" fontId="43" fillId="0" borderId="0" xfId="0" applyNumberFormat="1" applyFont="1"/>
    <xf numFmtId="3" fontId="1" fillId="0" borderId="0" xfId="0" applyNumberFormat="1" applyFont="1" applyBorder="1"/>
    <xf numFmtId="0" fontId="1" fillId="0" borderId="0" xfId="0" applyFont="1" applyBorder="1"/>
    <xf numFmtId="3" fontId="1" fillId="0" borderId="3" xfId="0" applyNumberFormat="1" applyFont="1" applyBorder="1"/>
    <xf numFmtId="3" fontId="1" fillId="0" borderId="4" xfId="0" applyNumberFormat="1" applyFont="1" applyBorder="1"/>
    <xf numFmtId="3" fontId="1" fillId="0" borderId="15" xfId="0" applyNumberFormat="1" applyFont="1" applyBorder="1"/>
    <xf numFmtId="3" fontId="1" fillId="0" borderId="5" xfId="0" applyNumberFormat="1" applyFont="1" applyBorder="1"/>
    <xf numFmtId="3" fontId="1" fillId="0" borderId="6" xfId="0" applyNumberFormat="1" applyFont="1" applyBorder="1"/>
    <xf numFmtId="3" fontId="1" fillId="0" borderId="16" xfId="0" applyNumberFormat="1" applyFont="1" applyBorder="1"/>
    <xf numFmtId="0" fontId="47" fillId="0" borderId="0" xfId="0" applyFont="1"/>
    <xf numFmtId="0" fontId="47" fillId="0" borderId="0" xfId="0" applyFont="1" applyFill="1" applyBorder="1"/>
    <xf numFmtId="3" fontId="2" fillId="0" borderId="5" xfId="0" applyNumberFormat="1" applyFont="1" applyBorder="1"/>
    <xf numFmtId="3" fontId="2" fillId="0" borderId="0" xfId="0" applyNumberFormat="1" applyFont="1" applyBorder="1"/>
    <xf numFmtId="3" fontId="2" fillId="0" borderId="6" xfId="0" applyNumberFormat="1" applyFont="1" applyBorder="1"/>
    <xf numFmtId="3" fontId="2" fillId="0" borderId="16" xfId="0" applyNumberFormat="1" applyFont="1" applyBorder="1"/>
    <xf numFmtId="0" fontId="1" fillId="0" borderId="16" xfId="0" applyFont="1" applyBorder="1"/>
    <xf numFmtId="1" fontId="1" fillId="0" borderId="16" xfId="0" applyNumberFormat="1" applyFont="1" applyBorder="1"/>
    <xf numFmtId="1" fontId="1" fillId="0" borderId="5" xfId="0" applyNumberFormat="1" applyFont="1" applyBorder="1"/>
    <xf numFmtId="1" fontId="1" fillId="0" borderId="0" xfId="0" applyNumberFormat="1" applyFont="1" applyBorder="1"/>
    <xf numFmtId="1" fontId="1" fillId="0" borderId="6" xfId="0" applyNumberFormat="1" applyFont="1" applyBorder="1"/>
    <xf numFmtId="164" fontId="1" fillId="0" borderId="19" xfId="0" applyNumberFormat="1" applyFont="1" applyFill="1" applyBorder="1"/>
    <xf numFmtId="164" fontId="1" fillId="0" borderId="2" xfId="0" applyNumberFormat="1" applyFont="1" applyFill="1" applyBorder="1"/>
    <xf numFmtId="164" fontId="1" fillId="0" borderId="20" xfId="0" applyNumberFormat="1" applyFont="1" applyFill="1" applyBorder="1"/>
    <xf numFmtId="164" fontId="1" fillId="0" borderId="18" xfId="0" applyNumberFormat="1" applyFont="1" applyFill="1" applyBorder="1"/>
    <xf numFmtId="4" fontId="1" fillId="0" borderId="19" xfId="0" applyNumberFormat="1" applyFont="1" applyBorder="1"/>
    <xf numFmtId="4" fontId="1" fillId="0" borderId="20" xfId="0" applyNumberFormat="1" applyFont="1" applyBorder="1"/>
    <xf numFmtId="0" fontId="1" fillId="0" borderId="19" xfId="0" applyFont="1" applyBorder="1"/>
    <xf numFmtId="2" fontId="1" fillId="0" borderId="2" xfId="0" applyNumberFormat="1" applyFont="1" applyBorder="1"/>
    <xf numFmtId="0" fontId="1" fillId="0" borderId="2" xfId="0" applyFont="1" applyBorder="1"/>
    <xf numFmtId="2" fontId="1" fillId="0" borderId="20" xfId="0" applyNumberFormat="1" applyFont="1" applyBorder="1"/>
    <xf numFmtId="2" fontId="1" fillId="0" borderId="18" xfId="0" applyNumberFormat="1" applyFont="1" applyBorder="1"/>
    <xf numFmtId="0" fontId="1" fillId="0" borderId="20" xfId="0" applyFont="1" applyBorder="1"/>
    <xf numFmtId="0" fontId="1" fillId="0" borderId="15" xfId="0" applyFont="1" applyBorder="1"/>
    <xf numFmtId="2" fontId="1" fillId="0" borderId="1" xfId="0" applyNumberFormat="1" applyFont="1" applyBorder="1"/>
    <xf numFmtId="2" fontId="1" fillId="0" borderId="4" xfId="0" applyNumberFormat="1" applyFont="1" applyBorder="1"/>
    <xf numFmtId="2" fontId="1" fillId="0" borderId="15" xfId="0" applyNumberFormat="1" applyFont="1" applyBorder="1"/>
    <xf numFmtId="2" fontId="1" fillId="0" borderId="0" xfId="0" applyNumberFormat="1" applyFont="1" applyBorder="1"/>
    <xf numFmtId="2" fontId="1" fillId="0" borderId="6" xfId="0" applyNumberFormat="1" applyFont="1" applyBorder="1"/>
    <xf numFmtId="2" fontId="1" fillId="0" borderId="16" xfId="0" applyNumberFormat="1" applyFont="1" applyBorder="1"/>
    <xf numFmtId="4" fontId="43" fillId="0" borderId="0" xfId="0" applyNumberFormat="1" applyFont="1"/>
    <xf numFmtId="4" fontId="47" fillId="0" borderId="0" xfId="0" applyNumberFormat="1" applyFont="1"/>
    <xf numFmtId="0" fontId="2" fillId="0" borderId="16" xfId="0" applyFont="1" applyBorder="1"/>
    <xf numFmtId="2" fontId="2" fillId="0" borderId="5" xfId="0" applyNumberFormat="1" applyFont="1" applyFill="1" applyBorder="1"/>
    <xf numFmtId="2" fontId="2" fillId="0" borderId="0" xfId="0" applyNumberFormat="1" applyFont="1" applyBorder="1"/>
    <xf numFmtId="2" fontId="2" fillId="0" borderId="6" xfId="0" applyNumberFormat="1" applyFont="1" applyBorder="1"/>
    <xf numFmtId="2" fontId="1" fillId="0" borderId="5" xfId="0" applyNumberFormat="1" applyFont="1" applyFill="1" applyBorder="1"/>
    <xf numFmtId="3" fontId="43" fillId="0" borderId="0" xfId="0" applyNumberFormat="1" applyFont="1" applyBorder="1"/>
    <xf numFmtId="168" fontId="43" fillId="0" borderId="0" xfId="0" applyNumberFormat="1" applyFont="1"/>
    <xf numFmtId="2" fontId="1" fillId="0" borderId="5" xfId="0" applyNumberFormat="1" applyFont="1" applyBorder="1"/>
    <xf numFmtId="3" fontId="1" fillId="0" borderId="5" xfId="0" applyNumberFormat="1" applyFont="1" applyFill="1" applyBorder="1"/>
    <xf numFmtId="3" fontId="1" fillId="0" borderId="6" xfId="0" applyNumberFormat="1" applyFont="1" applyFill="1" applyBorder="1"/>
    <xf numFmtId="3" fontId="1" fillId="0" borderId="16" xfId="0" applyNumberFormat="1" applyFont="1" applyFill="1" applyBorder="1"/>
    <xf numFmtId="164" fontId="43" fillId="0" borderId="0" xfId="0" applyNumberFormat="1" applyFont="1"/>
    <xf numFmtId="2" fontId="43" fillId="0" borderId="0" xfId="0" applyNumberFormat="1" applyFont="1"/>
    <xf numFmtId="3" fontId="1" fillId="0" borderId="19" xfId="0" applyNumberFormat="1" applyFont="1" applyBorder="1"/>
    <xf numFmtId="3" fontId="1" fillId="0" borderId="2" xfId="0" applyNumberFormat="1" applyFont="1" applyBorder="1"/>
    <xf numFmtId="3" fontId="1" fillId="0" borderId="20" xfId="0" applyNumberFormat="1" applyFont="1" applyBorder="1"/>
    <xf numFmtId="3" fontId="1" fillId="0" borderId="18" xfId="0" applyNumberFormat="1" applyFont="1" applyBorder="1"/>
    <xf numFmtId="3" fontId="43" fillId="0" borderId="0" xfId="0" applyNumberFormat="1" applyFont="1"/>
    <xf numFmtId="3" fontId="10" fillId="0" borderId="0" xfId="0" applyNumberFormat="1" applyFont="1"/>
    <xf numFmtId="3" fontId="16" fillId="7" borderId="21" xfId="0" applyNumberFormat="1" applyFont="1" applyFill="1" applyBorder="1" applyAlignment="1">
      <alignment horizontal="right" vertical="center"/>
    </xf>
    <xf numFmtId="3" fontId="16" fillId="7" borderId="22" xfId="0" applyNumberFormat="1" applyFont="1" applyFill="1" applyBorder="1" applyAlignment="1">
      <alignment horizontal="right" vertical="center"/>
    </xf>
    <xf numFmtId="3" fontId="16" fillId="7" borderId="11" xfId="0" applyNumberFormat="1" applyFont="1" applyFill="1" applyBorder="1" applyAlignment="1">
      <alignment horizontal="right" vertical="center"/>
    </xf>
    <xf numFmtId="3" fontId="16" fillId="0" borderId="0" xfId="0" applyNumberFormat="1" applyFont="1" applyFill="1" applyBorder="1"/>
    <xf numFmtId="3" fontId="16" fillId="7" borderId="17" xfId="0" applyNumberFormat="1" applyFont="1" applyFill="1" applyBorder="1" applyAlignment="1">
      <alignment horizontal="right" vertical="center"/>
    </xf>
    <xf numFmtId="3" fontId="16" fillId="0" borderId="0" xfId="0" applyNumberFormat="1" applyFont="1" applyBorder="1"/>
    <xf numFmtId="0" fontId="16" fillId="7" borderId="11" xfId="0" applyFont="1" applyFill="1" applyBorder="1" applyAlignment="1">
      <alignment horizontal="center" vertical="center"/>
    </xf>
    <xf numFmtId="0" fontId="16" fillId="7" borderId="11" xfId="0" applyFont="1" applyFill="1" applyBorder="1" applyAlignment="1">
      <alignment vertical="center"/>
    </xf>
    <xf numFmtId="3" fontId="5" fillId="7" borderId="22" xfId="0" applyNumberFormat="1" applyFont="1" applyFill="1" applyBorder="1" applyAlignment="1">
      <alignment horizontal="right" vertical="center"/>
    </xf>
    <xf numFmtId="3" fontId="5" fillId="7" borderId="11" xfId="0" applyNumberFormat="1" applyFont="1" applyFill="1" applyBorder="1" applyAlignment="1">
      <alignment horizontal="right" vertical="center"/>
    </xf>
    <xf numFmtId="3" fontId="5" fillId="7" borderId="17" xfId="0" applyNumberFormat="1" applyFont="1" applyFill="1" applyBorder="1" applyAlignment="1">
      <alignment horizontal="right" vertical="center"/>
    </xf>
    <xf numFmtId="3" fontId="5" fillId="7" borderId="21" xfId="0" applyNumberFormat="1" applyFont="1" applyFill="1" applyBorder="1" applyAlignment="1">
      <alignment horizontal="right" vertical="center"/>
    </xf>
    <xf numFmtId="4" fontId="5" fillId="7" borderId="3" xfId="0" applyNumberFormat="1" applyFont="1" applyFill="1" applyBorder="1" applyAlignment="1">
      <alignment horizontal="right" vertical="center"/>
    </xf>
    <xf numFmtId="4" fontId="5" fillId="7" borderId="4" xfId="0" applyNumberFormat="1" applyFont="1" applyFill="1" applyBorder="1" applyAlignment="1">
      <alignment horizontal="right" vertical="center"/>
    </xf>
    <xf numFmtId="4" fontId="5" fillId="7" borderId="1" xfId="0" applyNumberFormat="1" applyFont="1" applyFill="1" applyBorder="1" applyAlignment="1">
      <alignment horizontal="right" vertical="center"/>
    </xf>
    <xf numFmtId="4" fontId="5" fillId="7" borderId="15" xfId="0" applyNumberFormat="1" applyFont="1" applyFill="1" applyBorder="1" applyAlignment="1">
      <alignment horizontal="right"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vertical="center"/>
    </xf>
    <xf numFmtId="3" fontId="5" fillId="7" borderId="6" xfId="0" applyNumberFormat="1" applyFont="1" applyFill="1" applyBorder="1" applyAlignment="1">
      <alignment horizontal="right" vertical="center"/>
    </xf>
    <xf numFmtId="3" fontId="5" fillId="7" borderId="0" xfId="0" applyNumberFormat="1" applyFont="1" applyFill="1" applyBorder="1" applyAlignment="1">
      <alignment horizontal="right" vertical="center"/>
    </xf>
    <xf numFmtId="3" fontId="5" fillId="7" borderId="16" xfId="0" applyNumberFormat="1" applyFont="1" applyFill="1" applyBorder="1" applyAlignment="1">
      <alignment horizontal="right" vertical="center"/>
    </xf>
    <xf numFmtId="3" fontId="5" fillId="7" borderId="5" xfId="0" applyNumberFormat="1" applyFont="1" applyFill="1" applyBorder="1" applyAlignment="1">
      <alignment horizontal="right" vertical="center"/>
    </xf>
    <xf numFmtId="3" fontId="19" fillId="0" borderId="4" xfId="0" applyNumberFormat="1" applyFont="1" applyFill="1" applyBorder="1" applyAlignment="1">
      <alignment horizontal="right" vertical="center"/>
    </xf>
    <xf numFmtId="3" fontId="19" fillId="0" borderId="1" xfId="0" applyNumberFormat="1" applyFont="1" applyFill="1" applyBorder="1" applyAlignment="1">
      <alignment horizontal="right" vertical="center"/>
    </xf>
    <xf numFmtId="3" fontId="19" fillId="0" borderId="15" xfId="0" applyNumberFormat="1" applyFont="1" applyFill="1" applyBorder="1" applyAlignment="1">
      <alignment horizontal="right" vertical="center"/>
    </xf>
    <xf numFmtId="3" fontId="19" fillId="0" borderId="3" xfId="0" applyNumberFormat="1" applyFont="1" applyFill="1" applyBorder="1" applyAlignment="1">
      <alignment horizontal="right" vertical="center"/>
    </xf>
    <xf numFmtId="3" fontId="43" fillId="0" borderId="0" xfId="0" applyNumberFormat="1" applyFont="1" applyFill="1"/>
    <xf numFmtId="3" fontId="19" fillId="0" borderId="6" xfId="0" applyNumberFormat="1" applyFont="1" applyFill="1" applyBorder="1" applyAlignment="1">
      <alignment horizontal="right" vertical="center"/>
    </xf>
    <xf numFmtId="3" fontId="19" fillId="0" borderId="0" xfId="0" applyNumberFormat="1" applyFont="1" applyFill="1" applyBorder="1" applyAlignment="1">
      <alignment horizontal="right" vertical="center"/>
    </xf>
    <xf numFmtId="3" fontId="19" fillId="0" borderId="16" xfId="0" applyNumberFormat="1" applyFont="1" applyFill="1" applyBorder="1" applyAlignment="1">
      <alignment horizontal="right" vertical="center"/>
    </xf>
    <xf numFmtId="3" fontId="19" fillId="0" borderId="5" xfId="0" applyNumberFormat="1" applyFont="1" applyFill="1" applyBorder="1" applyAlignment="1">
      <alignment horizontal="right" vertical="center"/>
    </xf>
    <xf numFmtId="0" fontId="1" fillId="0" borderId="6" xfId="0" applyFont="1" applyFill="1" applyBorder="1"/>
    <xf numFmtId="0" fontId="47" fillId="0" borderId="0" xfId="0" applyFont="1" applyFill="1"/>
    <xf numFmtId="3" fontId="20" fillId="0" borderId="6" xfId="0" applyNumberFormat="1" applyFont="1" applyFill="1" applyBorder="1" applyAlignment="1">
      <alignment horizontal="right" vertical="center"/>
    </xf>
    <xf numFmtId="3" fontId="20" fillId="0" borderId="0" xfId="0" applyNumberFormat="1" applyFont="1" applyFill="1" applyBorder="1" applyAlignment="1">
      <alignment horizontal="right" vertical="center"/>
    </xf>
    <xf numFmtId="3" fontId="2" fillId="0" borderId="0" xfId="0" applyNumberFormat="1" applyFont="1" applyFill="1" applyBorder="1"/>
    <xf numFmtId="3" fontId="20" fillId="0" borderId="16" xfId="0" applyNumberFormat="1" applyFont="1" applyFill="1" applyBorder="1" applyAlignment="1">
      <alignment horizontal="right" vertical="center"/>
    </xf>
    <xf numFmtId="3" fontId="20" fillId="0" borderId="5" xfId="0" applyNumberFormat="1" applyFont="1" applyFill="1" applyBorder="1" applyAlignment="1">
      <alignment horizontal="right" vertical="center"/>
    </xf>
    <xf numFmtId="3" fontId="19" fillId="0" borderId="6" xfId="0" applyNumberFormat="1" applyFont="1" applyFill="1" applyBorder="1" applyAlignment="1">
      <alignment horizontal="right" vertical="center" wrapText="1"/>
    </xf>
    <xf numFmtId="3" fontId="20" fillId="0" borderId="5" xfId="0" applyNumberFormat="1" applyFont="1" applyFill="1" applyBorder="1" applyAlignment="1">
      <alignment horizontal="right" vertical="center" wrapText="1"/>
    </xf>
    <xf numFmtId="3" fontId="20" fillId="0" borderId="0" xfId="0" applyNumberFormat="1" applyFont="1" applyFill="1" applyBorder="1" applyAlignment="1">
      <alignment horizontal="right" vertical="center" wrapText="1"/>
    </xf>
    <xf numFmtId="3" fontId="20" fillId="0" borderId="6" xfId="0" applyNumberFormat="1" applyFont="1" applyFill="1" applyBorder="1" applyAlignment="1">
      <alignment horizontal="right" vertical="center" wrapText="1"/>
    </xf>
    <xf numFmtId="164" fontId="47" fillId="0" borderId="0" xfId="0" applyNumberFormat="1" applyFont="1" applyFill="1"/>
    <xf numFmtId="164" fontId="16" fillId="0" borderId="5" xfId="0" applyNumberFormat="1" applyFont="1" applyFill="1" applyBorder="1" applyAlignment="1">
      <alignment horizontal="right" vertical="center"/>
    </xf>
    <xf numFmtId="3" fontId="16" fillId="0" borderId="6" xfId="0" applyNumberFormat="1" applyFont="1" applyFill="1" applyBorder="1" applyAlignment="1">
      <alignment horizontal="right" vertical="center"/>
    </xf>
    <xf numFmtId="3" fontId="16" fillId="0" borderId="0" xfId="0" applyNumberFormat="1" applyFont="1" applyFill="1" applyBorder="1" applyAlignment="1">
      <alignment horizontal="right" vertical="center"/>
    </xf>
    <xf numFmtId="0" fontId="2" fillId="0" borderId="6" xfId="0" applyFont="1" applyFill="1" applyBorder="1"/>
    <xf numFmtId="3" fontId="19" fillId="0" borderId="16" xfId="0" applyNumberFormat="1" applyFont="1" applyFill="1" applyBorder="1" applyAlignment="1">
      <alignment horizontal="right" vertical="center" wrapText="1"/>
    </xf>
    <xf numFmtId="3" fontId="19" fillId="0" borderId="0" xfId="0" applyNumberFormat="1" applyFont="1" applyFill="1" applyBorder="1" applyAlignment="1">
      <alignment horizontal="right" vertical="center" wrapText="1"/>
    </xf>
    <xf numFmtId="3" fontId="19" fillId="0" borderId="5" xfId="0" applyNumberFormat="1" applyFont="1" applyFill="1" applyBorder="1" applyAlignment="1">
      <alignment horizontal="right" vertical="center" wrapText="1"/>
    </xf>
    <xf numFmtId="165" fontId="1" fillId="0" borderId="0" xfId="0" applyNumberFormat="1" applyFont="1" applyFill="1" applyBorder="1"/>
    <xf numFmtId="165" fontId="47" fillId="0" borderId="0" xfId="0" applyNumberFormat="1" applyFont="1" applyFill="1"/>
    <xf numFmtId="165" fontId="43" fillId="0" borderId="0" xfId="0" applyNumberFormat="1" applyFont="1" applyFill="1"/>
    <xf numFmtId="3" fontId="5" fillId="0" borderId="6" xfId="0" applyNumberFormat="1" applyFont="1" applyFill="1" applyBorder="1" applyAlignment="1">
      <alignment horizontal="right" vertical="center"/>
    </xf>
    <xf numFmtId="3" fontId="5" fillId="0" borderId="0" xfId="0" applyNumberFormat="1" applyFont="1" applyFill="1" applyBorder="1" applyAlignment="1">
      <alignment horizontal="right" vertical="center"/>
    </xf>
    <xf numFmtId="3" fontId="5" fillId="0" borderId="16" xfId="0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47" fillId="0" borderId="0" xfId="0" applyNumberFormat="1" applyFont="1" applyFill="1"/>
    <xf numFmtId="164" fontId="43" fillId="0" borderId="0" xfId="0" applyNumberFormat="1" applyFont="1" applyFill="1"/>
    <xf numFmtId="3" fontId="20" fillId="0" borderId="6" xfId="0" applyNumberFormat="1" applyFont="1" applyBorder="1" applyAlignment="1">
      <alignment horizontal="right" vertical="center"/>
    </xf>
    <xf numFmtId="3" fontId="20" fillId="0" borderId="0" xfId="0" applyNumberFormat="1" applyFont="1" applyBorder="1" applyAlignment="1">
      <alignment horizontal="right" vertical="center"/>
    </xf>
    <xf numFmtId="3" fontId="20" fillId="0" borderId="16" xfId="0" applyNumberFormat="1" applyFont="1" applyBorder="1" applyAlignment="1">
      <alignment horizontal="right" vertical="center"/>
    </xf>
    <xf numFmtId="3" fontId="20" fillId="0" borderId="5" xfId="0" applyNumberFormat="1" applyFont="1" applyBorder="1" applyAlignment="1">
      <alignment horizontal="right" vertical="center"/>
    </xf>
    <xf numFmtId="3" fontId="20" fillId="0" borderId="6" xfId="0" applyNumberFormat="1" applyFont="1" applyBorder="1" applyAlignment="1">
      <alignment horizontal="right" vertical="center" wrapText="1"/>
    </xf>
    <xf numFmtId="3" fontId="19" fillId="0" borderId="16" xfId="0" applyNumberFormat="1" applyFont="1" applyBorder="1" applyAlignment="1">
      <alignment horizontal="right" vertical="center"/>
    </xf>
    <xf numFmtId="3" fontId="5" fillId="7" borderId="44" xfId="0" applyNumberFormat="1" applyFont="1" applyFill="1" applyBorder="1" applyAlignment="1">
      <alignment horizontal="right" vertical="center"/>
    </xf>
    <xf numFmtId="3" fontId="5" fillId="7" borderId="45" xfId="0" applyNumberFormat="1" applyFont="1" applyFill="1" applyBorder="1" applyAlignment="1">
      <alignment horizontal="right" vertical="center"/>
    </xf>
    <xf numFmtId="0" fontId="75" fillId="0" borderId="0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3" fillId="2" borderId="0" xfId="4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10" fillId="0" borderId="0" xfId="1" applyFont="1" applyAlignment="1">
      <alignment vertical="center"/>
    </xf>
    <xf numFmtId="0" fontId="10" fillId="0" borderId="0" xfId="1" applyFont="1"/>
    <xf numFmtId="0" fontId="18" fillId="2" borderId="8" xfId="1" applyFont="1" applyFill="1" applyBorder="1" applyAlignment="1">
      <alignment horizontal="center" vertical="center" wrapText="1"/>
    </xf>
    <xf numFmtId="0" fontId="18" fillId="2" borderId="8" xfId="1" applyFont="1" applyFill="1" applyBorder="1" applyAlignment="1">
      <alignment horizontal="center" vertical="center"/>
    </xf>
    <xf numFmtId="0" fontId="78" fillId="2" borderId="0" xfId="1" applyFont="1" applyFill="1" applyAlignment="1">
      <alignment horizontal="center" vertical="center" wrapText="1"/>
    </xf>
    <xf numFmtId="14" fontId="19" fillId="0" borderId="0" xfId="1" applyNumberFormat="1" applyFont="1" applyAlignment="1">
      <alignment horizontal="center" vertical="center"/>
    </xf>
    <xf numFmtId="0" fontId="80" fillId="2" borderId="0" xfId="0" applyFont="1" applyFill="1" applyAlignment="1">
      <alignment horizontal="justify" vertical="center"/>
    </xf>
    <xf numFmtId="0" fontId="18" fillId="2" borderId="0" xfId="0" applyFont="1" applyFill="1" applyAlignment="1">
      <alignment horizontal="center" vertical="center"/>
    </xf>
    <xf numFmtId="0" fontId="19" fillId="0" borderId="0" xfId="0" applyFont="1" applyAlignment="1">
      <alignment horizontal="justify" vertical="center"/>
    </xf>
    <xf numFmtId="0" fontId="19" fillId="0" borderId="0" xfId="0" applyFont="1" applyAlignment="1">
      <alignment horizontal="center" vertical="center"/>
    </xf>
    <xf numFmtId="0" fontId="19" fillId="7" borderId="0" xfId="0" applyFont="1" applyFill="1" applyAlignment="1">
      <alignment horizontal="justify" vertical="center"/>
    </xf>
    <xf numFmtId="168" fontId="19" fillId="7" borderId="0" xfId="0" applyNumberFormat="1" applyFont="1" applyFill="1" applyAlignment="1">
      <alignment horizontal="center" vertical="center"/>
    </xf>
    <xf numFmtId="168" fontId="19" fillId="8" borderId="0" xfId="0" applyNumberFormat="1" applyFont="1" applyFill="1" applyAlignment="1">
      <alignment horizontal="center" vertical="center"/>
    </xf>
    <xf numFmtId="0" fontId="58" fillId="0" borderId="0" xfId="0" applyFont="1"/>
    <xf numFmtId="0" fontId="58" fillId="0" borderId="0" xfId="0" applyFont="1" applyAlignment="1">
      <alignment vertical="center" wrapText="1"/>
    </xf>
    <xf numFmtId="0" fontId="58" fillId="0" borderId="0" xfId="0" applyFont="1" applyAlignment="1">
      <alignment vertical="center"/>
    </xf>
    <xf numFmtId="0" fontId="43" fillId="0" borderId="0" xfId="0" applyFont="1" applyAlignment="1">
      <alignment horizontal="justify" vertical="center" wrapText="1"/>
    </xf>
    <xf numFmtId="0" fontId="43" fillId="0" borderId="0" xfId="0" applyFont="1" applyAlignment="1">
      <alignment horizontal="center" vertical="center" wrapText="1"/>
    </xf>
    <xf numFmtId="0" fontId="25" fillId="2" borderId="0" xfId="0" applyFont="1" applyFill="1" applyBorder="1" applyAlignment="1">
      <alignment horizontal="justify" vertical="center" wrapText="1"/>
    </xf>
    <xf numFmtId="177" fontId="63" fillId="0" borderId="20" xfId="0" applyNumberFormat="1" applyFont="1" applyFill="1" applyBorder="1" applyAlignment="1">
      <alignment horizontal="center"/>
    </xf>
    <xf numFmtId="177" fontId="63" fillId="0" borderId="19" xfId="0" applyNumberFormat="1" applyFont="1" applyFill="1" applyBorder="1" applyAlignment="1">
      <alignment horizontal="center"/>
    </xf>
    <xf numFmtId="177" fontId="63" fillId="0" borderId="18" xfId="0" applyNumberFormat="1" applyFont="1" applyFill="1" applyBorder="1" applyAlignment="1">
      <alignment horizontal="center"/>
    </xf>
    <xf numFmtId="177" fontId="55" fillId="0" borderId="18" xfId="0" applyNumberFormat="1" applyFont="1" applyFill="1" applyBorder="1" applyAlignment="1">
      <alignment horizontal="center"/>
    </xf>
    <xf numFmtId="177" fontId="4" fillId="0" borderId="20" xfId="0" applyNumberFormat="1" applyFont="1" applyFill="1" applyBorder="1" applyAlignment="1">
      <alignment horizontal="center"/>
    </xf>
    <xf numFmtId="177" fontId="4" fillId="0" borderId="19" xfId="0" applyNumberFormat="1" applyFont="1" applyFill="1" applyBorder="1" applyAlignment="1">
      <alignment horizontal="center"/>
    </xf>
    <xf numFmtId="177" fontId="63" fillId="0" borderId="6" xfId="0" applyNumberFormat="1" applyFont="1" applyFill="1" applyBorder="1" applyAlignment="1">
      <alignment horizontal="center"/>
    </xf>
    <xf numFmtId="177" fontId="63" fillId="0" borderId="5" xfId="0" applyNumberFormat="1" applyFont="1" applyFill="1" applyBorder="1" applyAlignment="1">
      <alignment horizontal="center"/>
    </xf>
    <xf numFmtId="177" fontId="63" fillId="0" borderId="16" xfId="0" applyNumberFormat="1" applyFont="1" applyFill="1" applyBorder="1" applyAlignment="1">
      <alignment horizontal="center"/>
    </xf>
    <xf numFmtId="177" fontId="55" fillId="0" borderId="16" xfId="0" applyNumberFormat="1" applyFont="1" applyFill="1" applyBorder="1" applyAlignment="1">
      <alignment horizontal="center"/>
    </xf>
    <xf numFmtId="177" fontId="4" fillId="0" borderId="6" xfId="0" applyNumberFormat="1" applyFont="1" applyFill="1" applyBorder="1" applyAlignment="1">
      <alignment horizontal="center"/>
    </xf>
    <xf numFmtId="177" fontId="4" fillId="0" borderId="5" xfId="0" applyNumberFormat="1" applyFont="1" applyFill="1" applyBorder="1" applyAlignment="1">
      <alignment horizontal="center"/>
    </xf>
    <xf numFmtId="177" fontId="63" fillId="0" borderId="4" xfId="0" applyNumberFormat="1" applyFont="1" applyFill="1" applyBorder="1" applyAlignment="1">
      <alignment horizontal="center"/>
    </xf>
    <xf numFmtId="177" fontId="63" fillId="0" borderId="3" xfId="0" applyNumberFormat="1" applyFont="1" applyFill="1" applyBorder="1" applyAlignment="1">
      <alignment horizontal="center"/>
    </xf>
    <xf numFmtId="177" fontId="63" fillId="0" borderId="15" xfId="0" applyNumberFormat="1" applyFont="1" applyFill="1" applyBorder="1" applyAlignment="1">
      <alignment horizontal="center"/>
    </xf>
    <xf numFmtId="177" fontId="55" fillId="0" borderId="15" xfId="0" applyNumberFormat="1" applyFont="1" applyFill="1" applyBorder="1" applyAlignment="1">
      <alignment horizontal="center"/>
    </xf>
    <xf numFmtId="177" fontId="4" fillId="0" borderId="4" xfId="0" applyNumberFormat="1" applyFont="1" applyFill="1" applyBorder="1" applyAlignment="1">
      <alignment horizontal="center"/>
    </xf>
    <xf numFmtId="177" fontId="4" fillId="0" borderId="3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Fill="1" applyAlignment="1">
      <alignment horizontal="center"/>
    </xf>
    <xf numFmtId="3" fontId="1" fillId="0" borderId="0" xfId="0" applyNumberFormat="1" applyFont="1" applyFill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2" fontId="33" fillId="0" borderId="0" xfId="1" applyNumberFormat="1" applyFont="1" applyAlignment="1">
      <alignment horizontal="right"/>
    </xf>
    <xf numFmtId="0" fontId="18" fillId="9" borderId="8" xfId="0" applyFont="1" applyFill="1" applyBorder="1" applyAlignment="1">
      <alignment horizontal="center" vertical="center"/>
    </xf>
    <xf numFmtId="0" fontId="85" fillId="9" borderId="8" xfId="0" applyFont="1" applyFill="1" applyBorder="1" applyAlignment="1">
      <alignment horizontal="justify" vertical="center"/>
    </xf>
    <xf numFmtId="0" fontId="86" fillId="9" borderId="8" xfId="0" applyFont="1" applyFill="1" applyBorder="1" applyAlignment="1">
      <alignment horizontal="center" vertical="center"/>
    </xf>
    <xf numFmtId="0" fontId="86" fillId="9" borderId="0" xfId="0" applyFont="1" applyFill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justify" vertical="center"/>
    </xf>
    <xf numFmtId="0" fontId="19" fillId="0" borderId="52" xfId="0" applyFont="1" applyBorder="1" applyAlignment="1">
      <alignment horizontal="justify" vertical="center"/>
    </xf>
    <xf numFmtId="0" fontId="19" fillId="0" borderId="54" xfId="0" applyFont="1" applyBorder="1" applyAlignment="1">
      <alignment horizontal="center" vertical="center"/>
    </xf>
    <xf numFmtId="168" fontId="19" fillId="0" borderId="54" xfId="0" applyNumberFormat="1" applyFont="1" applyBorder="1" applyAlignment="1">
      <alignment horizontal="center" vertical="center"/>
    </xf>
    <xf numFmtId="168" fontId="19" fillId="0" borderId="0" xfId="0" applyNumberFormat="1" applyFont="1" applyAlignment="1">
      <alignment horizontal="center" vertical="center"/>
    </xf>
    <xf numFmtId="168" fontId="19" fillId="0" borderId="56" xfId="0" applyNumberFormat="1" applyFont="1" applyBorder="1" applyAlignment="1">
      <alignment horizontal="center" vertical="center"/>
    </xf>
    <xf numFmtId="168" fontId="19" fillId="0" borderId="0" xfId="0" applyNumberFormat="1" applyFont="1" applyBorder="1" applyAlignment="1">
      <alignment horizontal="center" vertical="center"/>
    </xf>
    <xf numFmtId="168" fontId="19" fillId="0" borderId="55" xfId="0" applyNumberFormat="1" applyFont="1" applyBorder="1" applyAlignment="1">
      <alignment horizontal="center" vertical="center"/>
    </xf>
    <xf numFmtId="168" fontId="19" fillId="0" borderId="52" xfId="0" applyNumberFormat="1" applyFont="1" applyBorder="1" applyAlignment="1">
      <alignment horizontal="center" vertical="center"/>
    </xf>
    <xf numFmtId="168" fontId="19" fillId="0" borderId="57" xfId="0" applyNumberFormat="1" applyFont="1" applyBorder="1" applyAlignment="1">
      <alignment horizontal="center" vertical="center"/>
    </xf>
    <xf numFmtId="0" fontId="2" fillId="10" borderId="0" xfId="0" applyFont="1" applyFill="1" applyAlignment="1">
      <alignment horizontal="left" vertical="center"/>
    </xf>
    <xf numFmtId="0" fontId="18" fillId="10" borderId="0" xfId="0" applyFont="1" applyFill="1" applyAlignment="1">
      <alignment horizontal="center" vertical="center"/>
    </xf>
    <xf numFmtId="0" fontId="87" fillId="0" borderId="0" xfId="0" applyFont="1" applyAlignment="1">
      <alignment horizontal="right" vertical="center"/>
    </xf>
    <xf numFmtId="0" fontId="2" fillId="0" borderId="0" xfId="0" applyFont="1" applyFill="1" applyAlignment="1">
      <alignment horizontal="justify" vertical="center"/>
    </xf>
    <xf numFmtId="0" fontId="2" fillId="0" borderId="0" xfId="0" applyFont="1" applyFill="1" applyAlignment="1">
      <alignment horizontal="right" vertical="center"/>
    </xf>
    <xf numFmtId="3" fontId="2" fillId="0" borderId="0" xfId="0" applyNumberFormat="1" applyFont="1" applyFill="1" applyAlignment="1">
      <alignment horizontal="right" vertical="center"/>
    </xf>
    <xf numFmtId="0" fontId="44" fillId="0" borderId="0" xfId="0" applyFont="1" applyFill="1" applyBorder="1" applyAlignment="1">
      <alignment horizontal="left" vertical="center"/>
    </xf>
    <xf numFmtId="180" fontId="1" fillId="0" borderId="0" xfId="0" applyNumberFormat="1" applyFont="1" applyFill="1" applyBorder="1" applyAlignment="1">
      <alignment horizontal="right" vertical="center"/>
    </xf>
    <xf numFmtId="0" fontId="18" fillId="9" borderId="50" xfId="0" applyFont="1" applyFill="1" applyBorder="1" applyAlignment="1">
      <alignment horizontal="justify" vertical="center"/>
    </xf>
    <xf numFmtId="0" fontId="18" fillId="9" borderId="58" xfId="0" applyFont="1" applyFill="1" applyBorder="1" applyAlignment="1">
      <alignment horizontal="justify" vertical="center"/>
    </xf>
    <xf numFmtId="0" fontId="18" fillId="9" borderId="51" xfId="0" applyFont="1" applyFill="1" applyBorder="1" applyAlignment="1">
      <alignment horizontal="center" vertical="center"/>
    </xf>
    <xf numFmtId="0" fontId="18" fillId="9" borderId="9" xfId="0" applyFont="1" applyFill="1" applyBorder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14" fontId="5" fillId="0" borderId="0" xfId="1" applyNumberFormat="1" applyFont="1" applyBorder="1" applyAlignment="1">
      <alignment horizontal="center" vertical="center"/>
    </xf>
    <xf numFmtId="14" fontId="19" fillId="0" borderId="0" xfId="1" applyNumberFormat="1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14" fontId="19" fillId="0" borderId="2" xfId="1" applyNumberFormat="1" applyFont="1" applyBorder="1" applyAlignment="1">
      <alignment horizontal="center" vertical="center"/>
    </xf>
    <xf numFmtId="0" fontId="19" fillId="0" borderId="1" xfId="1" applyFont="1" applyBorder="1" applyAlignment="1">
      <alignment horizontal="center" vertical="center"/>
    </xf>
    <xf numFmtId="14" fontId="5" fillId="0" borderId="1" xfId="1" applyNumberFormat="1" applyFont="1" applyBorder="1" applyAlignment="1">
      <alignment horizontal="center" vertical="center"/>
    </xf>
    <xf numFmtId="14" fontId="19" fillId="0" borderId="1" xfId="1" applyNumberFormat="1" applyFont="1" applyBorder="1" applyAlignment="1">
      <alignment horizontal="center" vertical="center"/>
    </xf>
    <xf numFmtId="0" fontId="19" fillId="7" borderId="61" xfId="0" applyFont="1" applyFill="1" applyBorder="1" applyAlignment="1">
      <alignment horizontal="justify" vertical="center"/>
    </xf>
    <xf numFmtId="168" fontId="19" fillId="7" borderId="61" xfId="0" applyNumberFormat="1" applyFont="1" applyFill="1" applyBorder="1" applyAlignment="1">
      <alignment horizontal="center" vertical="center"/>
    </xf>
    <xf numFmtId="168" fontId="20" fillId="7" borderId="61" xfId="0" applyNumberFormat="1" applyFont="1" applyFill="1" applyBorder="1" applyAlignment="1">
      <alignment horizontal="center" vertical="center"/>
    </xf>
    <xf numFmtId="168" fontId="20" fillId="8" borderId="61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justify" vertical="center" wrapText="1"/>
    </xf>
    <xf numFmtId="0" fontId="2" fillId="0" borderId="0" xfId="0" applyFont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 wrapText="1"/>
    </xf>
    <xf numFmtId="0" fontId="82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0" borderId="0" xfId="0" applyFont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justify" vertical="center" wrapText="1"/>
    </xf>
    <xf numFmtId="0" fontId="44" fillId="0" borderId="0" xfId="0" applyFont="1" applyBorder="1" applyAlignment="1">
      <alignment horizontal="center" vertical="center" wrapText="1"/>
    </xf>
    <xf numFmtId="0" fontId="83" fillId="0" borderId="0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justify" vertical="center" wrapText="1"/>
    </xf>
    <xf numFmtId="0" fontId="44" fillId="0" borderId="1" xfId="0" applyFont="1" applyBorder="1" applyAlignment="1">
      <alignment horizontal="center" vertical="center" wrapText="1"/>
    </xf>
    <xf numFmtId="0" fontId="83" fillId="0" borderId="1" xfId="0" applyFont="1" applyBorder="1" applyAlignment="1">
      <alignment horizontal="center" vertical="center" wrapText="1"/>
    </xf>
    <xf numFmtId="0" fontId="68" fillId="0" borderId="2" xfId="0" applyFont="1" applyBorder="1" applyAlignment="1">
      <alignment horizontal="center" vertical="center" wrapText="1"/>
    </xf>
    <xf numFmtId="0" fontId="84" fillId="0" borderId="2" xfId="0" applyFont="1" applyBorder="1" applyAlignment="1">
      <alignment horizontal="center" vertical="center" wrapText="1"/>
    </xf>
    <xf numFmtId="0" fontId="6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justify" vertical="center" wrapText="1"/>
    </xf>
    <xf numFmtId="0" fontId="82" fillId="0" borderId="1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84" fillId="0" borderId="1" xfId="0" applyFont="1" applyBorder="1" applyAlignment="1">
      <alignment horizontal="center" vertical="center" wrapText="1"/>
    </xf>
    <xf numFmtId="0" fontId="19" fillId="0" borderId="63" xfId="0" applyFont="1" applyBorder="1" applyAlignment="1">
      <alignment horizontal="justify" vertical="center"/>
    </xf>
    <xf numFmtId="0" fontId="1" fillId="0" borderId="63" xfId="0" applyFont="1" applyBorder="1" applyAlignment="1">
      <alignment horizontal="justify" vertical="center"/>
    </xf>
    <xf numFmtId="0" fontId="1" fillId="0" borderId="54" xfId="0" applyFont="1" applyBorder="1" applyAlignment="1">
      <alignment horizontal="center" vertical="center"/>
    </xf>
    <xf numFmtId="0" fontId="18" fillId="9" borderId="0" xfId="0" applyFont="1" applyFill="1" applyBorder="1" applyAlignment="1">
      <alignment horizontal="center" vertical="center" wrapText="1"/>
    </xf>
    <xf numFmtId="0" fontId="18" fillId="9" borderId="0" xfId="0" applyFont="1" applyFill="1" applyBorder="1" applyAlignment="1">
      <alignment horizontal="center" vertical="center"/>
    </xf>
    <xf numFmtId="49" fontId="1" fillId="0" borderId="65" xfId="0" applyNumberFormat="1" applyFont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center" vertical="center" wrapText="1"/>
    </xf>
    <xf numFmtId="49" fontId="44" fillId="0" borderId="5" xfId="0" applyNumberFormat="1" applyFont="1" applyBorder="1" applyAlignment="1">
      <alignment horizontal="center" vertical="center" wrapText="1"/>
    </xf>
    <xf numFmtId="49" fontId="19" fillId="0" borderId="65" xfId="0" applyNumberFormat="1" applyFont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vertical="center" wrapText="1"/>
    </xf>
    <xf numFmtId="49" fontId="19" fillId="0" borderId="5" xfId="0" applyNumberFormat="1" applyFont="1" applyBorder="1" applyAlignment="1">
      <alignment horizontal="center" vertical="center" wrapText="1"/>
    </xf>
    <xf numFmtId="49" fontId="44" fillId="0" borderId="0" xfId="0" applyNumberFormat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justify" vertical="center"/>
    </xf>
    <xf numFmtId="0" fontId="2" fillId="0" borderId="2" xfId="0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0" fontId="44" fillId="0" borderId="1" xfId="0" applyFont="1" applyFill="1" applyBorder="1" applyAlignment="1">
      <alignment horizontal="left" vertical="center"/>
    </xf>
    <xf numFmtId="180" fontId="1" fillId="0" borderId="1" xfId="0" applyNumberFormat="1" applyFont="1" applyFill="1" applyBorder="1" applyAlignment="1">
      <alignment horizontal="right" vertical="center"/>
    </xf>
    <xf numFmtId="4" fontId="2" fillId="0" borderId="0" xfId="0" applyNumberFormat="1" applyFont="1" applyFill="1"/>
    <xf numFmtId="4" fontId="1" fillId="0" borderId="0" xfId="0" applyNumberFormat="1" applyFont="1" applyFill="1"/>
    <xf numFmtId="4" fontId="1" fillId="0" borderId="1" xfId="0" applyNumberFormat="1" applyFont="1" applyFill="1" applyBorder="1"/>
    <xf numFmtId="164" fontId="22" fillId="0" borderId="0" xfId="0" applyNumberFormat="1" applyFont="1" applyFill="1"/>
    <xf numFmtId="0" fontId="10" fillId="0" borderId="0" xfId="1" applyFont="1"/>
    <xf numFmtId="0" fontId="43" fillId="0" borderId="0" xfId="11" applyFont="1"/>
    <xf numFmtId="0" fontId="43" fillId="0" borderId="0" xfId="11" applyFont="1" applyFill="1"/>
    <xf numFmtId="0" fontId="88" fillId="0" borderId="0" xfId="11" applyFont="1"/>
    <xf numFmtId="0" fontId="10" fillId="0" borderId="0" xfId="11" applyFont="1" applyAlignment="1">
      <alignment vertical="center"/>
    </xf>
    <xf numFmtId="168" fontId="13" fillId="0" borderId="0" xfId="11" applyNumberFormat="1" applyFont="1" applyFill="1"/>
    <xf numFmtId="168" fontId="13" fillId="0" borderId="0" xfId="11" applyNumberFormat="1" applyFont="1"/>
    <xf numFmtId="3" fontId="88" fillId="0" borderId="0" xfId="11" applyNumberFormat="1" applyFont="1"/>
    <xf numFmtId="3" fontId="88" fillId="0" borderId="0" xfId="11" applyNumberFormat="1" applyFont="1" applyFill="1" applyBorder="1" applyAlignment="1">
      <alignment horizontal="right"/>
    </xf>
    <xf numFmtId="14" fontId="88" fillId="0" borderId="0" xfId="11" applyNumberFormat="1" applyFont="1"/>
    <xf numFmtId="3" fontId="88" fillId="0" borderId="0" xfId="11" applyNumberFormat="1" applyFont="1" applyFill="1"/>
    <xf numFmtId="3" fontId="89" fillId="0" borderId="0" xfId="11" applyNumberFormat="1" applyFont="1" applyFill="1" applyBorder="1" applyAlignment="1">
      <alignment horizontal="right"/>
    </xf>
    <xf numFmtId="0" fontId="90" fillId="0" borderId="0" xfId="11" applyFont="1" applyFill="1" applyBorder="1" applyAlignment="1">
      <alignment horizontal="center"/>
    </xf>
    <xf numFmtId="0" fontId="17" fillId="0" borderId="0" xfId="12" applyFont="1" applyAlignment="1">
      <alignment horizontal="right"/>
    </xf>
    <xf numFmtId="168" fontId="13" fillId="0" borderId="61" xfId="13" applyNumberFormat="1" applyFont="1" applyFill="1" applyBorder="1" applyAlignment="1">
      <alignment horizontal="center"/>
    </xf>
    <xf numFmtId="0" fontId="13" fillId="0" borderId="61" xfId="11" applyFont="1" applyFill="1" applyBorder="1"/>
    <xf numFmtId="168" fontId="13" fillId="0" borderId="0" xfId="13" applyNumberFormat="1" applyFont="1" applyFill="1" applyAlignment="1">
      <alignment horizontal="center"/>
    </xf>
    <xf numFmtId="0" fontId="13" fillId="0" borderId="0" xfId="11" applyFont="1" applyFill="1"/>
    <xf numFmtId="49" fontId="43" fillId="0" borderId="0" xfId="11" applyNumberFormat="1" applyFont="1"/>
    <xf numFmtId="0" fontId="12" fillId="2" borderId="0" xfId="11" applyFont="1" applyFill="1" applyAlignment="1">
      <alignment horizontal="center" vertical="center"/>
    </xf>
    <xf numFmtId="0" fontId="10" fillId="0" borderId="0" xfId="11" applyFont="1" applyFill="1"/>
    <xf numFmtId="0" fontId="1" fillId="0" borderId="0" xfId="11" applyFont="1"/>
    <xf numFmtId="0" fontId="42" fillId="0" borderId="0" xfId="11" applyFont="1"/>
    <xf numFmtId="168" fontId="43" fillId="0" borderId="67" xfId="12" applyNumberFormat="1" applyFont="1" applyBorder="1"/>
    <xf numFmtId="0" fontId="43" fillId="0" borderId="67" xfId="12" applyFont="1" applyBorder="1" applyAlignment="1">
      <alignment horizontal="left" indent="1"/>
    </xf>
    <xf numFmtId="168" fontId="43" fillId="0" borderId="0" xfId="12" applyNumberFormat="1" applyFont="1"/>
    <xf numFmtId="0" fontId="43" fillId="0" borderId="0" xfId="12" applyFont="1" applyAlignment="1">
      <alignment horizontal="left" indent="1"/>
    </xf>
    <xf numFmtId="0" fontId="44" fillId="0" borderId="0" xfId="12" applyFont="1" applyAlignment="1">
      <alignment horizontal="left" indent="2"/>
    </xf>
    <xf numFmtId="0" fontId="12" fillId="2" borderId="0" xfId="12" applyFont="1" applyFill="1" applyAlignment="1">
      <alignment horizontal="center"/>
    </xf>
    <xf numFmtId="0" fontId="12" fillId="2" borderId="0" xfId="12" applyFont="1" applyFill="1"/>
    <xf numFmtId="183" fontId="10" fillId="0" borderId="0" xfId="2" applyNumberFormat="1" applyFont="1"/>
    <xf numFmtId="0" fontId="92" fillId="0" borderId="0" xfId="12" applyFont="1"/>
    <xf numFmtId="2" fontId="43" fillId="0" borderId="1" xfId="12" applyNumberFormat="1" applyFont="1" applyBorder="1"/>
    <xf numFmtId="0" fontId="10" fillId="0" borderId="1" xfId="12" applyFont="1" applyBorder="1"/>
    <xf numFmtId="2" fontId="43" fillId="0" borderId="0" xfId="12" applyNumberFormat="1" applyFont="1" applyBorder="1"/>
    <xf numFmtId="0" fontId="10" fillId="0" borderId="0" xfId="12" applyFont="1" applyBorder="1"/>
    <xf numFmtId="0" fontId="17" fillId="0" borderId="0" xfId="12" applyFont="1" applyAlignment="1"/>
    <xf numFmtId="2" fontId="43" fillId="0" borderId="0" xfId="12" applyNumberFormat="1" applyFont="1"/>
    <xf numFmtId="0" fontId="10" fillId="0" borderId="0" xfId="12" applyFont="1"/>
    <xf numFmtId="0" fontId="12" fillId="2" borderId="0" xfId="12" applyFont="1" applyFill="1" applyAlignment="1">
      <alignment horizontal="center" vertical="center" wrapText="1"/>
    </xf>
    <xf numFmtId="0" fontId="12" fillId="2" borderId="0" xfId="12" applyFont="1" applyFill="1" applyAlignment="1">
      <alignment horizontal="center" vertical="center"/>
    </xf>
    <xf numFmtId="0" fontId="93" fillId="0" borderId="0" xfId="11" applyFont="1"/>
    <xf numFmtId="168" fontId="43" fillId="0" borderId="1" xfId="12" applyNumberFormat="1" applyFont="1" applyBorder="1"/>
    <xf numFmtId="0" fontId="43" fillId="0" borderId="1" xfId="12" applyFont="1" applyBorder="1" applyAlignment="1">
      <alignment horizontal="left" indent="1"/>
    </xf>
    <xf numFmtId="49" fontId="19" fillId="0" borderId="0" xfId="1" applyNumberFormat="1" applyFont="1" applyAlignment="1">
      <alignment horizontal="center" vertical="center"/>
    </xf>
    <xf numFmtId="0" fontId="18" fillId="9" borderId="8" xfId="1" applyFont="1" applyFill="1" applyBorder="1" applyAlignment="1">
      <alignment horizontal="center" vertical="center"/>
    </xf>
    <xf numFmtId="180" fontId="43" fillId="0" borderId="1" xfId="12" applyNumberFormat="1" applyFont="1" applyBorder="1"/>
    <xf numFmtId="0" fontId="10" fillId="0" borderId="1" xfId="12" applyFont="1" applyBorder="1" applyAlignment="1">
      <alignment horizontal="center"/>
    </xf>
    <xf numFmtId="180" fontId="43" fillId="0" borderId="0" xfId="12" applyNumberFormat="1" applyFont="1" applyBorder="1"/>
    <xf numFmtId="0" fontId="10" fillId="0" borderId="0" xfId="12" applyFont="1" applyBorder="1" applyAlignment="1">
      <alignment horizontal="center"/>
    </xf>
    <xf numFmtId="183" fontId="10" fillId="0" borderId="0" xfId="2" applyNumberFormat="1" applyFont="1" applyAlignment="1"/>
    <xf numFmtId="0" fontId="94" fillId="0" borderId="0" xfId="1" applyFont="1" applyAlignment="1">
      <alignment vertical="center" wrapText="1"/>
    </xf>
    <xf numFmtId="0" fontId="19" fillId="0" borderId="0" xfId="1" applyFont="1" applyBorder="1" applyAlignment="1">
      <alignment vertical="center"/>
    </xf>
    <xf numFmtId="49" fontId="19" fillId="0" borderId="62" xfId="1" applyNumberFormat="1" applyFont="1" applyBorder="1" applyAlignment="1">
      <alignment horizontal="center" vertical="center"/>
    </xf>
    <xf numFmtId="0" fontId="19" fillId="0" borderId="53" xfId="1" applyFont="1" applyBorder="1" applyAlignment="1">
      <alignment horizontal="center" vertical="center"/>
    </xf>
    <xf numFmtId="0" fontId="19" fillId="0" borderId="62" xfId="1" applyFont="1" applyBorder="1" applyAlignment="1">
      <alignment horizontal="left" vertical="center" indent="2"/>
    </xf>
    <xf numFmtId="0" fontId="19" fillId="0" borderId="54" xfId="1" applyFont="1" applyBorder="1" applyAlignment="1">
      <alignment horizontal="center" vertical="center"/>
    </xf>
    <xf numFmtId="0" fontId="19" fillId="0" borderId="0" xfId="1" applyFont="1" applyBorder="1" applyAlignment="1">
      <alignment horizontal="left" vertical="center" indent="2"/>
    </xf>
    <xf numFmtId="49" fontId="22" fillId="0" borderId="0" xfId="1" applyNumberFormat="1" applyFont="1" applyAlignment="1">
      <alignment horizontal="center" vertical="center"/>
    </xf>
    <xf numFmtId="0" fontId="39" fillId="0" borderId="54" xfId="1" applyFont="1" applyBorder="1" applyAlignment="1">
      <alignment horizontal="center" vertical="center"/>
    </xf>
    <xf numFmtId="0" fontId="20" fillId="0" borderId="0" xfId="1" applyFont="1" applyBorder="1" applyAlignment="1">
      <alignment vertical="center"/>
    </xf>
    <xf numFmtId="0" fontId="18" fillId="9" borderId="0" xfId="1" applyFont="1" applyFill="1" applyAlignment="1">
      <alignment horizontal="center" vertical="center"/>
    </xf>
    <xf numFmtId="0" fontId="18" fillId="9" borderId="68" xfId="1" applyFont="1" applyFill="1" applyBorder="1" applyAlignment="1">
      <alignment horizontal="center" vertical="center"/>
    </xf>
    <xf numFmtId="0" fontId="85" fillId="9" borderId="8" xfId="1" applyFont="1" applyFill="1" applyBorder="1" applyAlignment="1">
      <alignment vertical="center"/>
    </xf>
    <xf numFmtId="168" fontId="43" fillId="0" borderId="61" xfId="12" applyNumberFormat="1" applyFont="1" applyBorder="1"/>
    <xf numFmtId="0" fontId="43" fillId="0" borderId="61" xfId="12" applyFont="1" applyBorder="1" applyAlignment="1">
      <alignment horizontal="left" indent="1"/>
    </xf>
    <xf numFmtId="0" fontId="1" fillId="0" borderId="64" xfId="0" applyFont="1" applyFill="1" applyBorder="1" applyAlignment="1">
      <alignment horizontal="justify" vertical="center"/>
    </xf>
    <xf numFmtId="0" fontId="1" fillId="0" borderId="53" xfId="0" applyFont="1" applyFill="1" applyBorder="1" applyAlignment="1">
      <alignment horizontal="center" vertical="center"/>
    </xf>
    <xf numFmtId="0" fontId="1" fillId="0" borderId="62" xfId="0" applyFont="1" applyFill="1" applyBorder="1" applyAlignment="1">
      <alignment horizontal="center" vertical="center"/>
    </xf>
    <xf numFmtId="0" fontId="1" fillId="0" borderId="6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2" fillId="0" borderId="0" xfId="12" applyFont="1" applyFill="1" applyAlignment="1">
      <alignment horizontal="center"/>
    </xf>
    <xf numFmtId="168" fontId="43" fillId="0" borderId="0" xfId="12" applyNumberFormat="1" applyFont="1" applyFill="1"/>
    <xf numFmtId="168" fontId="43" fillId="0" borderId="0" xfId="12" applyNumberFormat="1" applyFont="1" applyFill="1" applyBorder="1"/>
    <xf numFmtId="168" fontId="24" fillId="0" borderId="0" xfId="12" applyNumberFormat="1" applyFont="1" applyFill="1" applyBorder="1" applyAlignment="1">
      <alignment horizontal="right"/>
    </xf>
    <xf numFmtId="183" fontId="10" fillId="0" borderId="0" xfId="2" applyNumberFormat="1" applyFont="1" applyFill="1" applyAlignment="1"/>
    <xf numFmtId="0" fontId="20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 indent="1"/>
    </xf>
    <xf numFmtId="0" fontId="20" fillId="0" borderId="0" xfId="0" applyFont="1" applyAlignment="1">
      <alignment horizontal="left" vertical="center" indent="2"/>
    </xf>
    <xf numFmtId="0" fontId="19" fillId="0" borderId="0" xfId="0" applyFont="1" applyAlignment="1">
      <alignment horizontal="left" vertical="center" indent="2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left" indent="2"/>
    </xf>
    <xf numFmtId="0" fontId="4" fillId="0" borderId="0" xfId="0" applyFont="1" applyFill="1" applyAlignment="1">
      <alignment horizontal="left" indent="2"/>
    </xf>
    <xf numFmtId="2" fontId="54" fillId="0" borderId="0" xfId="0" applyNumberFormat="1" applyFont="1" applyFill="1"/>
    <xf numFmtId="2" fontId="4" fillId="0" borderId="0" xfId="0" applyNumberFormat="1" applyFont="1" applyFill="1"/>
    <xf numFmtId="2" fontId="4" fillId="0" borderId="0" xfId="0" applyNumberFormat="1" applyFont="1" applyFill="1" applyAlignment="1">
      <alignment vertical="center"/>
    </xf>
    <xf numFmtId="2" fontId="54" fillId="0" borderId="1" xfId="0" applyNumberFormat="1" applyFont="1" applyFill="1" applyBorder="1"/>
    <xf numFmtId="0" fontId="20" fillId="0" borderId="1" xfId="0" applyFont="1" applyBorder="1" applyAlignment="1">
      <alignment horizontal="left" vertical="center"/>
    </xf>
    <xf numFmtId="3" fontId="5" fillId="0" borderId="0" xfId="1" applyNumberFormat="1" applyFont="1" applyFill="1" applyAlignment="1">
      <alignment horizontal="center"/>
    </xf>
    <xf numFmtId="164" fontId="2" fillId="0" borderId="6" xfId="0" applyNumberFormat="1" applyFont="1" applyFill="1" applyBorder="1" applyAlignment="1">
      <alignment vertical="center"/>
    </xf>
    <xf numFmtId="164" fontId="1" fillId="0" borderId="6" xfId="0" applyNumberFormat="1" applyFont="1" applyFill="1" applyBorder="1" applyAlignment="1">
      <alignment vertical="center"/>
    </xf>
    <xf numFmtId="0" fontId="17" fillId="0" borderId="0" xfId="1" applyFont="1" applyBorder="1" applyAlignment="1">
      <alignment horizontal="left" vertical="top"/>
    </xf>
    <xf numFmtId="3" fontId="1" fillId="6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Border="1" applyAlignment="1">
      <alignment horizontal="right" vertical="center"/>
    </xf>
    <xf numFmtId="3" fontId="2" fillId="0" borderId="1" xfId="0" applyNumberFormat="1" applyFont="1" applyBorder="1" applyAlignment="1">
      <alignment horizontal="right" vertical="center"/>
    </xf>
    <xf numFmtId="3" fontId="1" fillId="6" borderId="0" xfId="0" applyNumberFormat="1" applyFont="1" applyFill="1" applyBorder="1" applyAlignment="1">
      <alignment horizontal="right" vertical="center"/>
    </xf>
    <xf numFmtId="4" fontId="2" fillId="0" borderId="0" xfId="5" applyNumberFormat="1" applyFont="1" applyFill="1" applyBorder="1" applyAlignment="1">
      <alignment vertical="center"/>
    </xf>
    <xf numFmtId="164" fontId="2" fillId="0" borderId="0" xfId="5" applyNumberFormat="1" applyFont="1" applyFill="1" applyBorder="1" applyAlignment="1">
      <alignment vertical="center"/>
    </xf>
    <xf numFmtId="164" fontId="1" fillId="0" borderId="0" xfId="10" applyNumberFormat="1" applyFont="1" applyBorder="1"/>
    <xf numFmtId="0" fontId="1" fillId="0" borderId="0" xfId="10" applyFont="1" applyBorder="1"/>
    <xf numFmtId="182" fontId="1" fillId="0" borderId="0" xfId="5" applyNumberFormat="1" applyFont="1" applyBorder="1" applyAlignment="1">
      <alignment vertical="center"/>
    </xf>
    <xf numFmtId="168" fontId="16" fillId="0" borderId="0" xfId="1" applyNumberFormat="1" applyFont="1" applyBorder="1" applyAlignment="1">
      <alignment horizontal="center" vertical="center"/>
    </xf>
    <xf numFmtId="0" fontId="10" fillId="0" borderId="0" xfId="1" applyFont="1"/>
    <xf numFmtId="0" fontId="17" fillId="0" borderId="2" xfId="8" applyFont="1" applyBorder="1" applyAlignment="1">
      <alignment horizontal="right" vertical="center"/>
    </xf>
    <xf numFmtId="0" fontId="10" fillId="0" borderId="0" xfId="8" applyFont="1" applyAlignment="1">
      <alignment horizontal="left" vertical="center"/>
    </xf>
    <xf numFmtId="0" fontId="18" fillId="2" borderId="6" xfId="8" applyFont="1" applyFill="1" applyBorder="1" applyAlignment="1">
      <alignment horizontal="center" vertical="center" wrapText="1"/>
    </xf>
    <xf numFmtId="0" fontId="18" fillId="2" borderId="0" xfId="8" applyFont="1" applyFill="1" applyBorder="1" applyAlignment="1">
      <alignment horizontal="center" vertical="center" wrapText="1"/>
    </xf>
    <xf numFmtId="0" fontId="18" fillId="2" borderId="5" xfId="8" applyFont="1" applyFill="1" applyBorder="1" applyAlignment="1">
      <alignment horizontal="center" vertical="center" wrapText="1"/>
    </xf>
    <xf numFmtId="0" fontId="10" fillId="0" borderId="0" xfId="1" applyFont="1" applyAlignment="1">
      <alignment vertical="center"/>
    </xf>
    <xf numFmtId="0" fontId="25" fillId="2" borderId="0" xfId="1" applyFont="1" applyFill="1" applyAlignment="1">
      <alignment vertical="center"/>
    </xf>
    <xf numFmtId="0" fontId="78" fillId="2" borderId="7" xfId="1" applyFont="1" applyFill="1" applyBorder="1" applyAlignment="1">
      <alignment horizontal="center" vertical="center" wrapText="1"/>
    </xf>
    <xf numFmtId="0" fontId="24" fillId="0" borderId="0" xfId="1" applyFont="1" applyBorder="1" applyAlignment="1">
      <alignment vertical="center"/>
    </xf>
    <xf numFmtId="0" fontId="24" fillId="0" borderId="0" xfId="1" applyFont="1" applyAlignment="1">
      <alignment vertical="center"/>
    </xf>
    <xf numFmtId="0" fontId="23" fillId="0" borderId="0" xfId="1" applyFont="1" applyBorder="1"/>
    <xf numFmtId="0" fontId="17" fillId="0" borderId="0" xfId="1" applyFont="1" applyBorder="1" applyAlignment="1">
      <alignment horizontal="right" vertical="center"/>
    </xf>
    <xf numFmtId="0" fontId="10" fillId="0" borderId="0" xfId="8" applyFont="1" applyBorder="1" applyAlignment="1">
      <alignment horizontal="left" vertical="center"/>
    </xf>
    <xf numFmtId="0" fontId="19" fillId="0" borderId="18" xfId="8" applyFont="1" applyBorder="1" applyAlignment="1">
      <alignment horizontal="center" vertical="center" wrapText="1"/>
    </xf>
    <xf numFmtId="0" fontId="19" fillId="0" borderId="16" xfId="8" applyFont="1" applyBorder="1" applyAlignment="1">
      <alignment horizontal="center" vertical="center" wrapText="1"/>
    </xf>
    <xf numFmtId="0" fontId="19" fillId="0" borderId="15" xfId="8" applyFont="1" applyBorder="1" applyAlignment="1">
      <alignment horizontal="center" vertical="center" wrapText="1"/>
    </xf>
    <xf numFmtId="0" fontId="1" fillId="0" borderId="18" xfId="8" applyFont="1" applyFill="1" applyBorder="1" applyAlignment="1">
      <alignment horizontal="center" vertical="center" wrapText="1"/>
    </xf>
    <xf numFmtId="0" fontId="1" fillId="0" borderId="16" xfId="8" applyFont="1" applyFill="1" applyBorder="1" applyAlignment="1">
      <alignment horizontal="center" vertical="center" wrapText="1"/>
    </xf>
    <xf numFmtId="0" fontId="1" fillId="0" borderId="15" xfId="8" applyFont="1" applyFill="1" applyBorder="1" applyAlignment="1">
      <alignment horizontal="center" vertical="center" wrapText="1"/>
    </xf>
    <xf numFmtId="0" fontId="10" fillId="0" borderId="9" xfId="0" applyFont="1" applyBorder="1" applyAlignment="1">
      <alignment horizontal="justify" vertical="center"/>
    </xf>
    <xf numFmtId="0" fontId="18" fillId="9" borderId="59" xfId="0" applyFont="1" applyFill="1" applyBorder="1" applyAlignment="1">
      <alignment horizontal="center" vertical="center"/>
    </xf>
    <xf numFmtId="0" fontId="18" fillId="9" borderId="10" xfId="0" applyFont="1" applyFill="1" applyBorder="1" applyAlignment="1">
      <alignment horizontal="center" vertical="center"/>
    </xf>
    <xf numFmtId="0" fontId="18" fillId="9" borderId="60" xfId="0" applyFont="1" applyFill="1" applyBorder="1" applyAlignment="1">
      <alignment horizontal="center" vertical="center"/>
    </xf>
    <xf numFmtId="0" fontId="18" fillId="9" borderId="59" xfId="0" applyFont="1" applyFill="1" applyBorder="1" applyAlignment="1">
      <alignment horizontal="center" vertical="center" wrapText="1"/>
    </xf>
    <xf numFmtId="0" fontId="18" fillId="9" borderId="1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right" vertical="center"/>
    </xf>
    <xf numFmtId="0" fontId="10" fillId="0" borderId="0" xfId="0" applyFont="1" applyAlignment="1">
      <alignment horizontal="justify" vertical="center"/>
    </xf>
    <xf numFmtId="0" fontId="5" fillId="0" borderId="0" xfId="1" applyFont="1" applyAlignment="1">
      <alignment horizontal="left" vertical="center" wrapText="1"/>
    </xf>
    <xf numFmtId="0" fontId="27" fillId="0" borderId="0" xfId="1" applyFont="1" applyAlignment="1">
      <alignment horizontal="left" vertical="center" wrapText="1"/>
    </xf>
    <xf numFmtId="0" fontId="27" fillId="0" borderId="2" xfId="1" applyFont="1" applyBorder="1" applyAlignment="1">
      <alignment horizontal="left" vertical="center" wrapText="1"/>
    </xf>
    <xf numFmtId="0" fontId="10" fillId="0" borderId="0" xfId="1" applyFont="1" applyFill="1" applyBorder="1" applyAlignment="1">
      <alignment vertical="center"/>
    </xf>
    <xf numFmtId="0" fontId="17" fillId="0" borderId="0" xfId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center"/>
    </xf>
    <xf numFmtId="0" fontId="53" fillId="0" borderId="0" xfId="0" applyFont="1" applyBorder="1" applyAlignment="1">
      <alignment horizontal="right" vertical="center"/>
    </xf>
    <xf numFmtId="0" fontId="53" fillId="0" borderId="2" xfId="0" applyFont="1" applyBorder="1" applyAlignment="1">
      <alignment horizontal="right" vertical="center"/>
    </xf>
    <xf numFmtId="0" fontId="10" fillId="0" borderId="1" xfId="0" applyFont="1" applyBorder="1" applyAlignment="1"/>
    <xf numFmtId="0" fontId="1" fillId="0" borderId="22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2" xfId="8" applyFont="1" applyBorder="1" applyAlignment="1">
      <alignment horizontal="center" vertical="center" wrapText="1"/>
    </xf>
    <xf numFmtId="0" fontId="1" fillId="0" borderId="11" xfId="8" applyFont="1" applyBorder="1" applyAlignment="1">
      <alignment horizontal="center" vertical="center" wrapText="1"/>
    </xf>
    <xf numFmtId="0" fontId="1" fillId="0" borderId="21" xfId="8" applyFont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22" xfId="8" applyFont="1" applyFill="1" applyBorder="1" applyAlignment="1">
      <alignment horizontal="center" vertical="center" wrapText="1"/>
    </xf>
    <xf numFmtId="0" fontId="1" fillId="0" borderId="11" xfId="8" applyFont="1" applyFill="1" applyBorder="1" applyAlignment="1">
      <alignment horizontal="center" vertical="center" wrapText="1"/>
    </xf>
    <xf numFmtId="0" fontId="1" fillId="0" borderId="21" xfId="8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horizontal="left" vertical="center" wrapText="1"/>
    </xf>
    <xf numFmtId="0" fontId="18" fillId="2" borderId="19" xfId="0" applyFont="1" applyFill="1" applyBorder="1" applyAlignment="1">
      <alignment horizontal="left" vertical="center" wrapText="1"/>
    </xf>
    <xf numFmtId="0" fontId="18" fillId="2" borderId="23" xfId="8" applyFont="1" applyFill="1" applyBorder="1" applyAlignment="1">
      <alignment horizontal="center" vertical="center"/>
    </xf>
    <xf numFmtId="0" fontId="18" fillId="2" borderId="21" xfId="8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8" applyFont="1" applyFill="1" applyBorder="1" applyAlignment="1">
      <alignment horizontal="center" vertical="center" wrapText="1"/>
    </xf>
    <xf numFmtId="0" fontId="1" fillId="0" borderId="5" xfId="8" applyFont="1" applyFill="1" applyBorder="1" applyAlignment="1">
      <alignment horizontal="center" vertical="center" wrapText="1"/>
    </xf>
    <xf numFmtId="0" fontId="1" fillId="0" borderId="6" xfId="8" applyFont="1" applyBorder="1" applyAlignment="1">
      <alignment horizontal="center" vertical="center" wrapText="1"/>
    </xf>
    <xf numFmtId="0" fontId="1" fillId="0" borderId="5" xfId="8" applyFont="1" applyBorder="1" applyAlignment="1">
      <alignment horizontal="center" vertical="center" wrapText="1"/>
    </xf>
    <xf numFmtId="1" fontId="1" fillId="0" borderId="4" xfId="0" applyNumberFormat="1" applyFont="1" applyFill="1" applyBorder="1" applyAlignment="1">
      <alignment horizontal="center" vertical="center" wrapText="1"/>
    </xf>
    <xf numFmtId="1" fontId="1" fillId="0" borderId="3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0" fillId="0" borderId="2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17" fillId="0" borderId="0" xfId="0" applyFont="1" applyBorder="1" applyAlignment="1">
      <alignment horizontal="justify" vertical="center" wrapText="1"/>
    </xf>
    <xf numFmtId="0" fontId="27" fillId="0" borderId="0" xfId="0" applyFont="1" applyAlignment="1">
      <alignment horizontal="left" vertical="center" wrapText="1"/>
    </xf>
    <xf numFmtId="0" fontId="62" fillId="0" borderId="0" xfId="0" applyFont="1" applyAlignment="1">
      <alignment horizontal="left" vertical="center" wrapText="1"/>
    </xf>
    <xf numFmtId="0" fontId="10" fillId="0" borderId="1" xfId="0" applyFont="1" applyBorder="1" applyAlignment="1">
      <alignment vertical="center"/>
    </xf>
    <xf numFmtId="0" fontId="19" fillId="0" borderId="16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27" fillId="0" borderId="2" xfId="0" applyFont="1" applyBorder="1" applyAlignment="1">
      <alignment horizontal="left" vertical="center" wrapText="1"/>
    </xf>
    <xf numFmtId="0" fontId="18" fillId="2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right" vertical="center" wrapText="1"/>
    </xf>
    <xf numFmtId="179" fontId="65" fillId="2" borderId="41" xfId="0" applyNumberFormat="1" applyFont="1" applyFill="1" applyBorder="1" applyAlignment="1">
      <alignment horizontal="center" vertical="center" wrapText="1"/>
    </xf>
    <xf numFmtId="179" fontId="65" fillId="2" borderId="0" xfId="0" applyNumberFormat="1" applyFont="1" applyFill="1" applyBorder="1" applyAlignment="1">
      <alignment horizontal="center" vertical="center" wrapText="1"/>
    </xf>
    <xf numFmtId="0" fontId="53" fillId="0" borderId="2" xfId="0" applyFont="1" applyBorder="1" applyAlignment="1">
      <alignment horizontal="right"/>
    </xf>
    <xf numFmtId="0" fontId="57" fillId="0" borderId="0" xfId="0" applyFont="1" applyFill="1" applyAlignment="1">
      <alignment horizontal="left" vertical="center"/>
    </xf>
    <xf numFmtId="179" fontId="65" fillId="2" borderId="43" xfId="0" applyNumberFormat="1" applyFont="1" applyFill="1" applyBorder="1" applyAlignment="1">
      <alignment horizontal="center" vertical="center" wrapText="1"/>
    </xf>
    <xf numFmtId="179" fontId="65" fillId="2" borderId="40" xfId="0" applyNumberFormat="1" applyFont="1" applyFill="1" applyBorder="1" applyAlignment="1">
      <alignment horizontal="center" vertical="center" wrapText="1"/>
    </xf>
    <xf numFmtId="179" fontId="65" fillId="2" borderId="29" xfId="0" applyNumberFormat="1" applyFont="1" applyFill="1" applyBorder="1" applyAlignment="1">
      <alignment horizontal="center" vertical="center" wrapText="1"/>
    </xf>
    <xf numFmtId="179" fontId="65" fillId="2" borderId="39" xfId="0" applyNumberFormat="1" applyFont="1" applyFill="1" applyBorder="1" applyAlignment="1">
      <alignment horizontal="center" vertical="center" wrapText="1"/>
    </xf>
    <xf numFmtId="179" fontId="65" fillId="2" borderId="37" xfId="0" applyNumberFormat="1" applyFont="1" applyFill="1" applyBorder="1" applyAlignment="1">
      <alignment horizontal="center" vertical="center" wrapText="1"/>
    </xf>
    <xf numFmtId="179" fontId="65" fillId="2" borderId="42" xfId="0" applyNumberFormat="1" applyFont="1" applyFill="1" applyBorder="1" applyAlignment="1">
      <alignment horizontal="center" vertical="center" wrapText="1"/>
    </xf>
    <xf numFmtId="179" fontId="65" fillId="2" borderId="38" xfId="0" applyNumberFormat="1" applyFont="1" applyFill="1" applyBorder="1" applyAlignment="1">
      <alignment horizontal="center" vertical="center" wrapText="1"/>
    </xf>
    <xf numFmtId="0" fontId="53" fillId="0" borderId="2" xfId="8" applyFont="1" applyBorder="1" applyAlignment="1">
      <alignment horizontal="right"/>
    </xf>
    <xf numFmtId="0" fontId="57" fillId="0" borderId="0" xfId="8" applyFont="1" applyAlignment="1">
      <alignment horizontal="left" vertical="center"/>
    </xf>
    <xf numFmtId="0" fontId="54" fillId="0" borderId="0" xfId="8" applyFont="1" applyAlignment="1">
      <alignment horizontal="left" vertical="center"/>
    </xf>
    <xf numFmtId="3" fontId="53" fillId="0" borderId="2" xfId="8" applyNumberFormat="1" applyFont="1" applyBorder="1" applyAlignment="1">
      <alignment horizontal="right" vertical="center"/>
    </xf>
    <xf numFmtId="0" fontId="10" fillId="0" borderId="0" xfId="0" applyFont="1" applyFill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3" fontId="17" fillId="0" borderId="2" xfId="0" applyNumberFormat="1" applyFont="1" applyBorder="1" applyAlignment="1">
      <alignment horizontal="right" vertical="center"/>
    </xf>
    <xf numFmtId="0" fontId="17" fillId="0" borderId="0" xfId="0" applyFont="1" applyAlignment="1">
      <alignment horizontal="left" vertical="center"/>
    </xf>
    <xf numFmtId="0" fontId="27" fillId="0" borderId="2" xfId="0" applyFont="1" applyBorder="1" applyAlignment="1">
      <alignment horizontal="right" vertical="center"/>
    </xf>
    <xf numFmtId="0" fontId="10" fillId="0" borderId="1" xfId="0" applyFont="1" applyBorder="1" applyAlignment="1">
      <alignment horizontal="left" vertical="center"/>
    </xf>
    <xf numFmtId="0" fontId="57" fillId="0" borderId="9" xfId="0" applyFont="1" applyBorder="1" applyAlignment="1">
      <alignment horizontal="justify" vertical="center"/>
    </xf>
    <xf numFmtId="0" fontId="3" fillId="2" borderId="2" xfId="4" applyFont="1" applyFill="1" applyBorder="1" applyAlignment="1">
      <alignment horizontal="center" vertical="center"/>
    </xf>
    <xf numFmtId="0" fontId="3" fillId="2" borderId="0" xfId="4" applyFont="1" applyFill="1" applyBorder="1" applyAlignment="1">
      <alignment horizontal="center" vertical="center"/>
    </xf>
    <xf numFmtId="164" fontId="27" fillId="0" borderId="2" xfId="0" applyNumberFormat="1" applyFont="1" applyBorder="1" applyAlignment="1">
      <alignment horizontal="right"/>
    </xf>
    <xf numFmtId="0" fontId="3" fillId="2" borderId="2" xfId="4" applyFont="1" applyFill="1" applyBorder="1" applyAlignment="1">
      <alignment horizontal="center" vertical="center" wrapText="1"/>
    </xf>
    <xf numFmtId="0" fontId="3" fillId="2" borderId="0" xfId="4" applyFont="1" applyFill="1" applyBorder="1" applyAlignment="1">
      <alignment horizontal="center" vertical="center" wrapText="1"/>
    </xf>
    <xf numFmtId="0" fontId="10" fillId="0" borderId="0" xfId="0" applyFont="1" applyBorder="1" applyAlignment="1">
      <alignment vertical="center"/>
    </xf>
    <xf numFmtId="0" fontId="53" fillId="0" borderId="2" xfId="0" applyFont="1" applyBorder="1" applyAlignment="1">
      <alignment horizontal="left" vertical="center" wrapText="1"/>
    </xf>
    <xf numFmtId="0" fontId="17" fillId="0" borderId="0" xfId="0" applyFont="1" applyAlignment="1">
      <alignment horizontal="right" vertical="center"/>
    </xf>
    <xf numFmtId="0" fontId="10" fillId="0" borderId="0" xfId="1" applyFont="1"/>
    <xf numFmtId="0" fontId="17" fillId="0" borderId="2" xfId="0" applyFont="1" applyBorder="1" applyAlignment="1">
      <alignment horizontal="right" vertical="center"/>
    </xf>
    <xf numFmtId="0" fontId="17" fillId="0" borderId="0" xfId="0" applyFont="1" applyAlignment="1">
      <alignment horizontal="left" vertical="center" wrapText="1"/>
    </xf>
    <xf numFmtId="0" fontId="10" fillId="0" borderId="0" xfId="10" applyFont="1" applyAlignment="1">
      <alignment horizontal="left"/>
    </xf>
    <xf numFmtId="3" fontId="17" fillId="0" borderId="0" xfId="10" applyNumberFormat="1" applyFont="1" applyBorder="1" applyAlignment="1">
      <alignment horizontal="right" vertical="center"/>
    </xf>
    <xf numFmtId="3" fontId="17" fillId="0" borderId="2" xfId="10" applyNumberFormat="1" applyFont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0" fontId="18" fillId="9" borderId="8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8" fillId="9" borderId="7" xfId="1" applyFont="1" applyFill="1" applyBorder="1" applyAlignment="1">
      <alignment horizontal="center" vertical="center" wrapText="1"/>
    </xf>
    <xf numFmtId="0" fontId="18" fillId="9" borderId="0" xfId="1" applyFont="1" applyFill="1" applyAlignment="1">
      <alignment horizontal="center" vertical="center" wrapText="1"/>
    </xf>
    <xf numFmtId="0" fontId="17" fillId="0" borderId="0" xfId="1" applyFont="1" applyBorder="1" applyAlignment="1">
      <alignment horizontal="center" vertical="center"/>
    </xf>
    <xf numFmtId="0" fontId="17" fillId="0" borderId="0" xfId="1" applyFont="1" applyFill="1" applyBorder="1" applyAlignment="1">
      <alignment horizontal="center" vertical="center"/>
    </xf>
    <xf numFmtId="0" fontId="17" fillId="0" borderId="0" xfId="1" applyFont="1" applyBorder="1" applyAlignment="1">
      <alignment horizontal="right" vertical="center" wrapText="1"/>
    </xf>
    <xf numFmtId="0" fontId="17" fillId="0" borderId="2" xfId="1" applyFont="1" applyBorder="1" applyAlignment="1">
      <alignment horizontal="right" vertical="center"/>
    </xf>
    <xf numFmtId="0" fontId="10" fillId="0" borderId="0" xfId="2" applyFont="1" applyFill="1" applyAlignment="1">
      <alignment vertical="center"/>
    </xf>
    <xf numFmtId="0" fontId="17" fillId="0" borderId="2" xfId="2" applyFont="1" applyBorder="1" applyAlignment="1">
      <alignment vertical="center"/>
    </xf>
    <xf numFmtId="0" fontId="17" fillId="0" borderId="2" xfId="3" applyFont="1" applyFill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91" fillId="0" borderId="66" xfId="1" applyFont="1" applyBorder="1" applyAlignment="1">
      <alignment horizontal="justify" wrapText="1"/>
    </xf>
    <xf numFmtId="183" fontId="10" fillId="0" borderId="0" xfId="2" applyNumberFormat="1" applyFont="1" applyAlignment="1">
      <alignment horizontal="left"/>
    </xf>
    <xf numFmtId="0" fontId="5" fillId="0" borderId="0" xfId="1" applyFont="1" applyAlignment="1">
      <alignment vertical="center"/>
    </xf>
    <xf numFmtId="0" fontId="10" fillId="0" borderId="0" xfId="5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168" fontId="24" fillId="0" borderId="0" xfId="12" applyNumberFormat="1" applyFont="1" applyBorder="1" applyAlignment="1">
      <alignment horizontal="right"/>
    </xf>
    <xf numFmtId="0" fontId="10" fillId="0" borderId="0" xfId="0" applyFont="1"/>
    <xf numFmtId="0" fontId="12" fillId="2" borderId="36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 vertical="center"/>
    </xf>
    <xf numFmtId="0" fontId="12" fillId="2" borderId="42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0" fontId="12" fillId="2" borderId="47" xfId="0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/>
    </xf>
    <xf numFmtId="0" fontId="12" fillId="2" borderId="46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12" fillId="2" borderId="37" xfId="0" applyFont="1" applyFill="1" applyBorder="1" applyAlignment="1">
      <alignment horizontal="center"/>
    </xf>
    <xf numFmtId="0" fontId="12" fillId="2" borderId="47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12" fillId="2" borderId="49" xfId="0" applyFont="1" applyFill="1" applyBorder="1" applyAlignment="1">
      <alignment horizontal="center" vertical="center"/>
    </xf>
    <xf numFmtId="0" fontId="12" fillId="2" borderId="39" xfId="0" applyFont="1" applyFill="1" applyBorder="1" applyAlignment="1">
      <alignment horizontal="center" vertical="center"/>
    </xf>
    <xf numFmtId="0" fontId="12" fillId="2" borderId="48" xfId="0" applyFont="1" applyFill="1" applyBorder="1" applyAlignment="1">
      <alignment horizontal="center" vertical="center"/>
    </xf>
    <xf numFmtId="0" fontId="12" fillId="2" borderId="36" xfId="0" applyFont="1" applyFill="1" applyBorder="1" applyAlignment="1">
      <alignment horizontal="center" vertical="center"/>
    </xf>
    <xf numFmtId="0" fontId="12" fillId="2" borderId="39" xfId="0" applyFont="1" applyFill="1" applyBorder="1" applyAlignment="1">
      <alignment horizontal="center"/>
    </xf>
    <xf numFmtId="0" fontId="12" fillId="2" borderId="35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0" fillId="0" borderId="0" xfId="10" applyFont="1" applyAlignment="1">
      <alignment horizontal="left" vertical="center"/>
    </xf>
  </cellXfs>
  <cellStyles count="14">
    <cellStyle name="Normal 2" xfId="11"/>
    <cellStyle name="Normal 3" xfId="7"/>
    <cellStyle name="Normálna 7" xfId="4"/>
    <cellStyle name="Normálne" xfId="0" builtinId="0"/>
    <cellStyle name="Normálne 11 2" xfId="10"/>
    <cellStyle name="Normálne 16" xfId="8"/>
    <cellStyle name="Normálne 2 3" xfId="1"/>
    <cellStyle name="Normálne 3" xfId="3"/>
    <cellStyle name="Normálne 5" xfId="12"/>
    <cellStyle name="Normálne 51" xfId="6"/>
    <cellStyle name="Normálne 52" xfId="5"/>
    <cellStyle name="Normálne 9" xfId="2"/>
    <cellStyle name="Percent 2" xfId="13"/>
    <cellStyle name="Percentá 3" xfId="9"/>
  </cellStyles>
  <dxfs count="0"/>
  <tableStyles count="0" defaultTableStyle="TableStyleMedium2" defaultPivotStyle="PivotStyleLight16"/>
  <colors>
    <mruColors>
      <color rgb="FFB1E8F9"/>
      <color rgb="FF13B5EA"/>
      <color rgb="FF109BC6"/>
      <color rgb="FFDCB47B"/>
      <color rgb="FF136FC2"/>
      <color rgb="FF1365C2"/>
      <color rgb="FF1383CC"/>
      <color rgb="FF138DCC"/>
      <color rgb="FF1397D6"/>
      <color rgb="FF13A1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5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3.xml"/><Relationship Id="rId84" Type="http://schemas.openxmlformats.org/officeDocument/2006/relationships/externalLink" Target="externalLinks/externalLink19.xml"/><Relationship Id="rId89" Type="http://schemas.openxmlformats.org/officeDocument/2006/relationships/externalLink" Target="externalLinks/externalLink24.xml"/><Relationship Id="rId112" Type="http://schemas.openxmlformats.org/officeDocument/2006/relationships/externalLink" Target="externalLinks/externalLink47.xml"/><Relationship Id="rId133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4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9.xml"/><Relationship Id="rId79" Type="http://schemas.openxmlformats.org/officeDocument/2006/relationships/externalLink" Target="externalLinks/externalLink14.xml"/><Relationship Id="rId102" Type="http://schemas.openxmlformats.org/officeDocument/2006/relationships/externalLink" Target="externalLinks/externalLink37.xml"/><Relationship Id="rId123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6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5.xml"/><Relationship Id="rId95" Type="http://schemas.openxmlformats.org/officeDocument/2006/relationships/externalLink" Target="externalLinks/externalLink30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4.xml"/><Relationship Id="rId77" Type="http://schemas.openxmlformats.org/officeDocument/2006/relationships/externalLink" Target="externalLinks/externalLink12.xml"/><Relationship Id="rId100" Type="http://schemas.openxmlformats.org/officeDocument/2006/relationships/externalLink" Target="externalLinks/externalLink35.xml"/><Relationship Id="rId105" Type="http://schemas.openxmlformats.org/officeDocument/2006/relationships/externalLink" Target="externalLinks/externalLink40.xml"/><Relationship Id="rId113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53.xml"/><Relationship Id="rId126" Type="http://schemas.openxmlformats.org/officeDocument/2006/relationships/externalLink" Target="externalLinks/externalLink61.xml"/><Relationship Id="rId13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7.xml"/><Relationship Id="rId80" Type="http://schemas.openxmlformats.org/officeDocument/2006/relationships/externalLink" Target="externalLinks/externalLink15.xml"/><Relationship Id="rId85" Type="http://schemas.openxmlformats.org/officeDocument/2006/relationships/externalLink" Target="externalLinks/externalLink20.xml"/><Relationship Id="rId93" Type="http://schemas.openxmlformats.org/officeDocument/2006/relationships/externalLink" Target="externalLinks/externalLink28.xml"/><Relationship Id="rId98" Type="http://schemas.openxmlformats.org/officeDocument/2006/relationships/externalLink" Target="externalLinks/externalLink33.xml"/><Relationship Id="rId121" Type="http://schemas.openxmlformats.org/officeDocument/2006/relationships/externalLink" Target="externalLinks/externalLink5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103" Type="http://schemas.openxmlformats.org/officeDocument/2006/relationships/externalLink" Target="externalLinks/externalLink38.xml"/><Relationship Id="rId108" Type="http://schemas.openxmlformats.org/officeDocument/2006/relationships/externalLink" Target="externalLinks/externalLink43.xml"/><Relationship Id="rId116" Type="http://schemas.openxmlformats.org/officeDocument/2006/relationships/externalLink" Target="externalLinks/externalLink51.xml"/><Relationship Id="rId124" Type="http://schemas.openxmlformats.org/officeDocument/2006/relationships/externalLink" Target="externalLinks/externalLink59.xml"/><Relationship Id="rId129" Type="http://schemas.openxmlformats.org/officeDocument/2006/relationships/externalLink" Target="externalLinks/externalLink6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5.xml"/><Relationship Id="rId75" Type="http://schemas.openxmlformats.org/officeDocument/2006/relationships/externalLink" Target="externalLinks/externalLink10.xml"/><Relationship Id="rId83" Type="http://schemas.openxmlformats.org/officeDocument/2006/relationships/externalLink" Target="externalLinks/externalLink18.xml"/><Relationship Id="rId88" Type="http://schemas.openxmlformats.org/officeDocument/2006/relationships/externalLink" Target="externalLinks/externalLink23.xml"/><Relationship Id="rId91" Type="http://schemas.openxmlformats.org/officeDocument/2006/relationships/externalLink" Target="externalLinks/externalLink26.xml"/><Relationship Id="rId96" Type="http://schemas.openxmlformats.org/officeDocument/2006/relationships/externalLink" Target="externalLinks/externalLink31.xml"/><Relationship Id="rId111" Type="http://schemas.openxmlformats.org/officeDocument/2006/relationships/externalLink" Target="externalLinks/externalLink46.xml"/><Relationship Id="rId13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1.xml"/><Relationship Id="rId114" Type="http://schemas.openxmlformats.org/officeDocument/2006/relationships/externalLink" Target="externalLinks/externalLink49.xml"/><Relationship Id="rId119" Type="http://schemas.openxmlformats.org/officeDocument/2006/relationships/externalLink" Target="externalLinks/externalLink54.xml"/><Relationship Id="rId127" Type="http://schemas.openxmlformats.org/officeDocument/2006/relationships/externalLink" Target="externalLinks/externalLink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8.xml"/><Relationship Id="rId78" Type="http://schemas.openxmlformats.org/officeDocument/2006/relationships/externalLink" Target="externalLinks/externalLink13.xml"/><Relationship Id="rId81" Type="http://schemas.openxmlformats.org/officeDocument/2006/relationships/externalLink" Target="externalLinks/externalLink16.xml"/><Relationship Id="rId86" Type="http://schemas.openxmlformats.org/officeDocument/2006/relationships/externalLink" Target="externalLinks/externalLink21.xml"/><Relationship Id="rId94" Type="http://schemas.openxmlformats.org/officeDocument/2006/relationships/externalLink" Target="externalLinks/externalLink29.xml"/><Relationship Id="rId99" Type="http://schemas.openxmlformats.org/officeDocument/2006/relationships/externalLink" Target="externalLinks/externalLink34.xml"/><Relationship Id="rId101" Type="http://schemas.openxmlformats.org/officeDocument/2006/relationships/externalLink" Target="externalLinks/externalLink36.xml"/><Relationship Id="rId122" Type="http://schemas.openxmlformats.org/officeDocument/2006/relationships/externalLink" Target="externalLinks/externalLink57.xml"/><Relationship Id="rId130" Type="http://schemas.openxmlformats.org/officeDocument/2006/relationships/theme" Target="theme/theme1.xml"/><Relationship Id="rId13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4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1.xml"/><Relationship Id="rId97" Type="http://schemas.openxmlformats.org/officeDocument/2006/relationships/externalLink" Target="externalLinks/externalLink32.xml"/><Relationship Id="rId104" Type="http://schemas.openxmlformats.org/officeDocument/2006/relationships/externalLink" Target="externalLinks/externalLink39.xml"/><Relationship Id="rId120" Type="http://schemas.openxmlformats.org/officeDocument/2006/relationships/externalLink" Target="externalLinks/externalLink55.xml"/><Relationship Id="rId125" Type="http://schemas.openxmlformats.org/officeDocument/2006/relationships/externalLink" Target="externalLinks/externalLink6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.xml"/><Relationship Id="rId92" Type="http://schemas.openxmlformats.org/officeDocument/2006/relationships/externalLink" Target="externalLinks/externalLink2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1.xml"/><Relationship Id="rId87" Type="http://schemas.openxmlformats.org/officeDocument/2006/relationships/externalLink" Target="externalLinks/externalLink22.xml"/><Relationship Id="rId110" Type="http://schemas.openxmlformats.org/officeDocument/2006/relationships/externalLink" Target="externalLinks/externalLink45.xml"/><Relationship Id="rId115" Type="http://schemas.openxmlformats.org/officeDocument/2006/relationships/externalLink" Target="externalLinks/externalLink50.xml"/><Relationship Id="rId131" Type="http://schemas.openxmlformats.org/officeDocument/2006/relationships/styles" Target="styles.xml"/><Relationship Id="rId136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7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4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5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6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7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8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9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0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1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2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14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15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16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06036745406826E-2"/>
          <c:y val="0.11574074074074074"/>
          <c:w val="0.84698293963254578"/>
          <c:h val="0.83333333333333337"/>
        </c:manualLayout>
      </c:layout>
      <c:barChart>
        <c:barDir val="col"/>
        <c:grouping val="clustered"/>
        <c:varyColors val="0"/>
        <c:ser>
          <c:idx val="0"/>
          <c:order val="0"/>
          <c:tx>
            <c:v>jednorazové vplyvy</c:v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strRef>
              <c:f>'T31'!$B$2:$F$2</c:f>
              <c:strCache>
                <c:ptCount val="5"/>
                <c:pt idx="0">
                  <c:v>2014</c:v>
                </c:pt>
                <c:pt idx="1">
                  <c:v>2015OS</c:v>
                </c:pt>
                <c:pt idx="2">
                  <c:v>2016R</c:v>
                </c:pt>
                <c:pt idx="3">
                  <c:v>2017R</c:v>
                </c:pt>
                <c:pt idx="4">
                  <c:v>2018R</c:v>
                </c:pt>
              </c:strCache>
            </c:strRef>
          </c:cat>
          <c:val>
            <c:numRef>
              <c:f>'T31'!$B$15:$F$15</c:f>
              <c:numCache>
                <c:formatCode>0.00</c:formatCode>
                <c:ptCount val="5"/>
                <c:pt idx="0">
                  <c:v>6.9204731919853643E-2</c:v>
                </c:pt>
                <c:pt idx="1">
                  <c:v>0.18583780794754662</c:v>
                </c:pt>
                <c:pt idx="2">
                  <c:v>0.10484356722022733</c:v>
                </c:pt>
                <c:pt idx="3">
                  <c:v>0.12878236816074248</c:v>
                </c:pt>
                <c:pt idx="4">
                  <c:v>0.12328350322566428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76608"/>
        <c:axId val="142677000"/>
      </c:barChart>
      <c:catAx>
        <c:axId val="14267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77000"/>
        <c:crosses val="autoZero"/>
        <c:auto val="1"/>
        <c:lblAlgn val="ctr"/>
        <c:lblOffset val="100"/>
        <c:noMultiLvlLbl val="0"/>
      </c:catAx>
      <c:valAx>
        <c:axId val="142677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7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1796675415573057"/>
          <c:y val="0.2135411198600175"/>
          <c:w val="0.44869991251093611"/>
          <c:h val="0.128473315835520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96814925161381E-2"/>
          <c:y val="2.2259451611101804E-2"/>
          <c:w val="0.93830318507483856"/>
          <c:h val="0.908954162120481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'G09-G10'!$A$36</c:f>
              <c:strCache>
                <c:ptCount val="1"/>
                <c:pt idx="0">
                  <c:v>Neočakávané vplyvy v rozpočte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'G09-G10'!$B$2:$H$2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'G09-G10'!$B$41:$H$41</c:f>
              <c:numCache>
                <c:formatCode>#,##0.00</c:formatCode>
                <c:ptCount val="7"/>
                <c:pt idx="0">
                  <c:v>-0.13346287396296946</c:v>
                </c:pt>
                <c:pt idx="1">
                  <c:v>0.4969855325687938</c:v>
                </c:pt>
                <c:pt idx="2">
                  <c:v>0.32709325262738248</c:v>
                </c:pt>
                <c:pt idx="3">
                  <c:v>0.70461168955957021</c:v>
                </c:pt>
                <c:pt idx="4">
                  <c:v>1.7890473393751323</c:v>
                </c:pt>
                <c:pt idx="5">
                  <c:v>0.67850884324246097</c:v>
                </c:pt>
                <c:pt idx="6">
                  <c:v>0.8321175456739055</c:v>
                </c:pt>
              </c:numCache>
            </c:numRef>
          </c:val>
        </c:ser>
        <c:ser>
          <c:idx val="1"/>
          <c:order val="1"/>
          <c:tx>
            <c:strRef>
              <c:f>'G09-G10'!$A$38</c:f>
              <c:strCache>
                <c:ptCount val="1"/>
                <c:pt idx="0">
                  <c:v>Ostatné rozpočtované položky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8018018018017969E-2"/>
                  <c:y val="-5.93223719375503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'G09-G10'!$B$2:$H$2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'G09-G10'!$B$44:$H$44</c:f>
              <c:numCache>
                <c:formatCode>#,##0.00</c:formatCode>
                <c:ptCount val="7"/>
                <c:pt idx="0">
                  <c:v>-1.5858558086929093</c:v>
                </c:pt>
                <c:pt idx="1">
                  <c:v>0.30411038117768396</c:v>
                </c:pt>
                <c:pt idx="2">
                  <c:v>6.5778882142018213E-2</c:v>
                </c:pt>
                <c:pt idx="3">
                  <c:v>-0.3894160712154493</c:v>
                </c:pt>
                <c:pt idx="4">
                  <c:v>-1.9176211312372824</c:v>
                </c:pt>
                <c:pt idx="5">
                  <c:v>-0.91571111128316596</c:v>
                </c:pt>
                <c:pt idx="6">
                  <c:v>-1.5265281074003259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684056"/>
        <c:axId val="142687976"/>
      </c:barChart>
      <c:lineChart>
        <c:grouping val="stacked"/>
        <c:varyColors val="0"/>
        <c:ser>
          <c:idx val="2"/>
          <c:order val="2"/>
          <c:tx>
            <c:strRef>
              <c:f>'G09-G10'!$A$39</c:f>
              <c:strCache>
                <c:ptCount val="1"/>
                <c:pt idx="0">
                  <c:v>Saldo verejnej správy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22225">
                <a:solidFill>
                  <a:schemeClr val="tx1"/>
                </a:solidFill>
              </a:ln>
              <a:effectLst/>
            </c:spPr>
          </c:marker>
          <c:val>
            <c:numRef>
              <c:f>'G09-G10'!$B$56:$H$56</c:f>
              <c:numCache>
                <c:formatCode>#\ ##0.0</c:formatCode>
                <c:ptCount val="7"/>
                <c:pt idx="0">
                  <c:v>-2</c:v>
                </c:pt>
                <c:pt idx="1">
                  <c:v>0.8100000000000005</c:v>
                </c:pt>
                <c:pt idx="2">
                  <c:v>0.40339999999999954</c:v>
                </c:pt>
                <c:pt idx="3">
                  <c:v>0.25381999999999971</c:v>
                </c:pt>
                <c:pt idx="4">
                  <c:v>-0.13599000000000006</c:v>
                </c:pt>
                <c:pt idx="5">
                  <c:v>-0.25074999999999958</c:v>
                </c:pt>
                <c:pt idx="6">
                  <c:v>-0.72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84056"/>
        <c:axId val="142687976"/>
      </c:lineChart>
      <c:catAx>
        <c:axId val="142684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87976"/>
        <c:crosses val="autoZero"/>
        <c:auto val="1"/>
        <c:lblAlgn val="ctr"/>
        <c:lblOffset val="100"/>
        <c:noMultiLvlLbl val="0"/>
      </c:catAx>
      <c:valAx>
        <c:axId val="142687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84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7.2344065099970628E-2"/>
          <c:y val="2.6636670416197977E-2"/>
          <c:w val="0.3919869475774988"/>
          <c:h val="0.14843102059051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10892895144874E-2"/>
          <c:y val="2.2259451611101804E-2"/>
          <c:w val="0.92572644635636758"/>
          <c:h val="0.90895416212048141"/>
        </c:manualLayout>
      </c:layout>
      <c:lineChart>
        <c:grouping val="standard"/>
        <c:varyColors val="0"/>
        <c:ser>
          <c:idx val="2"/>
          <c:order val="0"/>
          <c:tx>
            <c:strRef>
              <c:f>'G09-G10'!$A$55</c:f>
              <c:strCache>
                <c:ptCount val="1"/>
                <c:pt idx="0">
                  <c:v>Rozpočtované saldo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>
                  <a:lumMod val="65000"/>
                </a:schemeClr>
              </a:solidFill>
              <a:ln w="222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4054054054054057E-2"/>
                  <c:y val="-5.673758865248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31402831402836E-2"/>
                  <c:y val="4.863221884498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33204633204633E-2"/>
                  <c:y val="5.2684903748733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1480051480051478E-3"/>
                  <c:y val="4.0526849037487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444015444015538E-2"/>
                  <c:y val="-4.4579533941236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'G09-G10'!$B$2:$H$2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'G09-G10'!$B$55:$H$55</c:f>
              <c:numCache>
                <c:formatCode>#,##0.00</c:formatCode>
                <c:ptCount val="7"/>
                <c:pt idx="0">
                  <c:v>-5.5</c:v>
                </c:pt>
                <c:pt idx="1">
                  <c:v>-4.9000000000000004</c:v>
                </c:pt>
                <c:pt idx="2">
                  <c:v>-4.5999999999999996</c:v>
                </c:pt>
                <c:pt idx="3">
                  <c:v>-2.9</c:v>
                </c:pt>
                <c:pt idx="4">
                  <c:v>-2.64</c:v>
                </c:pt>
                <c:pt idx="5">
                  <c:v>-2.4900000000000002</c:v>
                </c:pt>
                <c:pt idx="6">
                  <c:v>-1.21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'G09-G10'!$A$53</c:f>
              <c:strCache>
                <c:ptCount val="1"/>
                <c:pt idx="0">
                  <c:v>Saldo po zohľadnení  neočakávaných vplyvov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3B5EA"/>
              </a:solidFill>
              <a:ln w="12700">
                <a:solidFill>
                  <a:srgbClr val="13B5EA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6422136422136435E-2"/>
                  <c:y val="5.4741561560123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6930653938527954E-2"/>
                  <c:y val="1.4214712522636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8610038610038655E-2"/>
                  <c:y val="-5.0628245937343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'G09-G10'!$B$2:$H$2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'G09-G10'!$B$53:$H$53</c:f>
              <c:numCache>
                <c:formatCode>#\ ##0.0</c:formatCode>
                <c:ptCount val="7"/>
                <c:pt idx="0" formatCode="#,##0.00">
                  <c:v>-5.8810020914096315</c:v>
                </c:pt>
                <c:pt idx="1">
                  <c:v>-4.3989949340462955</c:v>
                </c:pt>
                <c:pt idx="2">
                  <c:v>-4.2624179321282103</c:v>
                </c:pt>
                <c:pt idx="3">
                  <c:v>-2.2567616951856251</c:v>
                </c:pt>
                <c:pt idx="4">
                  <c:v>-0.85836764596773885</c:v>
                </c:pt>
                <c:pt idx="5">
                  <c:v>-1.8250333573351307</c:v>
                </c:pt>
                <c:pt idx="6">
                  <c:v>-0.40337802891089408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'G09-G10'!$A$54</c:f>
              <c:strCache>
                <c:ptCount val="1"/>
                <c:pt idx="0">
                  <c:v>Skutočné saldo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12700">
                <a:noFill/>
              </a:ln>
              <a:effectLst/>
            </c:spPr>
          </c:marker>
          <c:cat>
            <c:numRef>
              <c:f>'G09-G10'!$B$2:$H$2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'G09-G10'!$B$54:$H$54</c:f>
              <c:numCache>
                <c:formatCode>#,##0.00</c:formatCode>
                <c:ptCount val="7"/>
                <c:pt idx="0">
                  <c:v>-7.5</c:v>
                </c:pt>
                <c:pt idx="1">
                  <c:v>-4.09</c:v>
                </c:pt>
                <c:pt idx="2">
                  <c:v>-4.1966000000000001</c:v>
                </c:pt>
                <c:pt idx="3">
                  <c:v>-2.6461800000000002</c:v>
                </c:pt>
                <c:pt idx="4">
                  <c:v>-2.7759900000000002</c:v>
                </c:pt>
                <c:pt idx="5">
                  <c:v>-2.7407499999999998</c:v>
                </c:pt>
                <c:pt idx="6">
                  <c:v>-1.93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88760"/>
        <c:axId val="142689152"/>
      </c:lineChart>
      <c:catAx>
        <c:axId val="142688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89152"/>
        <c:crosses val="autoZero"/>
        <c:auto val="1"/>
        <c:lblAlgn val="ctr"/>
        <c:lblOffset val="100"/>
        <c:noMultiLvlLbl val="0"/>
      </c:catAx>
      <c:valAx>
        <c:axId val="14268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88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6604039359944872E-2"/>
          <c:y val="2.6636670416197977E-2"/>
          <c:w val="0.5309830865736378"/>
          <c:h val="0.160589075301757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911155173399927E-2"/>
          <c:y val="0.15623638980611296"/>
          <c:w val="0.8871037730453184"/>
          <c:h val="0.82276356439051679"/>
        </c:manualLayout>
      </c:layout>
      <c:scatterChart>
        <c:scatterStyle val="smoothMarker"/>
        <c:varyColors val="0"/>
        <c:ser>
          <c:idx val="1"/>
          <c:order val="0"/>
          <c:tx>
            <c:v>NRVS 2016-2018</c:v>
          </c:tx>
          <c:spPr>
            <a:ln>
              <a:solidFill>
                <a:srgbClr val="58595B"/>
              </a:solidFill>
            </a:ln>
          </c:spPr>
          <c:marker>
            <c:symbol val="circle"/>
            <c:size val="4"/>
            <c:spPr>
              <a:solidFill>
                <a:srgbClr val="58595B"/>
              </a:solidFill>
              <a:ln>
                <a:solidFill>
                  <a:srgbClr val="58595B"/>
                </a:solidFill>
              </a:ln>
            </c:spPr>
          </c:marker>
          <c:dLbls>
            <c:dLbl>
              <c:idx val="0"/>
              <c:layout>
                <c:manualLayout>
                  <c:x val="-2.2598870056497175E-2"/>
                  <c:y val="2.8191558022460305E-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2598870056497175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033091202582728"/>
                  <c:y val="2.580645161290318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8.3938660209846652E-2"/>
                  <c:y val="3.83570414353943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6852300242130755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58595B"/>
                    </a:solidFill>
                    <a:latin typeface="Constantia" panose="02030602050306030303" pitchFamily="18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'G11'!$F$7:$J$7</c:f>
              <c:numCache>
                <c:formatCode>#\ ##0.0</c:formatCode>
                <c:ptCount val="5"/>
                <c:pt idx="0">
                  <c:v>-0.88690279728533561</c:v>
                </c:pt>
                <c:pt idx="1">
                  <c:v>-0.500055495115726</c:v>
                </c:pt>
                <c:pt idx="2">
                  <c:v>-0.16477201442367462</c:v>
                </c:pt>
                <c:pt idx="3">
                  <c:v>0.21047609740964485</c:v>
                </c:pt>
                <c:pt idx="4">
                  <c:v>0.49658051801639463</c:v>
                </c:pt>
              </c:numCache>
            </c:numRef>
          </c:xVal>
          <c:yVal>
            <c:numRef>
              <c:f>'G11'!$F$6:$J$6</c:f>
              <c:numCache>
                <c:formatCode>#\ ##0.0</c:formatCode>
                <c:ptCount val="5"/>
                <c:pt idx="0">
                  <c:v>-0.40882041568690186</c:v>
                </c:pt>
                <c:pt idx="1">
                  <c:v>-2.156326604198231</c:v>
                </c:pt>
                <c:pt idx="2">
                  <c:v>2.6284595014157643</c:v>
                </c:pt>
                <c:pt idx="3">
                  <c:v>0.43548252482841776</c:v>
                </c:pt>
                <c:pt idx="4">
                  <c:v>0.17056645437817824</c:v>
                </c:pt>
              </c:numCache>
            </c:numRef>
          </c:yVal>
          <c:smooth val="1"/>
        </c:ser>
        <c:ser>
          <c:idx val="2"/>
          <c:order val="1"/>
          <c:tx>
            <c:v>NRVS 2016-2018 (odhad RRZ)</c:v>
          </c:tx>
          <c:spPr>
            <a:ln>
              <a:solidFill>
                <a:srgbClr val="13B5EA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13B5EA"/>
              </a:solidFill>
              <a:ln>
                <a:solidFill>
                  <a:srgbClr val="13B5EA"/>
                </a:solidFill>
              </a:ln>
            </c:spPr>
          </c:marker>
          <c:dLbls>
            <c:dLbl>
              <c:idx val="0"/>
              <c:layout>
                <c:manualLayout>
                  <c:x val="-0.12913640032284099"/>
                  <c:y val="2.15053763440861E-2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2014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055690072639227E-2"/>
                  <c:y val="3.4408602150537634E-2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2015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 sz="900"/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6852300242130755E-3"/>
                  <c:y val="-2.3197624887053053E-2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2017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6852300242130755E-3"/>
                  <c:y val="-3.0107526881720432E-2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2018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13B5EA"/>
                    </a:solidFill>
                    <a:latin typeface="Constantia" panose="02030602050306030303" pitchFamily="18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'G11'!$F$16:$J$16</c:f>
              <c:numCache>
                <c:formatCode>#\ ##0.0</c:formatCode>
                <c:ptCount val="5"/>
                <c:pt idx="0">
                  <c:v>-0.88690279728533561</c:v>
                </c:pt>
                <c:pt idx="1">
                  <c:v>-0.500055495115726</c:v>
                </c:pt>
                <c:pt idx="2">
                  <c:v>-0.16477201442367462</c:v>
                </c:pt>
                <c:pt idx="3">
                  <c:v>0.21047609740964485</c:v>
                </c:pt>
                <c:pt idx="4">
                  <c:v>0.49658051801639463</c:v>
                </c:pt>
              </c:numCache>
            </c:numRef>
          </c:xVal>
          <c:yVal>
            <c:numRef>
              <c:f>'G11'!$F$23:$J$23</c:f>
              <c:numCache>
                <c:formatCode>#\ ##0.0</c:formatCode>
                <c:ptCount val="5"/>
                <c:pt idx="0">
                  <c:v>-0.40882041568690186</c:v>
                </c:pt>
                <c:pt idx="1">
                  <c:v>-2.2427003746099858</c:v>
                </c:pt>
                <c:pt idx="2">
                  <c:v>3.1049448631685612</c:v>
                </c:pt>
                <c:pt idx="3">
                  <c:v>0.88659247702151389</c:v>
                </c:pt>
                <c:pt idx="4">
                  <c:v>0.42745848882212073</c:v>
                </c:pt>
              </c:numCache>
            </c:numRef>
          </c:yVal>
          <c:smooth val="1"/>
        </c:ser>
        <c:ser>
          <c:idx val="0"/>
          <c:order val="2"/>
          <c:tx>
            <c:v>NRVS 2016-2018 (VpMP)</c:v>
          </c:tx>
          <c:spPr>
            <a:ln>
              <a:solidFill>
                <a:srgbClr val="DCB47B"/>
              </a:solidFill>
            </a:ln>
          </c:spPr>
          <c:marker>
            <c:symbol val="diamond"/>
            <c:size val="5"/>
            <c:spPr>
              <a:solidFill>
                <a:srgbClr val="DCB47B"/>
              </a:solidFill>
              <a:ln>
                <a:solidFill>
                  <a:srgbClr val="DCB47B"/>
                </a:solidFill>
              </a:ln>
            </c:spPr>
          </c:marker>
          <c:dLbls>
            <c:dLbl>
              <c:idx val="0"/>
              <c:layout>
                <c:manualLayout>
                  <c:x val="-9.3623890234059731E-2"/>
                  <c:y val="5.16129032258062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7481713090948381E-2"/>
                  <c:y val="-5.8064516129032261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>
                        <a:solidFill>
                          <a:srgbClr val="DCB47B"/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/>
                      <a:t>2015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9354317998384E-2"/>
                      <c:h val="5.5849631699263401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0.12913640032284099"/>
                  <c:y val="-2.15053763440860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5827280064568317E-2"/>
                  <c:y val="-5.111946490559655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DCB47B"/>
                    </a:solidFill>
                    <a:latin typeface="Constantia" panose="02030602050306030303" pitchFamily="18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'G11'!$F$7:$J$7</c:f>
              <c:numCache>
                <c:formatCode>#\ ##0.0</c:formatCode>
                <c:ptCount val="5"/>
                <c:pt idx="0">
                  <c:v>-0.88690279728533561</c:v>
                </c:pt>
                <c:pt idx="1">
                  <c:v>-0.500055495115726</c:v>
                </c:pt>
                <c:pt idx="2">
                  <c:v>-0.16477201442367462</c:v>
                </c:pt>
                <c:pt idx="3">
                  <c:v>0.21047609740964485</c:v>
                </c:pt>
                <c:pt idx="4">
                  <c:v>0.49658051801639463</c:v>
                </c:pt>
              </c:numCache>
            </c:numRef>
          </c:xVal>
          <c:yVal>
            <c:numRef>
              <c:f>'G11'!$F$15:$J$15</c:f>
              <c:numCache>
                <c:formatCode>#\ ##0.0</c:formatCode>
                <c:ptCount val="5"/>
                <c:pt idx="0">
                  <c:v>-0.6856430985966232</c:v>
                </c:pt>
                <c:pt idx="1">
                  <c:v>-1.669578594987194</c:v>
                </c:pt>
                <c:pt idx="2">
                  <c:v>2.5997794946290629</c:v>
                </c:pt>
                <c:pt idx="3">
                  <c:v>1.2369163180763787</c:v>
                </c:pt>
                <c:pt idx="4">
                  <c:v>0.33837241824426917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89936"/>
        <c:axId val="142690328"/>
      </c:scatterChart>
      <c:valAx>
        <c:axId val="142689936"/>
        <c:scaling>
          <c:orientation val="minMax"/>
          <c:max val="2"/>
          <c:min val="-2"/>
        </c:scaling>
        <c:delete val="0"/>
        <c:axPos val="b"/>
        <c:numFmt formatCode="#\ ##0.0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Constantia" pitchFamily="18" charset="0"/>
              </a:defRPr>
            </a:pPr>
            <a:endParaRPr lang="sk-SK"/>
          </a:p>
        </c:txPr>
        <c:crossAx val="142690328"/>
        <c:crosses val="autoZero"/>
        <c:crossBetween val="midCat"/>
        <c:majorUnit val="0.5"/>
      </c:valAx>
      <c:valAx>
        <c:axId val="142690328"/>
        <c:scaling>
          <c:orientation val="minMax"/>
          <c:max val="3.5"/>
          <c:min val="-3.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#\ ##0.0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ysDot"/>
          </a:ln>
        </c:spPr>
        <c:txPr>
          <a:bodyPr/>
          <a:lstStyle/>
          <a:p>
            <a:pPr>
              <a:defRPr sz="800">
                <a:latin typeface="Constantia" pitchFamily="18" charset="0"/>
              </a:defRPr>
            </a:pPr>
            <a:endParaRPr lang="sk-SK"/>
          </a:p>
        </c:txPr>
        <c:crossAx val="142689936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8426150121065381"/>
          <c:y val="0.72390447915322065"/>
          <c:w val="0.46489765050555115"/>
          <c:h val="0.16230007314659439"/>
        </c:manualLayout>
      </c:layout>
      <c:overlay val="0"/>
      <c:txPr>
        <a:bodyPr/>
        <a:lstStyle/>
        <a:p>
          <a:pPr>
            <a:defRPr sz="800">
              <a:latin typeface="Constantia" panose="02030602050306030303" pitchFamily="18" charset="0"/>
            </a:defRPr>
          </a:pPr>
          <a:endParaRPr lang="sk-SK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549669927622685E-2"/>
          <c:y val="5.7856685221944787E-2"/>
          <c:w val="0.90624830987035709"/>
          <c:h val="0.808291852809610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'G12'!$A$3</c:f>
              <c:strCache>
                <c:ptCount val="1"/>
                <c:pt idx="0">
                  <c:v>Príjmy z rozpočtu EÚ (NRVS 2016-2018)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strRef>
              <c:f>'G12'!$C$2:$G$2</c:f>
              <c:strCache>
                <c:ptCount val="5"/>
                <c:pt idx="0">
                  <c:v>2014</c:v>
                </c:pt>
                <c:pt idx="1">
                  <c:v>2015OS</c:v>
                </c:pt>
                <c:pt idx="2">
                  <c:v>2016R</c:v>
                </c:pt>
                <c:pt idx="3">
                  <c:v>2017R</c:v>
                </c:pt>
                <c:pt idx="4">
                  <c:v>2018R</c:v>
                </c:pt>
              </c:strCache>
            </c:strRef>
          </c:cat>
          <c:val>
            <c:numRef>
              <c:f>'G12'!$C$3:$G$3</c:f>
              <c:numCache>
                <c:formatCode>0.0</c:formatCode>
                <c:ptCount val="5"/>
                <c:pt idx="0">
                  <c:v>2.6647706142759775</c:v>
                </c:pt>
                <c:pt idx="1">
                  <c:v>4.6178563238097139</c:v>
                </c:pt>
                <c:pt idx="2">
                  <c:v>2.6574299245046711</c:v>
                </c:pt>
                <c:pt idx="3">
                  <c:v>3.6380173051600946</c:v>
                </c:pt>
                <c:pt idx="4">
                  <c:v>3.9187005096225129</c:v>
                </c:pt>
              </c:numCache>
            </c:numRef>
          </c:val>
        </c:ser>
        <c:ser>
          <c:idx val="2"/>
          <c:order val="1"/>
          <c:tx>
            <c:strRef>
              <c:f>'G12'!$A$5</c:f>
              <c:strCache>
                <c:ptCount val="1"/>
                <c:pt idx="0">
                  <c:v>Príjmy z rozpočtu EÚ (odhad RRZ)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val>
            <c:numRef>
              <c:f>'G12'!$C$5:$G$5</c:f>
              <c:numCache>
                <c:formatCode>0.0</c:formatCode>
                <c:ptCount val="5"/>
                <c:pt idx="0">
                  <c:v>2.6647706142759775</c:v>
                </c:pt>
                <c:pt idx="1">
                  <c:v>4.7042300942214688</c:v>
                </c:pt>
                <c:pt idx="2">
                  <c:v>2.2673183331636286</c:v>
                </c:pt>
                <c:pt idx="3">
                  <c:v>2.796795761625956</c:v>
                </c:pt>
                <c:pt idx="4">
                  <c:v>2.8205869316444319</c:v>
                </c:pt>
              </c:numCache>
            </c:numRef>
          </c:val>
        </c:ser>
        <c:ser>
          <c:idx val="1"/>
          <c:order val="2"/>
          <c:tx>
            <c:strRef>
              <c:f>'G12'!$A$4</c:f>
              <c:strCache>
                <c:ptCount val="1"/>
                <c:pt idx="0">
                  <c:v>Príjmy z rozpočtu EÚ (prognóza VpMP)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val>
            <c:numRef>
              <c:f>'G12'!$C$4:$G$4</c:f>
              <c:numCache>
                <c:formatCode>#\ ##0.0</c:formatCode>
                <c:ptCount val="5"/>
                <c:pt idx="0">
                  <c:v>2.9415932971856988</c:v>
                </c:pt>
                <c:pt idx="1">
                  <c:v>4.407930997508398</c:v>
                </c:pt>
                <c:pt idx="2">
                  <c:v>2.4761846049900567</c:v>
                </c:pt>
                <c:pt idx="3">
                  <c:v>2.6553381923975192</c:v>
                </c:pt>
                <c:pt idx="4">
                  <c:v>2.7682154329938466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8"/>
        <c:axId val="142691112"/>
        <c:axId val="142691504"/>
      </c:barChart>
      <c:catAx>
        <c:axId val="142691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91504"/>
        <c:crosses val="autoZero"/>
        <c:auto val="1"/>
        <c:lblAlgn val="ctr"/>
        <c:lblOffset val="100"/>
        <c:noMultiLvlLbl val="0"/>
      </c:catAx>
      <c:valAx>
        <c:axId val="142691504"/>
        <c:scaling>
          <c:orientation val="minMax"/>
          <c:max val="6.5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911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696838036477064"/>
          <c:y val="3.1088012569588316E-2"/>
          <c:w val="0.69001703819232674"/>
          <c:h val="0.189227618480416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12292213473316E-2"/>
          <c:y val="5.0925925925925923E-2"/>
          <c:w val="0.88332152230971128"/>
          <c:h val="0.88310075823855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'G13'!$A$19</c:f>
              <c:strCache>
                <c:ptCount val="1"/>
                <c:pt idx="0">
                  <c:v>Ústredná štátna správa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'G13'!$C$17:$E$17</c:f>
              <c:numCache>
                <c:formatCode>0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'G13'!$C$19:$E$19</c:f>
              <c:numCache>
                <c:formatCode>#\ ##0.0</c:formatCode>
                <c:ptCount val="3"/>
                <c:pt idx="0">
                  <c:v>0.50129585410275412</c:v>
                </c:pt>
                <c:pt idx="1">
                  <c:v>0.77331953697758071</c:v>
                </c:pt>
                <c:pt idx="2">
                  <c:v>0.47282359602778201</c:v>
                </c:pt>
              </c:numCache>
            </c:numRef>
          </c:val>
        </c:ser>
        <c:ser>
          <c:idx val="1"/>
          <c:order val="1"/>
          <c:tx>
            <c:strRef>
              <c:f>'G13'!$A$20</c:f>
              <c:strCache>
                <c:ptCount val="1"/>
                <c:pt idx="0">
                  <c:v>Samospráva</c:v>
                </c:pt>
              </c:strCache>
            </c:strRef>
          </c:tx>
          <c:spPr>
            <a:solidFill>
              <a:srgbClr val="B1E8F9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'G13'!$C$17:$E$17</c:f>
              <c:numCache>
                <c:formatCode>0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'G13'!$C$20:$E$20</c:f>
              <c:numCache>
                <c:formatCode>#\ ##0.0</c:formatCode>
                <c:ptCount val="3"/>
                <c:pt idx="0">
                  <c:v>2.5453518418228877E-2</c:v>
                </c:pt>
                <c:pt idx="1">
                  <c:v>9.4971878155152123E-2</c:v>
                </c:pt>
                <c:pt idx="2">
                  <c:v>-2.7918416710060456E-3</c:v>
                </c:pt>
              </c:numCache>
            </c:numRef>
          </c:val>
        </c:ser>
        <c:ser>
          <c:idx val="2"/>
          <c:order val="2"/>
          <c:tx>
            <c:strRef>
              <c:f>'G13'!$A$21</c:f>
              <c:strCache>
                <c:ptCount val="1"/>
                <c:pt idx="0">
                  <c:v>Fondy sociálneho zabezpečenia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'G13'!$C$17:$E$17</c:f>
              <c:numCache>
                <c:formatCode>0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'G13'!$C$21:$E$21</c:f>
              <c:numCache>
                <c:formatCode>#\ ##0.0</c:formatCode>
                <c:ptCount val="3"/>
                <c:pt idx="0">
                  <c:v>0.28400401359456895</c:v>
                </c:pt>
                <c:pt idx="1">
                  <c:v>0.17774569090730752</c:v>
                </c:pt>
                <c:pt idx="2">
                  <c:v>-1.7132750961837417E-4</c:v>
                </c:pt>
              </c:numCache>
            </c:numRef>
          </c:val>
        </c:ser>
        <c:ser>
          <c:idx val="3"/>
          <c:order val="3"/>
          <c:tx>
            <c:strRef>
              <c:f>'G13'!$A$22</c:f>
              <c:strCache>
                <c:ptCount val="1"/>
                <c:pt idx="0">
                  <c:v>Nešpecifikované opatrenia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cat>
            <c:numRef>
              <c:f>'G13'!$C$17:$E$17</c:f>
              <c:numCache>
                <c:formatCode>0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'G13'!$C$22:$E$22</c:f>
              <c:numCache>
                <c:formatCode>#\ ##0.0</c:formatCode>
                <c:ptCount val="3"/>
                <c:pt idx="0">
                  <c:v>0</c:v>
                </c:pt>
                <c:pt idx="1">
                  <c:v>0.46398216541381299</c:v>
                </c:pt>
                <c:pt idx="2">
                  <c:v>-4.9878433913926767E-2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692288"/>
        <c:axId val="181585776"/>
      </c:barChart>
      <c:lineChart>
        <c:grouping val="standard"/>
        <c:varyColors val="0"/>
        <c:ser>
          <c:idx val="4"/>
          <c:order val="4"/>
          <c:tx>
            <c:v>Medziročná zmena salda VS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05"/>
                  <c:y val="-5.09259259259259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'G13'!$C$17:$E$17</c:f>
              <c:numCache>
                <c:formatCode>0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'G13'!$C$18:$E$18</c:f>
              <c:numCache>
                <c:formatCode>#\ ##0.0</c:formatCode>
                <c:ptCount val="3"/>
                <c:pt idx="0">
                  <c:v>0.81075338611555248</c:v>
                </c:pt>
                <c:pt idx="1">
                  <c:v>1.5100192714538532</c:v>
                </c:pt>
                <c:pt idx="2">
                  <c:v>0.41998199293323085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92288"/>
        <c:axId val="181585776"/>
      </c:lineChart>
      <c:catAx>
        <c:axId val="1426922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85776"/>
        <c:crosses val="autoZero"/>
        <c:auto val="1"/>
        <c:lblAlgn val="ctr"/>
        <c:lblOffset val="100"/>
        <c:noMultiLvlLbl val="0"/>
      </c:catAx>
      <c:valAx>
        <c:axId val="18158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9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2000809273840773"/>
          <c:y val="1.2730387868183144E-2"/>
          <c:w val="0.37609448818897645"/>
          <c:h val="0.25520997375328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92913385826773"/>
          <c:y val="5.0925925925925923E-2"/>
          <c:w val="0.77173053368328959"/>
          <c:h val="0.84688247302420527"/>
        </c:manualLayout>
      </c:layout>
      <c:barChart>
        <c:barDir val="bar"/>
        <c:grouping val="clustered"/>
        <c:varyColors val="0"/>
        <c:ser>
          <c:idx val="2"/>
          <c:order val="0"/>
          <c:tx>
            <c:v>Zmiešané</c:v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cat>
            <c:strRef>
              <c:f>'G14'!$A$4:$A$13</c:f>
              <c:strCache>
                <c:ptCount val="10"/>
                <c:pt idx="0">
                  <c:v>Ostatné</c:v>
                </c:pt>
                <c:pt idx="1">
                  <c:v>Spolufinancovanie</c:v>
                </c:pt>
                <c:pt idx="2">
                  <c:v>Mzdy</c:v>
                </c:pt>
                <c:pt idx="3">
                  <c:v>Sociálne balíčky</c:v>
                </c:pt>
                <c:pt idx="4">
                  <c:v>Nižšia sadzba DPH</c:v>
                </c:pt>
                <c:pt idx="5">
                  <c:v>Dane</c:v>
                </c:pt>
                <c:pt idx="6">
                  <c:v>Dividendy</c:v>
                </c:pt>
                <c:pt idx="7">
                  <c:v>Zdravotníctvo</c:v>
                </c:pt>
                <c:pt idx="8">
                  <c:v>Medzispotreba</c:v>
                </c:pt>
                <c:pt idx="9">
                  <c:v>Investície</c:v>
                </c:pt>
              </c:strCache>
            </c:strRef>
          </c:cat>
          <c:val>
            <c:numRef>
              <c:f>'G14'!$D$9:$D$13</c:f>
              <c:numCache>
                <c:formatCode>General</c:formatCode>
                <c:ptCount val="5"/>
              </c:numCache>
            </c:numRef>
          </c:val>
        </c:ser>
        <c:ser>
          <c:idx val="1"/>
          <c:order val="1"/>
          <c:tx>
            <c:v>Výdavky</c:v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8595B"/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</c:dPt>
          <c:cat>
            <c:strRef>
              <c:f>'G14'!$A$4:$A$13</c:f>
              <c:strCache>
                <c:ptCount val="10"/>
                <c:pt idx="0">
                  <c:v>Ostatné</c:v>
                </c:pt>
                <c:pt idx="1">
                  <c:v>Spolufinancovanie</c:v>
                </c:pt>
                <c:pt idx="2">
                  <c:v>Mzdy</c:v>
                </c:pt>
                <c:pt idx="3">
                  <c:v>Sociálne balíčky</c:v>
                </c:pt>
                <c:pt idx="4">
                  <c:v>Nižšia sadzba DPH</c:v>
                </c:pt>
                <c:pt idx="5">
                  <c:v>Dane</c:v>
                </c:pt>
                <c:pt idx="6">
                  <c:v>Dividendy</c:v>
                </c:pt>
                <c:pt idx="7">
                  <c:v>Zdravotníctvo</c:v>
                </c:pt>
                <c:pt idx="8">
                  <c:v>Medzispotreba</c:v>
                </c:pt>
                <c:pt idx="9">
                  <c:v>Investície</c:v>
                </c:pt>
              </c:strCache>
            </c:strRef>
          </c:cat>
          <c:val>
            <c:numRef>
              <c:f>'G14'!$C$4:$C$13</c:f>
              <c:numCache>
                <c:formatCode>0.00</c:formatCode>
                <c:ptCount val="10"/>
                <c:pt idx="0">
                  <c:v>4.5803068202771302E-2</c:v>
                </c:pt>
                <c:pt idx="1">
                  <c:v>-0.10615126308124712</c:v>
                </c:pt>
                <c:pt idx="2" formatCode="#,##0.00">
                  <c:v>-0.16186033571132616</c:v>
                </c:pt>
                <c:pt idx="3" formatCode="#,##0.00">
                  <c:v>-0.14631521256624483</c:v>
                </c:pt>
                <c:pt idx="4">
                  <c:v>-9.5406198309191323E-2</c:v>
                </c:pt>
                <c:pt idx="5">
                  <c:v>4.3481657280174259E-2</c:v>
                </c:pt>
                <c:pt idx="6">
                  <c:v>0.18565458271981344</c:v>
                </c:pt>
                <c:pt idx="7" formatCode="#,##0.00">
                  <c:v>0.18102496757364572</c:v>
                </c:pt>
                <c:pt idx="8">
                  <c:v>0.2776721191815939</c:v>
                </c:pt>
                <c:pt idx="9" formatCode="#,##0.00">
                  <c:v>0.37912085537321788</c:v>
                </c:pt>
              </c:numCache>
            </c:numRef>
          </c:val>
        </c:ser>
        <c:ser>
          <c:idx val="0"/>
          <c:order val="2"/>
          <c:tx>
            <c:v>Príjmy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strRef>
              <c:f>'G14'!$A$4:$A$13</c:f>
              <c:strCache>
                <c:ptCount val="10"/>
                <c:pt idx="0">
                  <c:v>Ostatné</c:v>
                </c:pt>
                <c:pt idx="1">
                  <c:v>Spolufinancovanie</c:v>
                </c:pt>
                <c:pt idx="2">
                  <c:v>Mzdy</c:v>
                </c:pt>
                <c:pt idx="3">
                  <c:v>Sociálne balíčky</c:v>
                </c:pt>
                <c:pt idx="4">
                  <c:v>Nižšia sadzba DPH</c:v>
                </c:pt>
                <c:pt idx="5">
                  <c:v>Dane</c:v>
                </c:pt>
                <c:pt idx="6">
                  <c:v>Dividendy</c:v>
                </c:pt>
                <c:pt idx="7">
                  <c:v>Zdravotníctvo</c:v>
                </c:pt>
                <c:pt idx="8">
                  <c:v>Medzispotreba</c:v>
                </c:pt>
                <c:pt idx="9">
                  <c:v>Investície</c:v>
                </c:pt>
              </c:strCache>
            </c:strRef>
          </c:cat>
          <c:val>
            <c:numRef>
              <c:f>'G14'!$D$9:$D$13</c:f>
              <c:numCache>
                <c:formatCode>General</c:formatCode>
                <c:ptCount val="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1586560"/>
        <c:axId val="181586952"/>
      </c:barChart>
      <c:catAx>
        <c:axId val="181586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86952"/>
        <c:crosses val="autoZero"/>
        <c:auto val="1"/>
        <c:lblAlgn val="ctr"/>
        <c:lblOffset val="100"/>
        <c:noMultiLvlLbl val="0"/>
      </c:catAx>
      <c:valAx>
        <c:axId val="181586952"/>
        <c:scaling>
          <c:orientation val="minMax"/>
          <c:max val="0.5"/>
          <c:min val="-0.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865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85320892265515"/>
          <c:y val="0.62817133020294236"/>
          <c:w val="0.4202167541557305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12292213473316E-2"/>
          <c:y val="5.0925925925925923E-2"/>
          <c:w val="0.88332152230971128"/>
          <c:h val="0.870946340040828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'G15-G16'!$A$20</c:f>
              <c:strCache>
                <c:ptCount val="1"/>
                <c:pt idx="0">
                  <c:v>Dlh v NPC scenári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'G15-G16'!$C$2:$F$2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'G15-G16'!$C$20:$F$20</c:f>
              <c:numCache>
                <c:formatCode>#\ ##0.0</c:formatCode>
                <c:ptCount val="4"/>
                <c:pt idx="0">
                  <c:v>1.3952699771186374</c:v>
                </c:pt>
                <c:pt idx="1">
                  <c:v>2.085538923681618</c:v>
                </c:pt>
                <c:pt idx="2">
                  <c:v>-3.7594514951133746</c:v>
                </c:pt>
                <c:pt idx="3">
                  <c:v>-0.73154985716234933</c:v>
                </c:pt>
              </c:numCache>
            </c:numRef>
          </c:val>
        </c:ser>
        <c:ser>
          <c:idx val="1"/>
          <c:order val="1"/>
          <c:tx>
            <c:strRef>
              <c:f>'G15-G16'!$A$21</c:f>
              <c:strCache>
                <c:ptCount val="1"/>
                <c:pt idx="0">
                  <c:v>Opatrenia v salde (NRVS)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numRef>
              <c:f>'G15-G16'!$C$2:$F$2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'G15-G16'!$C$21:$F$21</c:f>
              <c:numCache>
                <c:formatCode>#\ ##0.0</c:formatCode>
                <c:ptCount val="4"/>
                <c:pt idx="0">
                  <c:v>-1.1531073293227332E-2</c:v>
                </c:pt>
                <c:pt idx="1">
                  <c:v>-0.58233288081500312</c:v>
                </c:pt>
                <c:pt idx="2">
                  <c:v>-1.3661497705100083</c:v>
                </c:pt>
                <c:pt idx="3">
                  <c:v>-1.5205064692654471</c:v>
                </c:pt>
              </c:numCache>
            </c:numRef>
          </c:val>
        </c:ser>
        <c:ser>
          <c:idx val="2"/>
          <c:order val="2"/>
          <c:tx>
            <c:strRef>
              <c:f>'G15-G16'!$A$22</c:f>
              <c:strCache>
                <c:ptCount val="1"/>
                <c:pt idx="0">
                  <c:v>Nezahrnuté opatrenia (ciele)</c:v>
                </c:pt>
              </c:strCache>
            </c:strRef>
          </c:tx>
          <c:spPr>
            <a:solidFill>
              <a:srgbClr val="B1E8F9"/>
            </a:solidFill>
            <a:ln>
              <a:noFill/>
            </a:ln>
            <a:effectLst/>
          </c:spPr>
          <c:invertIfNegative val="0"/>
          <c:cat>
            <c:numRef>
              <c:f>'G15-G16'!$C$2:$F$2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'G15-G16'!$C$22:$F$22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-0.46392475708192832</c:v>
                </c:pt>
                <c:pt idx="3">
                  <c:v>-0.40181603227502866</c:v>
                </c:pt>
              </c:numCache>
            </c:numRef>
          </c:val>
        </c:ser>
        <c:ser>
          <c:idx val="3"/>
          <c:order val="3"/>
          <c:tx>
            <c:strRef>
              <c:f>'G15-G16'!$A$23</c:f>
              <c:strCache>
                <c:ptCount val="1"/>
                <c:pt idx="0">
                  <c:v>Ostatné vplyvy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numRef>
              <c:f>'G15-G16'!$C$2:$F$2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'G15-G16'!$C$23:$F$23</c:f>
              <c:numCache>
                <c:formatCode>#\ ##0.0</c:formatCode>
                <c:ptCount val="4"/>
                <c:pt idx="0">
                  <c:v>-2.1864090826625713</c:v>
                </c:pt>
                <c:pt idx="1">
                  <c:v>-2.1668927789207535</c:v>
                </c:pt>
                <c:pt idx="2">
                  <c:v>4.7932223090607842</c:v>
                </c:pt>
                <c:pt idx="3">
                  <c:v>0.28158143259179047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587736"/>
        <c:axId val="181588128"/>
      </c:barChart>
      <c:lineChart>
        <c:grouping val="standard"/>
        <c:varyColors val="0"/>
        <c:ser>
          <c:idx val="4"/>
          <c:order val="4"/>
          <c:tx>
            <c:strRef>
              <c:f>'G15-G16'!$A$24</c:f>
              <c:strCache>
                <c:ptCount val="1"/>
                <c:pt idx="0">
                  <c:v>Prognóza MF SR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numRef>
              <c:f>'G15-G16'!$C$2:$F$2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'G15-G16'!$C$24:$F$24</c:f>
              <c:numCache>
                <c:formatCode>#\ ##0.0</c:formatCode>
                <c:ptCount val="4"/>
                <c:pt idx="0">
                  <c:v>-0.80267017883716107</c:v>
                </c:pt>
                <c:pt idx="1">
                  <c:v>-0.66368673605413875</c:v>
                </c:pt>
                <c:pt idx="2">
                  <c:v>-0.79630371364452657</c:v>
                </c:pt>
                <c:pt idx="3">
                  <c:v>-2.3722909261110345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87736"/>
        <c:axId val="181588128"/>
      </c:lineChart>
      <c:catAx>
        <c:axId val="181587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88128"/>
        <c:crosses val="autoZero"/>
        <c:auto val="1"/>
        <c:lblAlgn val="ctr"/>
        <c:lblOffset val="100"/>
        <c:noMultiLvlLbl val="0"/>
      </c:catAx>
      <c:valAx>
        <c:axId val="18158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87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7836832895888"/>
          <c:y val="0.79687226596675431"/>
          <c:w val="0.84115441819772541"/>
          <c:h val="0.165512540099154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336832895888"/>
          <c:y val="5.0925925925925923E-2"/>
          <c:w val="0.84030774278215226"/>
          <c:h val="0.82720545348498109"/>
        </c:manualLayout>
      </c:layout>
      <c:areaChart>
        <c:grouping val="standard"/>
        <c:varyColors val="0"/>
        <c:ser>
          <c:idx val="0"/>
          <c:order val="0"/>
          <c:tx>
            <c:strRef>
              <c:f>'G15-G16'!$A$8</c:f>
              <c:strCache>
                <c:ptCount val="1"/>
                <c:pt idx="0">
                  <c:v>Dlh v NPC scenári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8.3333333333333332E-3"/>
                  <c:y val="-0.2916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5555555555555558E-3"/>
                  <c:y val="-0.347222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3888888888888888E-2"/>
                  <c:y val="-0.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-0.305555555555555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2222222222222324E-2"/>
                  <c:y val="-0.28703703703703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'G15-G16'!$B$2:$F$2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'G15-G16'!$B$8:$F$8</c:f>
              <c:numCache>
                <c:formatCode>#\ ##0.0</c:formatCode>
                <c:ptCount val="5"/>
                <c:pt idx="0">
                  <c:v>53.575651898759425</c:v>
                </c:pt>
                <c:pt idx="1">
                  <c:v>54.970921875878062</c:v>
                </c:pt>
                <c:pt idx="2">
                  <c:v>57.05646079955968</c:v>
                </c:pt>
                <c:pt idx="3">
                  <c:v>53.297009304446306</c:v>
                </c:pt>
                <c:pt idx="4">
                  <c:v>52.565459447283956</c:v>
                </c:pt>
              </c:numCache>
            </c:numRef>
          </c:val>
        </c:ser>
        <c:ser>
          <c:idx val="4"/>
          <c:order val="1"/>
          <c:tx>
            <c:strRef>
              <c:f>'G15-G16'!$A$7</c:f>
              <c:strCache>
                <c:ptCount val="1"/>
                <c:pt idx="0">
                  <c:v>Prognóza dlhu MF SR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7777777777777779E-3"/>
                  <c:y val="-0.19444444444444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7777777777777779E-3"/>
                  <c:y val="-0.17592592592592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5555555555555558E-3"/>
                  <c:y val="-0.152777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333333333333437E-2"/>
                  <c:y val="-0.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'G15-G16'!$B$2:$F$2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'G15-G16'!$B$7:$F$7</c:f>
              <c:numCache>
                <c:formatCode>#\ ##0.0</c:formatCode>
                <c:ptCount val="5"/>
                <c:pt idx="0">
                  <c:v>53.575651898759425</c:v>
                </c:pt>
                <c:pt idx="1">
                  <c:v>52.772981719922264</c:v>
                </c:pt>
                <c:pt idx="2">
                  <c:v>52.109294983868125</c:v>
                </c:pt>
                <c:pt idx="3">
                  <c:v>51.312991270223598</c:v>
                </c:pt>
                <c:pt idx="4">
                  <c:v>48.940700344112564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588912"/>
        <c:axId val="181589304"/>
      </c:areaChart>
      <c:catAx>
        <c:axId val="18158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89304"/>
        <c:crosses val="autoZero"/>
        <c:auto val="1"/>
        <c:lblAlgn val="ctr"/>
        <c:lblOffset val="100"/>
        <c:noMultiLvlLbl val="0"/>
      </c:catAx>
      <c:valAx>
        <c:axId val="181589304"/>
        <c:scaling>
          <c:orientation val="minMax"/>
          <c:max val="60"/>
          <c:min val="4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88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021609798775153"/>
          <c:y val="5.9604841061533985E-2"/>
          <c:w val="0.62607130358705165"/>
          <c:h val="0.102432195975503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80336832895888"/>
          <c:y val="5.0925925925925923E-2"/>
          <c:w val="0.84030774278215226"/>
          <c:h val="0.82720545348498109"/>
        </c:manualLayout>
      </c:layout>
      <c:areaChart>
        <c:grouping val="standard"/>
        <c:varyColors val="0"/>
        <c:ser>
          <c:idx val="0"/>
          <c:order val="0"/>
          <c:tx>
            <c:v>Hotovosť na úrovni RVS 2015-2017</c:v>
          </c:tx>
          <c:spPr>
            <a:solidFill>
              <a:srgbClr val="58595B"/>
            </a:solidFill>
            <a:ln w="25400">
              <a:noFill/>
            </a:ln>
            <a:effectLst/>
          </c:spPr>
          <c:dLbls>
            <c:dLbl>
              <c:idx val="0"/>
              <c:layout>
                <c:manualLayout>
                  <c:x val="8.3333333333333332E-3"/>
                  <c:y val="-0.31944444444444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-0.31944444444444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0925337632079971E-17"/>
                  <c:y val="-0.32870370370370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5555555555555558E-3"/>
                  <c:y val="-0.2916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6666666666666666E-2"/>
                  <c:y val="-0.22222222222222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1111111111111212E-2"/>
                  <c:y val="-0.18055555555555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'G17'!$B$2:$G$2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'G17'!$B$5:$G$5</c:f>
              <c:numCache>
                <c:formatCode>0.0</c:formatCode>
                <c:ptCount val="6"/>
                <c:pt idx="0" formatCode="#\ ##0.0">
                  <c:v>54.589312376313224</c:v>
                </c:pt>
                <c:pt idx="1">
                  <c:v>54.499075316194009</c:v>
                </c:pt>
                <c:pt idx="2">
                  <c:v>54.054748992722402</c:v>
                </c:pt>
                <c:pt idx="3">
                  <c:v>53.053110099547894</c:v>
                </c:pt>
                <c:pt idx="4">
                  <c:v>51.987150533889611</c:v>
                </c:pt>
                <c:pt idx="5">
                  <c:v>49.59700372612317</c:v>
                </c:pt>
              </c:numCache>
            </c:numRef>
          </c:val>
        </c:ser>
        <c:ser>
          <c:idx val="4"/>
          <c:order val="1"/>
          <c:tx>
            <c:v>NRVS 2016-2018</c:v>
          </c:tx>
          <c:spPr>
            <a:solidFill>
              <a:srgbClr val="13B5EA"/>
            </a:solidFill>
            <a:ln w="25400"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7777777777777779E-3"/>
                  <c:y val="-0.19444444444444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0925337632079971E-17"/>
                  <c:y val="-0.18055555555555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3888888888888888E-2"/>
                  <c:y val="-0.19907407407407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5555555555556572E-3"/>
                  <c:y val="-0.1388888888888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777777777777788E-2"/>
                  <c:y val="-6.4814814814814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'G17'!$B$2:$G$2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'G17'!$B$4:$G$4</c:f>
              <c:numCache>
                <c:formatCode>#\ ##0.0</c:formatCode>
                <c:ptCount val="6"/>
                <c:pt idx="0">
                  <c:v>54.589312376313224</c:v>
                </c:pt>
                <c:pt idx="1">
                  <c:v>53.575820748282588</c:v>
                </c:pt>
                <c:pt idx="2">
                  <c:v>52.772981719922264</c:v>
                </c:pt>
                <c:pt idx="3">
                  <c:v>52.109294983868125</c:v>
                </c:pt>
                <c:pt idx="4">
                  <c:v>51.312991270223598</c:v>
                </c:pt>
                <c:pt idx="5">
                  <c:v>48.940700344112564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590088"/>
        <c:axId val="181590480"/>
      </c:areaChart>
      <c:lineChart>
        <c:grouping val="standard"/>
        <c:varyColors val="0"/>
        <c:ser>
          <c:idx val="1"/>
          <c:order val="2"/>
          <c:tx>
            <c:v>RVS 2015-2017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'G17'!$B$2:$G$2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'G17'!$B$3:$F$3</c:f>
              <c:numCache>
                <c:formatCode>#\ ##0.0</c:formatCode>
                <c:ptCount val="5"/>
                <c:pt idx="0">
                  <c:v>54.594717990249094</c:v>
                </c:pt>
                <c:pt idx="1">
                  <c:v>54.065783675626598</c:v>
                </c:pt>
                <c:pt idx="2">
                  <c:v>54.384208634940187</c:v>
                </c:pt>
                <c:pt idx="3">
                  <c:v>52.297374602904121</c:v>
                </c:pt>
                <c:pt idx="4">
                  <c:v>50.991959084572699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90088"/>
        <c:axId val="181590480"/>
      </c:lineChart>
      <c:catAx>
        <c:axId val="181590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0480"/>
        <c:crosses val="autoZero"/>
        <c:auto val="1"/>
        <c:lblAlgn val="ctr"/>
        <c:lblOffset val="100"/>
        <c:noMultiLvlLbl val="0"/>
      </c:catAx>
      <c:valAx>
        <c:axId val="181590480"/>
        <c:scaling>
          <c:orientation val="minMax"/>
          <c:max val="58"/>
          <c:min val="4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0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6743832020997378"/>
          <c:y val="6.42344706911636E-2"/>
          <c:w val="0.47700612423447059"/>
          <c:h val="0.14294036162146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636920384951885E-2"/>
          <c:y val="5.0925925925925923E-2"/>
          <c:w val="0.86869641294838151"/>
          <c:h val="0.89814814814814814"/>
        </c:manualLayout>
      </c:layout>
      <c:barChart>
        <c:barDir val="col"/>
        <c:grouping val="clustered"/>
        <c:varyColors val="0"/>
        <c:ser>
          <c:idx val="2"/>
          <c:order val="2"/>
          <c:tx>
            <c:v>Dlh bez jednorazových vplyvov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strRef>
              <c:f>'G18'!$B$2:$I$2</c:f>
              <c:strCach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 O</c:v>
                </c:pt>
                <c:pt idx="5">
                  <c:v>2016 N</c:v>
                </c:pt>
                <c:pt idx="6">
                  <c:v>2017 N</c:v>
                </c:pt>
                <c:pt idx="7">
                  <c:v>2018 N</c:v>
                </c:pt>
              </c:strCache>
            </c:strRef>
          </c:cat>
          <c:val>
            <c:numRef>
              <c:f>'G18'!$B$7:$I$7</c:f>
              <c:numCache>
                <c:formatCode>#\ ##0.0</c:formatCode>
                <c:ptCount val="8"/>
                <c:pt idx="0">
                  <c:v>3.8211432725060597</c:v>
                </c:pt>
                <c:pt idx="1">
                  <c:v>5.5911535100106686</c:v>
                </c:pt>
                <c:pt idx="2">
                  <c:v>3.1648269062212728</c:v>
                </c:pt>
                <c:pt idx="3">
                  <c:v>2.2786828907833199</c:v>
                </c:pt>
                <c:pt idx="4">
                  <c:v>1.4715573822535477</c:v>
                </c:pt>
                <c:pt idx="5">
                  <c:v>-0.15994122020669888</c:v>
                </c:pt>
                <c:pt idx="6">
                  <c:v>-1.5914661511896435</c:v>
                </c:pt>
                <c:pt idx="7">
                  <c:v>-2.2534465888771291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591264"/>
        <c:axId val="181591656"/>
      </c:barChart>
      <c:lineChart>
        <c:grouping val="standard"/>
        <c:varyColors val="0"/>
        <c:ser>
          <c:idx val="0"/>
          <c:order val="0"/>
          <c:tx>
            <c:v>Hrubý dlh</c:v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cat>
            <c:strRef>
              <c:f>'G18'!$B$2:$I$2</c:f>
              <c:strCach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 O</c:v>
                </c:pt>
                <c:pt idx="5">
                  <c:v>2016 N</c:v>
                </c:pt>
                <c:pt idx="6">
                  <c:v>2017 N</c:v>
                </c:pt>
                <c:pt idx="7">
                  <c:v>2018 N</c:v>
                </c:pt>
              </c:strCache>
            </c:strRef>
          </c:cat>
          <c:val>
            <c:numRef>
              <c:f>'G18'!$B$3:$I$3</c:f>
              <c:numCache>
                <c:formatCode>#\ ##0.0</c:formatCode>
                <c:ptCount val="8"/>
                <c:pt idx="0">
                  <c:v>2.5173779732930655</c:v>
                </c:pt>
                <c:pt idx="1">
                  <c:v>8.6635869174533937</c:v>
                </c:pt>
                <c:pt idx="2">
                  <c:v>2.4821940343539879</c:v>
                </c:pt>
                <c:pt idx="3">
                  <c:v>-1.0139791791638899</c:v>
                </c:pt>
                <c:pt idx="4">
                  <c:v>-0.80266966460723665</c:v>
                </c:pt>
                <c:pt idx="5">
                  <c:v>-0.66368673605413875</c:v>
                </c:pt>
                <c:pt idx="6">
                  <c:v>-0.79630371364452657</c:v>
                </c:pt>
                <c:pt idx="7">
                  <c:v>-2.3722909261110345</c:v>
                </c:pt>
              </c:numCache>
            </c:numRef>
          </c:val>
          <c:smooth val="0"/>
        </c:ser>
        <c:ser>
          <c:idx val="1"/>
          <c:order val="1"/>
          <c:tx>
            <c:v>Čistý dlh</c:v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cat>
            <c:strRef>
              <c:f>'G18'!$B$2:$I$2</c:f>
              <c:strCach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 O</c:v>
                </c:pt>
                <c:pt idx="5">
                  <c:v>2016 N</c:v>
                </c:pt>
                <c:pt idx="6">
                  <c:v>2017 N</c:v>
                </c:pt>
                <c:pt idx="7">
                  <c:v>2018 N</c:v>
                </c:pt>
              </c:strCache>
            </c:strRef>
          </c:cat>
          <c:val>
            <c:numRef>
              <c:f>'G18'!$B$5:$I$5</c:f>
              <c:numCache>
                <c:formatCode>#\ ##0.0</c:formatCode>
                <c:ptCount val="8"/>
                <c:pt idx="0">
                  <c:v>3.967184737846611</c:v>
                </c:pt>
                <c:pt idx="1">
                  <c:v>4.7981139046649375</c:v>
                </c:pt>
                <c:pt idx="2">
                  <c:v>2.2659347531419121</c:v>
                </c:pt>
                <c:pt idx="3">
                  <c:v>1.970341591386525</c:v>
                </c:pt>
                <c:pt idx="4">
                  <c:v>-1.1448797967137816</c:v>
                </c:pt>
                <c:pt idx="5">
                  <c:v>-0.27196163489873015</c:v>
                </c:pt>
                <c:pt idx="6">
                  <c:v>-1.0984511472536069</c:v>
                </c:pt>
                <c:pt idx="7">
                  <c:v>-2.3831653505166392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91264"/>
        <c:axId val="181591656"/>
      </c:lineChart>
      <c:catAx>
        <c:axId val="18159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1656"/>
        <c:crosses val="autoZero"/>
        <c:auto val="1"/>
        <c:lblAlgn val="ctr"/>
        <c:lblOffset val="100"/>
        <c:noMultiLvlLbl val="0"/>
      </c:catAx>
      <c:valAx>
        <c:axId val="181591656"/>
        <c:scaling>
          <c:orientation val="minMax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6666666666666664"/>
          <c:y val="7.8990594925634289E-2"/>
          <c:w val="0.59722222222222221"/>
          <c:h val="0.221648439778361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82950930279131E-2"/>
          <c:y val="5.1324272780610962E-2"/>
          <c:w val="0.89350233031806803"/>
          <c:h val="0.923048492804131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'G01'!$A$3</c:f>
              <c:strCache>
                <c:ptCount val="1"/>
                <c:pt idx="0">
                  <c:v>Čistý príspevok investícii hradených z eurofondov, RRZ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'G01'!$B$2:$H$2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'G01'!$B$3:$H$3</c:f>
              <c:numCache>
                <c:formatCode>0.0</c:formatCode>
                <c:ptCount val="7"/>
                <c:pt idx="0">
                  <c:v>-7.1690105247553509E-2</c:v>
                </c:pt>
                <c:pt idx="1">
                  <c:v>-4.1021378587412151E-2</c:v>
                </c:pt>
                <c:pt idx="2">
                  <c:v>-3.2074167342772061E-2</c:v>
                </c:pt>
                <c:pt idx="3">
                  <c:v>0.83200382550826046</c:v>
                </c:pt>
                <c:pt idx="4">
                  <c:v>-0.86246444819568346</c:v>
                </c:pt>
                <c:pt idx="5">
                  <c:v>0.30522859553446036</c:v>
                </c:pt>
                <c:pt idx="6">
                  <c:v>4.3717218293035501E-2</c:v>
                </c:pt>
              </c:numCache>
            </c:numRef>
          </c:val>
        </c:ser>
        <c:ser>
          <c:idx val="1"/>
          <c:order val="1"/>
          <c:tx>
            <c:strRef>
              <c:f>'G01'!$A$4</c:f>
              <c:strCache>
                <c:ptCount val="1"/>
                <c:pt idx="0">
                  <c:v>Čistý príspevok investícii hradených z eurofondov, VpMP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'G01'!$B$2:$H$2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'G01'!$B$4:$H$4</c:f>
              <c:numCache>
                <c:formatCode>0.0</c:formatCode>
                <c:ptCount val="7"/>
                <c:pt idx="0">
                  <c:v>-7.7598698264597546E-2</c:v>
                </c:pt>
                <c:pt idx="1">
                  <c:v>-3.7828429130054152E-2</c:v>
                </c:pt>
                <c:pt idx="2">
                  <c:v>5.2805991488495074E-2</c:v>
                </c:pt>
                <c:pt idx="3">
                  <c:v>0.59887095945114166</c:v>
                </c:pt>
                <c:pt idx="4">
                  <c:v>-0.68350419912790583</c:v>
                </c:pt>
                <c:pt idx="5">
                  <c:v>0.109246008257464</c:v>
                </c:pt>
                <c:pt idx="6">
                  <c:v>0.10611834648387107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2677784"/>
        <c:axId val="142678176"/>
      </c:barChart>
      <c:catAx>
        <c:axId val="142677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78176"/>
        <c:crosses val="autoZero"/>
        <c:auto val="1"/>
        <c:lblAlgn val="ctr"/>
        <c:lblOffset val="100"/>
        <c:noMultiLvlLbl val="0"/>
      </c:catAx>
      <c:valAx>
        <c:axId val="14267817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77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297529532616669E-2"/>
          <c:y val="0.58253127299484919"/>
          <c:w val="0.49582175925925925"/>
          <c:h val="0.23752300315697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096942795757444E-2"/>
          <c:y val="4.5351170568561867E-2"/>
          <c:w val="0.91130944485071119"/>
          <c:h val="0.79704210886682647"/>
        </c:manualLayout>
      </c:layout>
      <c:areaChart>
        <c:grouping val="standard"/>
        <c:varyColors val="0"/>
        <c:ser>
          <c:idx val="0"/>
          <c:order val="0"/>
          <c:tx>
            <c:v>hrubý dlh VS</c:v>
          </c:tx>
          <c:spPr>
            <a:solidFill>
              <a:srgbClr val="13B5EA"/>
            </a:solidFill>
            <a:ln w="19050">
              <a:solidFill>
                <a:srgbClr val="13B5EA"/>
              </a:solidFill>
            </a:ln>
            <a:effectLst/>
          </c:spPr>
          <c:cat>
            <c:strRef>
              <c:f>'G19'!$B$2:$J$2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2015OS</c:v>
                </c:pt>
                <c:pt idx="6">
                  <c:v>2016R</c:v>
                </c:pt>
                <c:pt idx="7">
                  <c:v>2017R</c:v>
                </c:pt>
                <c:pt idx="8">
                  <c:v>2018R</c:v>
                </c:pt>
              </c:strCache>
            </c:strRef>
          </c:cat>
          <c:val>
            <c:numRef>
              <c:f>'G19'!$B$5:$J$5</c:f>
              <c:numCache>
                <c:formatCode>General</c:formatCode>
                <c:ptCount val="9"/>
                <c:pt idx="0">
                  <c:v>40.799999999999997</c:v>
                </c:pt>
                <c:pt idx="1">
                  <c:v>43.3</c:v>
                </c:pt>
                <c:pt idx="2">
                  <c:v>51.9</c:v>
                </c:pt>
                <c:pt idx="3">
                  <c:v>54.6</c:v>
                </c:pt>
                <c:pt idx="4">
                  <c:v>53.5</c:v>
                </c:pt>
              </c:numCache>
            </c:numRef>
          </c:val>
        </c:ser>
        <c:ser>
          <c:idx val="6"/>
          <c:order val="6"/>
          <c:tx>
            <c:v>prognóza dlhu (RVS 2016-2018)</c:v>
          </c:tx>
          <c:spPr>
            <a:solidFill>
              <a:srgbClr val="B2E4F8"/>
            </a:solidFill>
            <a:ln>
              <a:solidFill>
                <a:srgbClr val="B2E4F8"/>
              </a:solidFill>
            </a:ln>
            <a:effectLst/>
          </c:spPr>
          <c:cat>
            <c:strRef>
              <c:f>'G19'!$B$2:$J$2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2015OS</c:v>
                </c:pt>
                <c:pt idx="6">
                  <c:v>2016R</c:v>
                </c:pt>
                <c:pt idx="7">
                  <c:v>2017R</c:v>
                </c:pt>
                <c:pt idx="8">
                  <c:v>2018R</c:v>
                </c:pt>
              </c:strCache>
            </c:strRef>
          </c:cat>
          <c:val>
            <c:numRef>
              <c:f>'G19'!$B$4:$J$4</c:f>
              <c:numCache>
                <c:formatCode>General</c:formatCode>
                <c:ptCount val="9"/>
                <c:pt idx="4">
                  <c:v>53.5</c:v>
                </c:pt>
                <c:pt idx="5">
                  <c:v>52.8</c:v>
                </c:pt>
                <c:pt idx="6">
                  <c:v>52.1</c:v>
                </c:pt>
                <c:pt idx="7">
                  <c:v>51.3</c:v>
                </c:pt>
                <c:pt idx="8">
                  <c:v>48.9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592440"/>
        <c:axId val="181592832"/>
      </c:areaChart>
      <c:lineChart>
        <c:grouping val="standard"/>
        <c:varyColors val="0"/>
        <c:ser>
          <c:idx val="1"/>
          <c:order val="1"/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'G19'!$B$4:$J$4</c:f>
              <c:numCache>
                <c:formatCode>General</c:formatCode>
                <c:ptCount val="9"/>
                <c:pt idx="4">
                  <c:v>53.5</c:v>
                </c:pt>
                <c:pt idx="5">
                  <c:v>52.8</c:v>
                </c:pt>
                <c:pt idx="6">
                  <c:v>52.1</c:v>
                </c:pt>
                <c:pt idx="7">
                  <c:v>51.3</c:v>
                </c:pt>
                <c:pt idx="8">
                  <c:v>48.9</c:v>
                </c:pt>
              </c:numCache>
            </c:numRef>
          </c:cat>
          <c:val>
            <c:numRef>
              <c:f>'G19'!$B$6:$J$6</c:f>
              <c:numCache>
                <c:formatCode>General</c:formatCode>
                <c:ptCount val="9"/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59</c:v>
                </c:pt>
              </c:numCache>
            </c:numRef>
          </c:val>
          <c:smooth val="0"/>
        </c:ser>
        <c:ser>
          <c:idx val="2"/>
          <c:order val="2"/>
          <c:spPr>
            <a:ln w="1905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'G19'!$B$4:$J$4</c:f>
              <c:numCache>
                <c:formatCode>General</c:formatCode>
                <c:ptCount val="9"/>
                <c:pt idx="4">
                  <c:v>53.5</c:v>
                </c:pt>
                <c:pt idx="5">
                  <c:v>52.8</c:v>
                </c:pt>
                <c:pt idx="6">
                  <c:v>52.1</c:v>
                </c:pt>
                <c:pt idx="7">
                  <c:v>51.3</c:v>
                </c:pt>
                <c:pt idx="8">
                  <c:v>48.9</c:v>
                </c:pt>
              </c:numCache>
            </c:numRef>
          </c:cat>
          <c:val>
            <c:numRef>
              <c:f>'G19'!$B$7:$J$7</c:f>
              <c:numCache>
                <c:formatCode>General</c:formatCode>
                <c:ptCount val="9"/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56</c:v>
                </c:pt>
              </c:numCache>
            </c:numRef>
          </c:val>
          <c:smooth val="0"/>
        </c:ser>
        <c:ser>
          <c:idx val="3"/>
          <c:order val="3"/>
          <c:spPr>
            <a:ln w="1905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'G19'!$B$4:$J$4</c:f>
              <c:numCache>
                <c:formatCode>General</c:formatCode>
                <c:ptCount val="9"/>
                <c:pt idx="4">
                  <c:v>53.5</c:v>
                </c:pt>
                <c:pt idx="5">
                  <c:v>52.8</c:v>
                </c:pt>
                <c:pt idx="6">
                  <c:v>52.1</c:v>
                </c:pt>
                <c:pt idx="7">
                  <c:v>51.3</c:v>
                </c:pt>
                <c:pt idx="8">
                  <c:v>48.9</c:v>
                </c:pt>
              </c:numCache>
            </c:numRef>
          </c:cat>
          <c:val>
            <c:numRef>
              <c:f>'G19'!$B$8:$J$8</c:f>
              <c:numCache>
                <c:formatCode>General</c:formatCode>
                <c:ptCount val="9"/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  <c:pt idx="6">
                  <c:v>55</c:v>
                </c:pt>
                <c:pt idx="7">
                  <c:v>55</c:v>
                </c:pt>
                <c:pt idx="8">
                  <c:v>54</c:v>
                </c:pt>
              </c:numCache>
            </c:numRef>
          </c:val>
          <c:smooth val="0"/>
        </c:ser>
        <c:ser>
          <c:idx val="4"/>
          <c:order val="4"/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'G19'!$B$4:$J$4</c:f>
              <c:numCache>
                <c:formatCode>General</c:formatCode>
                <c:ptCount val="9"/>
                <c:pt idx="4">
                  <c:v>53.5</c:v>
                </c:pt>
                <c:pt idx="5">
                  <c:v>52.8</c:v>
                </c:pt>
                <c:pt idx="6">
                  <c:v>52.1</c:v>
                </c:pt>
                <c:pt idx="7">
                  <c:v>51.3</c:v>
                </c:pt>
                <c:pt idx="8">
                  <c:v>48.9</c:v>
                </c:pt>
              </c:numCache>
            </c:numRef>
          </c:cat>
          <c:val>
            <c:numRef>
              <c:f>'G19'!$B$9:$J$9</c:f>
              <c:numCache>
                <c:formatCode>General</c:formatCode>
                <c:ptCount val="9"/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53</c:v>
                </c:pt>
                <c:pt idx="7">
                  <c:v>53</c:v>
                </c:pt>
                <c:pt idx="8">
                  <c:v>52</c:v>
                </c:pt>
              </c:numCache>
            </c:numRef>
          </c:val>
          <c:smooth val="0"/>
        </c:ser>
        <c:ser>
          <c:idx val="5"/>
          <c:order val="5"/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'G19'!$B$4:$J$4</c:f>
              <c:numCache>
                <c:formatCode>General</c:formatCode>
                <c:ptCount val="9"/>
                <c:pt idx="4">
                  <c:v>53.5</c:v>
                </c:pt>
                <c:pt idx="5">
                  <c:v>52.8</c:v>
                </c:pt>
                <c:pt idx="6">
                  <c:v>52.1</c:v>
                </c:pt>
                <c:pt idx="7">
                  <c:v>51.3</c:v>
                </c:pt>
                <c:pt idx="8">
                  <c:v>48.9</c:v>
                </c:pt>
              </c:numCache>
            </c:numRef>
          </c:cat>
          <c:val>
            <c:numRef>
              <c:f>'G19'!$B$10:$J$10</c:f>
              <c:numCache>
                <c:formatCode>General</c:formatCode>
                <c:ptCount val="9"/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49</c:v>
                </c:pt>
              </c:numCache>
            </c:numRef>
          </c:val>
          <c:smooth val="0"/>
        </c:ser>
        <c:ser>
          <c:idx val="7"/>
          <c:order val="7"/>
          <c:tx>
            <c:v>prognóza dlhu (zohľadnený vplyv konsolidácie)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8"/>
            <c:bubble3D val="0"/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7595392368610512E-2"/>
                  <c:y val="-4.013377926421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6.0475161987041143E-2"/>
                  <c:y val="-5.35117056856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8956083513319038E-2"/>
                  <c:y val="-5.7971014492753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7278617710583258E-2"/>
                  <c:y val="-4.0133779264214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'G19'!$B$3:$J$3</c:f>
              <c:numCache>
                <c:formatCode>General</c:formatCode>
                <c:ptCount val="9"/>
                <c:pt idx="4" formatCode="#\ ##0.0">
                  <c:v>53.5</c:v>
                </c:pt>
                <c:pt idx="5" formatCode="#\ ##0.0">
                  <c:v>52.689104474915538</c:v>
                </c:pt>
                <c:pt idx="6" formatCode="#\ ##0.0">
                  <c:v>52.028697621013848</c:v>
                </c:pt>
                <c:pt idx="7" formatCode="#\ ##0.0">
                  <c:v>51.572690588879809</c:v>
                </c:pt>
                <c:pt idx="8" formatCode="#\ ##0.0">
                  <c:v>49.182428411493774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92440"/>
        <c:axId val="181592832"/>
      </c:lineChart>
      <c:catAx>
        <c:axId val="181592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2832"/>
        <c:crosses val="autoZero"/>
        <c:auto val="1"/>
        <c:lblAlgn val="ctr"/>
        <c:lblOffset val="100"/>
        <c:noMultiLvlLbl val="0"/>
      </c:catAx>
      <c:valAx>
        <c:axId val="181592832"/>
        <c:scaling>
          <c:orientation val="minMax"/>
          <c:max val="65"/>
          <c:min val="3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244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8.8083535994285797E-2"/>
          <c:y val="1.9038088466366452E-3"/>
          <c:w val="0.64732980731620215"/>
          <c:h val="0.1555231348589787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50870412379604E-2"/>
          <c:y val="2.9549837327131651E-2"/>
          <c:w val="0.90690485564304468"/>
          <c:h val="0.87441965587634884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'G20'!$A$8</c:f>
              <c:strCache>
                <c:ptCount val="1"/>
                <c:pt idx="0">
                  <c:v>kumulatívna odchýlka od požadovaného zlepšenia (pr.os)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1.1695903739949462E-2"/>
                  <c:y val="-1.444043868612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8479518699747039E-3"/>
                  <c:y val="-2.8880877372249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'G20'!$C$2:$G$2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'G20'!$C$8:$E$8</c:f>
              <c:numCache>
                <c:formatCode>0.0</c:formatCode>
                <c:ptCount val="3"/>
                <c:pt idx="0">
                  <c:v>1.31260890404084</c:v>
                </c:pt>
                <c:pt idx="1">
                  <c:v>9.6380852919224935E-2</c:v>
                </c:pt>
                <c:pt idx="2">
                  <c:v>-0.76564467510312584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594792"/>
        <c:axId val="181594400"/>
      </c:barChart>
      <c:lineChart>
        <c:grouping val="standard"/>
        <c:varyColors val="0"/>
        <c:ser>
          <c:idx val="0"/>
          <c:order val="0"/>
          <c:tx>
            <c:strRef>
              <c:f>'G20'!$A$3</c:f>
              <c:strCache>
                <c:ptCount val="1"/>
                <c:pt idx="0">
                  <c:v>odhad štrukturálneho salda RRZ</c:v>
                </c:pt>
              </c:strCache>
            </c:strRef>
          </c:tx>
          <c:spPr>
            <a:ln w="19050" cap="rnd">
              <a:solidFill>
                <a:srgbClr val="13B5EA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rgbClr val="13B5EA"/>
              </a:solidFill>
              <a:ln w="19050">
                <a:solidFill>
                  <a:srgbClr val="13B5EA"/>
                </a:solidFill>
                <a:prstDash val="dash"/>
              </a:ln>
              <a:effectLst/>
            </c:spPr>
          </c:marker>
          <c:dLbls>
            <c:dLbl>
              <c:idx val="0"/>
              <c:layout>
                <c:manualLayout>
                  <c:x val="-3.5087711219848224E-2"/>
                  <c:y val="4.8134795620415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23975934987352E-2"/>
                  <c:y val="-3.8507836496332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6491205854582623E-2"/>
                  <c:y val="3.3694356934290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0935663089822931E-2"/>
                  <c:y val="5.7761754744498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59639024810389E-2"/>
                  <c:y val="7.220219343062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'G20'!$C$2:$G$2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'G20'!$C$3:$G$3</c:f>
              <c:numCache>
                <c:formatCode>0.0</c:formatCode>
                <c:ptCount val="5"/>
                <c:pt idx="0">
                  <c:v>-2.3405598804733843</c:v>
                </c:pt>
                <c:pt idx="1">
                  <c:v>-2.768495735466443</c:v>
                </c:pt>
                <c:pt idx="2">
                  <c:v>-2.8422290673602375</c:v>
                </c:pt>
                <c:pt idx="3">
                  <c:v>-2.0534434941567068</c:v>
                </c:pt>
                <c:pt idx="4">
                  <c:v>-0.50563939120119639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'G20'!$A$4</c:f>
              <c:strCache>
                <c:ptCount val="1"/>
                <c:pt idx="0">
                  <c:v>trajektória k cieľu podľa RRZ</c:v>
                </c:pt>
              </c:strCache>
            </c:strRef>
          </c:tx>
          <c:spPr>
            <a:ln w="19050" cap="rnd">
              <a:solidFill>
                <a:srgbClr val="58595B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58595B"/>
              </a:solidFill>
              <a:ln w="19050">
                <a:solidFill>
                  <a:srgbClr val="58595B"/>
                </a:solidFill>
                <a:prstDash val="solid"/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595B"/>
                </a:solidFill>
                <a:ln w="19050" cap="rnd">
                  <a:solidFill>
                    <a:srgbClr val="58595B"/>
                  </a:solidFill>
                  <a:prstDash val="solid"/>
                </a:ln>
                <a:effectLst/>
              </c:spPr>
            </c:marker>
            <c:bubble3D val="0"/>
          </c:dPt>
          <c:dLbls>
            <c:dLbl>
              <c:idx val="0"/>
              <c:layout>
                <c:manualLayout>
                  <c:x val="-2.046783154491149E-2"/>
                  <c:y val="3.8507836496332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3391807479898816E-2"/>
                  <c:y val="4.3321316058374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0175422439696447E-2"/>
                  <c:y val="3.8507836496332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9.0643253984608027E-2"/>
                  <c:y val="-2.8880877372249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58595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'G20'!$C$2:$G$2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'G20'!$C$4:$G$4</c:f>
              <c:numCache>
                <c:formatCode>0.0</c:formatCode>
                <c:ptCount val="5"/>
                <c:pt idx="0">
                  <c:v>-3.6531687845142242</c:v>
                </c:pt>
                <c:pt idx="1">
                  <c:v>-2.8648765883856679</c:v>
                </c:pt>
                <c:pt idx="2">
                  <c:v>-2.0765843922571117</c:v>
                </c:pt>
                <c:pt idx="3">
                  <c:v>-1.2882921961285556</c:v>
                </c:pt>
                <c:pt idx="4">
                  <c:v>-0.49999999999999956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93616"/>
        <c:axId val="181594008"/>
      </c:lineChart>
      <c:catAx>
        <c:axId val="18159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4008"/>
        <c:crosses val="autoZero"/>
        <c:auto val="1"/>
        <c:lblAlgn val="ctr"/>
        <c:lblOffset val="100"/>
        <c:noMultiLvlLbl val="0"/>
      </c:catAx>
      <c:valAx>
        <c:axId val="181594008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3616"/>
        <c:crosses val="autoZero"/>
        <c:crossBetween val="between"/>
      </c:valAx>
      <c:valAx>
        <c:axId val="181594400"/>
        <c:scaling>
          <c:orientation val="minMax"/>
          <c:min val="-1.5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4792"/>
        <c:crosses val="max"/>
        <c:crossBetween val="between"/>
      </c:valAx>
      <c:catAx>
        <c:axId val="181594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1594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699400538886459"/>
          <c:y val="9.0902372022085925E-2"/>
          <c:w val="0.76300599461113539"/>
          <c:h val="0.16426169561829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17366579177599E-2"/>
          <c:y val="5.0925925925925923E-2"/>
          <c:w val="0.86962707786526683"/>
          <c:h val="0.819104695246427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'G21'!$A$3</c:f>
              <c:strCache>
                <c:ptCount val="1"/>
                <c:pt idx="0">
                  <c:v>rozpočet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numRef>
              <c:f>'G21'!$B$2:$D$2</c:f>
              <c:numCache>
                <c:formatCode>General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'G21'!$B$3:$D$3</c:f>
              <c:numCache>
                <c:formatCode>#,##0</c:formatCode>
                <c:ptCount val="3"/>
                <c:pt idx="0">
                  <c:v>3781.2359999999999</c:v>
                </c:pt>
                <c:pt idx="1">
                  <c:v>3755.5</c:v>
                </c:pt>
                <c:pt idx="2">
                  <c:v>3855.2249999999999</c:v>
                </c:pt>
              </c:numCache>
            </c:numRef>
          </c:val>
        </c:ser>
        <c:ser>
          <c:idx val="1"/>
          <c:order val="1"/>
          <c:tx>
            <c:strRef>
              <c:f>'G21'!$A$4</c:f>
              <c:strCache>
                <c:ptCount val="1"/>
                <c:pt idx="0">
                  <c:v>odhad RRZ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numRef>
              <c:f>'G21'!$B$2:$D$2</c:f>
              <c:numCache>
                <c:formatCode>General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'G21'!$B$4:$D$4</c:f>
              <c:numCache>
                <c:formatCode>#,##0</c:formatCode>
                <c:ptCount val="3"/>
                <c:pt idx="0">
                  <c:v>3881.2359999999999</c:v>
                </c:pt>
                <c:pt idx="1">
                  <c:v>3855.5</c:v>
                </c:pt>
                <c:pt idx="2">
                  <c:v>3905.2249999999999</c:v>
                </c:pt>
              </c:numCache>
            </c:numRef>
          </c:val>
        </c:ser>
        <c:ser>
          <c:idx val="2"/>
          <c:order val="2"/>
          <c:tx>
            <c:strRef>
              <c:f>'G21'!$A$5</c:f>
              <c:strCache>
                <c:ptCount val="1"/>
                <c:pt idx="0">
                  <c:v>skutočnosť/aktuálny odhad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cat>
            <c:numRef>
              <c:f>'G21'!$B$2:$D$2</c:f>
              <c:numCache>
                <c:formatCode>General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'G21'!$B$5:$D$5</c:f>
              <c:numCache>
                <c:formatCode>#,##0</c:formatCode>
                <c:ptCount val="3"/>
                <c:pt idx="0">
                  <c:v>3799.8449999999998</c:v>
                </c:pt>
                <c:pt idx="1">
                  <c:v>3996.6289999999999</c:v>
                </c:pt>
                <c:pt idx="2">
                  <c:v>4082.0059999999999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595576"/>
        <c:axId val="181595968"/>
      </c:barChart>
      <c:catAx>
        <c:axId val="181595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5968"/>
        <c:crosses val="autoZero"/>
        <c:auto val="1"/>
        <c:lblAlgn val="ctr"/>
        <c:lblOffset val="100"/>
        <c:noMultiLvlLbl val="0"/>
      </c:catAx>
      <c:valAx>
        <c:axId val="18159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5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7948381452318"/>
          <c:y val="6.5392971711869308E-2"/>
          <c:w val="0.71435214348206477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41469816272968"/>
          <c:y val="5.0925925925925923E-2"/>
          <c:w val="0.89458530183727036"/>
          <c:h val="0.772322470107903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'G22'!$B$1</c:f>
              <c:strCache>
                <c:ptCount val="1"/>
                <c:pt idx="0">
                  <c:v>príjmová cyklická zložka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strRef>
              <c:f>'G22'!$A$2:$A$21</c:f>
              <c:strCach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2015OS</c:v>
                </c:pt>
                <c:pt idx="17">
                  <c:v>2016R</c:v>
                </c:pt>
                <c:pt idx="18">
                  <c:v>2017R</c:v>
                </c:pt>
                <c:pt idx="19">
                  <c:v>2018R</c:v>
                </c:pt>
              </c:strCache>
            </c:strRef>
          </c:cat>
          <c:val>
            <c:numRef>
              <c:f>'G22'!$B$2:$B$21</c:f>
              <c:numCache>
                <c:formatCode>0.0000000</c:formatCode>
                <c:ptCount val="20"/>
                <c:pt idx="0">
                  <c:v>-0.1955965321046331</c:v>
                </c:pt>
                <c:pt idx="1">
                  <c:v>-0.18135989307199343</c:v>
                </c:pt>
                <c:pt idx="2">
                  <c:v>-0.29910806593370287</c:v>
                </c:pt>
                <c:pt idx="3">
                  <c:v>-9.7293247166826011E-2</c:v>
                </c:pt>
                <c:pt idx="4">
                  <c:v>-0.27979752788475137</c:v>
                </c:pt>
                <c:pt idx="5">
                  <c:v>-0.56121109404764524</c:v>
                </c:pt>
                <c:pt idx="6">
                  <c:v>-0.18682353243913538</c:v>
                </c:pt>
                <c:pt idx="7">
                  <c:v>8.3639431065612474E-2</c:v>
                </c:pt>
                <c:pt idx="8">
                  <c:v>0.86831955173531827</c:v>
                </c:pt>
                <c:pt idx="9">
                  <c:v>1.0022534940728787</c:v>
                </c:pt>
                <c:pt idx="10">
                  <c:v>4.1177908595490462E-2</c:v>
                </c:pt>
                <c:pt idx="11">
                  <c:v>-3.6693090362037939E-2</c:v>
                </c:pt>
                <c:pt idx="12">
                  <c:v>5.8232450239968113E-2</c:v>
                </c:pt>
                <c:pt idx="13">
                  <c:v>-0.16486431069759538</c:v>
                </c:pt>
                <c:pt idx="14">
                  <c:v>-0.52330919726834757</c:v>
                </c:pt>
                <c:pt idx="15">
                  <c:v>-0.14059069985013786</c:v>
                </c:pt>
                <c:pt idx="16">
                  <c:v>-2.2532847065472046E-2</c:v>
                </c:pt>
                <c:pt idx="17">
                  <c:v>7.6446846272061997E-2</c:v>
                </c:pt>
                <c:pt idx="18">
                  <c:v>3.0336305336855426E-2</c:v>
                </c:pt>
                <c:pt idx="19">
                  <c:v>-3.590707930833948E-2</c:v>
                </c:pt>
              </c:numCache>
            </c:numRef>
          </c:val>
        </c:ser>
        <c:ser>
          <c:idx val="1"/>
          <c:order val="1"/>
          <c:tx>
            <c:strRef>
              <c:f>'G22'!$C$1</c:f>
              <c:strCache>
                <c:ptCount val="1"/>
                <c:pt idx="0">
                  <c:v>výdavková cyklická zložka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strRef>
              <c:f>'G22'!$A$2:$A$21</c:f>
              <c:strCach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2015OS</c:v>
                </c:pt>
                <c:pt idx="17">
                  <c:v>2016R</c:v>
                </c:pt>
                <c:pt idx="18">
                  <c:v>2017R</c:v>
                </c:pt>
                <c:pt idx="19">
                  <c:v>2018R</c:v>
                </c:pt>
              </c:strCache>
            </c:strRef>
          </c:cat>
          <c:val>
            <c:numRef>
              <c:f>'G22'!$C$2:$C$21</c:f>
              <c:numCache>
                <c:formatCode>0.0000000</c:formatCode>
                <c:ptCount val="20"/>
                <c:pt idx="0">
                  <c:v>-2.3354984863776074E-2</c:v>
                </c:pt>
                <c:pt idx="1">
                  <c:v>-4.8743180640083213E-2</c:v>
                </c:pt>
                <c:pt idx="2">
                  <c:v>-0.15853243374329878</c:v>
                </c:pt>
                <c:pt idx="3">
                  <c:v>-4.4475132339150715E-2</c:v>
                </c:pt>
                <c:pt idx="4">
                  <c:v>-7.5523833385596179E-2</c:v>
                </c:pt>
                <c:pt idx="5">
                  <c:v>-1.9924074348359775E-2</c:v>
                </c:pt>
                <c:pt idx="6">
                  <c:v>9.5920346573748233E-2</c:v>
                </c:pt>
                <c:pt idx="7">
                  <c:v>3.6241763726117981E-2</c:v>
                </c:pt>
                <c:pt idx="8">
                  <c:v>6.6496573546810309E-2</c:v>
                </c:pt>
                <c:pt idx="9">
                  <c:v>-2.9350238330838933E-2</c:v>
                </c:pt>
                <c:pt idx="10">
                  <c:v>9.0740340176610021E-2</c:v>
                </c:pt>
                <c:pt idx="11">
                  <c:v>0.10595204039935097</c:v>
                </c:pt>
                <c:pt idx="12">
                  <c:v>1.2744652003860059E-2</c:v>
                </c:pt>
                <c:pt idx="13">
                  <c:v>-5.47654569252975E-5</c:v>
                </c:pt>
                <c:pt idx="14">
                  <c:v>4.1893705544370552E-2</c:v>
                </c:pt>
                <c:pt idx="15">
                  <c:v>6.35404941937905E-2</c:v>
                </c:pt>
                <c:pt idx="16">
                  <c:v>-6.1830543957320516E-2</c:v>
                </c:pt>
                <c:pt idx="17">
                  <c:v>-5.7844463928837228E-2</c:v>
                </c:pt>
                <c:pt idx="18">
                  <c:v>-7.3518846837501428E-2</c:v>
                </c:pt>
                <c:pt idx="19">
                  <c:v>-4.766560137303881E-2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axId val="181596752"/>
        <c:axId val="181597144"/>
      </c:barChart>
      <c:lineChart>
        <c:grouping val="standard"/>
        <c:varyColors val="0"/>
        <c:ser>
          <c:idx val="2"/>
          <c:order val="2"/>
          <c:tx>
            <c:v>cyklická zložka</c:v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val>
            <c:numRef>
              <c:f>'G22'!$D$2:$D$21</c:f>
              <c:numCache>
                <c:formatCode>0.0000000</c:formatCode>
                <c:ptCount val="20"/>
                <c:pt idx="0">
                  <c:v>-0.21895151696840917</c:v>
                </c:pt>
                <c:pt idx="1">
                  <c:v>-0.23010307371207661</c:v>
                </c:pt>
                <c:pt idx="2">
                  <c:v>-0.45764049967700166</c:v>
                </c:pt>
                <c:pt idx="3">
                  <c:v>-0.14176837950597673</c:v>
                </c:pt>
                <c:pt idx="4">
                  <c:v>-0.35532136127034747</c:v>
                </c:pt>
                <c:pt idx="5">
                  <c:v>-0.5811351683960051</c:v>
                </c:pt>
                <c:pt idx="6">
                  <c:v>-9.0903185865387162E-2</c:v>
                </c:pt>
                <c:pt idx="7">
                  <c:v>0.11988119479173044</c:v>
                </c:pt>
                <c:pt idx="8">
                  <c:v>0.93481612528212832</c:v>
                </c:pt>
                <c:pt idx="9">
                  <c:v>0.97290325574203984</c:v>
                </c:pt>
                <c:pt idx="10">
                  <c:v>0.13191824877210048</c:v>
                </c:pt>
                <c:pt idx="11">
                  <c:v>6.9258950037313027E-2</c:v>
                </c:pt>
                <c:pt idx="12">
                  <c:v>7.0977102243828166E-2</c:v>
                </c:pt>
                <c:pt idx="13">
                  <c:v>-0.1649190761545207</c:v>
                </c:pt>
                <c:pt idx="14">
                  <c:v>-0.48141549172397702</c:v>
                </c:pt>
                <c:pt idx="15">
                  <c:v>-7.7050205656347348E-2</c:v>
                </c:pt>
                <c:pt idx="16">
                  <c:v>-8.4363391022792555E-2</c:v>
                </c:pt>
                <c:pt idx="17">
                  <c:v>1.8602382343224776E-2</c:v>
                </c:pt>
                <c:pt idx="18">
                  <c:v>-4.3182541500646009E-2</c:v>
                </c:pt>
                <c:pt idx="19">
                  <c:v>-8.3572680681378311E-2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96752"/>
        <c:axId val="181597144"/>
      </c:lineChart>
      <c:lineChart>
        <c:grouping val="standard"/>
        <c:varyColors val="0"/>
        <c:ser>
          <c:idx val="3"/>
          <c:order val="3"/>
          <c:tx>
            <c:v>produkčná medzera (pr.o.)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val>
            <c:numRef>
              <c:f>'G22'!$E$2:$E$21</c:f>
              <c:numCache>
                <c:formatCode>0.0000000</c:formatCode>
                <c:ptCount val="20"/>
                <c:pt idx="0">
                  <c:v>-0.47296742040038015</c:v>
                </c:pt>
                <c:pt idx="1">
                  <c:v>-1.3948399479032016</c:v>
                </c:pt>
                <c:pt idx="2">
                  <c:v>-1.1114671171029589</c:v>
                </c:pt>
                <c:pt idx="3">
                  <c:v>-0.87245695774706122</c:v>
                </c:pt>
                <c:pt idx="4">
                  <c:v>-0.65755694607332893</c:v>
                </c:pt>
                <c:pt idx="5">
                  <c:v>-0.84668883521196026</c:v>
                </c:pt>
                <c:pt idx="6">
                  <c:v>-0.69230405469448952</c:v>
                </c:pt>
                <c:pt idx="7">
                  <c:v>0.65078146523381342</c:v>
                </c:pt>
                <c:pt idx="8">
                  <c:v>3.3613951024815112</c:v>
                </c:pt>
                <c:pt idx="9">
                  <c:v>3.7580522921644377</c:v>
                </c:pt>
                <c:pt idx="10">
                  <c:v>-3.2090686222722256</c:v>
                </c:pt>
                <c:pt idx="11">
                  <c:v>-0.88201808525835956</c:v>
                </c:pt>
                <c:pt idx="12">
                  <c:v>-0.5115672607369991</c:v>
                </c:pt>
                <c:pt idx="13">
                  <c:v>-0.98557259319042245</c:v>
                </c:pt>
                <c:pt idx="14">
                  <c:v>-1.4772438658357609</c:v>
                </c:pt>
                <c:pt idx="15">
                  <c:v>-0.88690279728533561</c:v>
                </c:pt>
                <c:pt idx="16">
                  <c:v>-0.500055495115726</c:v>
                </c:pt>
                <c:pt idx="17">
                  <c:v>-0.16477201442367462</c:v>
                </c:pt>
                <c:pt idx="18">
                  <c:v>0.21047609740964485</c:v>
                </c:pt>
                <c:pt idx="19">
                  <c:v>0.49658051801639463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97928"/>
        <c:axId val="181597536"/>
      </c:lineChart>
      <c:catAx>
        <c:axId val="18159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7144"/>
        <c:crosses val="autoZero"/>
        <c:auto val="1"/>
        <c:lblAlgn val="ctr"/>
        <c:lblOffset val="100"/>
        <c:noMultiLvlLbl val="0"/>
      </c:catAx>
      <c:valAx>
        <c:axId val="181597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6752"/>
        <c:crosses val="autoZero"/>
        <c:crossBetween val="between"/>
      </c:valAx>
      <c:valAx>
        <c:axId val="181597536"/>
        <c:scaling>
          <c:orientation val="minMax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7928"/>
        <c:crosses val="max"/>
        <c:crossBetween val="between"/>
      </c:valAx>
      <c:catAx>
        <c:axId val="181597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815975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366938107095586E-2"/>
          <c:y val="3.5067468456559413E-2"/>
          <c:w val="0.41739151356080495"/>
          <c:h val="0.200232575094779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12579316990143E-2"/>
          <c:y val="4.5267489711934158E-2"/>
          <c:w val="0.91503540941180594"/>
          <c:h val="0.76768024367324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'G23'!$C$1</c:f>
              <c:strCache>
                <c:ptCount val="1"/>
                <c:pt idx="0">
                  <c:v>DPPO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'G23'!$A$2:$A$21</c:f>
              <c:strCach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2015OS</c:v>
                </c:pt>
                <c:pt idx="17">
                  <c:v>2016R</c:v>
                </c:pt>
                <c:pt idx="18">
                  <c:v>2017R</c:v>
                </c:pt>
                <c:pt idx="19">
                  <c:v>2018R</c:v>
                </c:pt>
              </c:strCache>
            </c:strRef>
          </c:cat>
          <c:val>
            <c:numRef>
              <c:f>'G23'!$C$2:$C$21</c:f>
              <c:numCache>
                <c:formatCode>General</c:formatCode>
                <c:ptCount val="20"/>
                <c:pt idx="0">
                  <c:v>-1.1246453348701103E-2</c:v>
                </c:pt>
                <c:pt idx="1">
                  <c:v>-8.1235035620944765E-2</c:v>
                </c:pt>
                <c:pt idx="2">
                  <c:v>-3.901192691647544E-2</c:v>
                </c:pt>
                <c:pt idx="3">
                  <c:v>-4.2621343678165384E-2</c:v>
                </c:pt>
                <c:pt idx="4">
                  <c:v>-1.8347526967565815E-2</c:v>
                </c:pt>
                <c:pt idx="5">
                  <c:v>2.5365293132308283E-2</c:v>
                </c:pt>
                <c:pt idx="6">
                  <c:v>-1.097001075037405E-2</c:v>
                </c:pt>
                <c:pt idx="7">
                  <c:v>4.6303205111437033E-2</c:v>
                </c:pt>
                <c:pt idx="8">
                  <c:v>0.11431284611621506</c:v>
                </c:pt>
                <c:pt idx="9">
                  <c:v>0.14923723101119551</c:v>
                </c:pt>
                <c:pt idx="10">
                  <c:v>-0.11151541250304527</c:v>
                </c:pt>
                <c:pt idx="11">
                  <c:v>-1.2777868134885982E-2</c:v>
                </c:pt>
                <c:pt idx="12">
                  <c:v>-2.1039244365145822E-2</c:v>
                </c:pt>
                <c:pt idx="13">
                  <c:v>-2.0756967422080452E-2</c:v>
                </c:pt>
                <c:pt idx="14">
                  <c:v>-2.1478853331736627E-2</c:v>
                </c:pt>
                <c:pt idx="15">
                  <c:v>-5.0263593100378513E-2</c:v>
                </c:pt>
                <c:pt idx="16">
                  <c:v>-5.3638949671954775E-2</c:v>
                </c:pt>
                <c:pt idx="17">
                  <c:v>-4.9024882403759476E-2</c:v>
                </c:pt>
                <c:pt idx="18">
                  <c:v>-1.5516134362442502E-2</c:v>
                </c:pt>
                <c:pt idx="19">
                  <c:v>1.6627116131874533E-2</c:v>
                </c:pt>
              </c:numCache>
            </c:numRef>
          </c:val>
        </c:ser>
        <c:ser>
          <c:idx val="1"/>
          <c:order val="1"/>
          <c:tx>
            <c:strRef>
              <c:f>'G23'!$D$1</c:f>
              <c:strCache>
                <c:ptCount val="1"/>
                <c:pt idx="0">
                  <c:v>DPFO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'G23'!$A$2:$A$21</c:f>
              <c:strCach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2015OS</c:v>
                </c:pt>
                <c:pt idx="17">
                  <c:v>2016R</c:v>
                </c:pt>
                <c:pt idx="18">
                  <c:v>2017R</c:v>
                </c:pt>
                <c:pt idx="19">
                  <c:v>2018R</c:v>
                </c:pt>
              </c:strCache>
            </c:strRef>
          </c:cat>
          <c:val>
            <c:numRef>
              <c:f>'G23'!$D$2:$D$21</c:f>
              <c:numCache>
                <c:formatCode>General</c:formatCode>
                <c:ptCount val="20"/>
                <c:pt idx="0">
                  <c:v>-2.0822425083965663E-2</c:v>
                </c:pt>
                <c:pt idx="1">
                  <c:v>4.9335827664470137E-2</c:v>
                </c:pt>
                <c:pt idx="2">
                  <c:v>-1.2709043314325741E-2</c:v>
                </c:pt>
                <c:pt idx="3">
                  <c:v>1.7908186396587675E-2</c:v>
                </c:pt>
                <c:pt idx="4">
                  <c:v>-1.5910861151494732E-2</c:v>
                </c:pt>
                <c:pt idx="5">
                  <c:v>-0.10098743686491396</c:v>
                </c:pt>
                <c:pt idx="6">
                  <c:v>-3.1876326416276218E-2</c:v>
                </c:pt>
                <c:pt idx="7">
                  <c:v>-2.7158972416195904E-2</c:v>
                </c:pt>
                <c:pt idx="8">
                  <c:v>6.7720631902600192E-2</c:v>
                </c:pt>
                <c:pt idx="9">
                  <c:v>4.574294948452079E-2</c:v>
                </c:pt>
                <c:pt idx="10">
                  <c:v>-4.1116625815898547E-2</c:v>
                </c:pt>
                <c:pt idx="11">
                  <c:v>-3.3029045464244434E-2</c:v>
                </c:pt>
                <c:pt idx="12">
                  <c:v>8.1024529404685654E-4</c:v>
                </c:pt>
                <c:pt idx="13">
                  <c:v>-3.4271363859648192E-2</c:v>
                </c:pt>
                <c:pt idx="14">
                  <c:v>-7.0445864831749291E-2</c:v>
                </c:pt>
                <c:pt idx="15">
                  <c:v>1.0403589719556827E-2</c:v>
                </c:pt>
                <c:pt idx="16">
                  <c:v>3.5301760687158387E-2</c:v>
                </c:pt>
                <c:pt idx="17">
                  <c:v>5.3805912723322524E-2</c:v>
                </c:pt>
                <c:pt idx="18">
                  <c:v>3.7137050780168171E-2</c:v>
                </c:pt>
                <c:pt idx="19">
                  <c:v>1.5784771336114611E-2</c:v>
                </c:pt>
              </c:numCache>
            </c:numRef>
          </c:val>
        </c:ser>
        <c:ser>
          <c:idx val="2"/>
          <c:order val="2"/>
          <c:tx>
            <c:strRef>
              <c:f>'G23'!$E$1</c:f>
              <c:strCache>
                <c:ptCount val="1"/>
                <c:pt idx="0">
                  <c:v>Odvody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strRef>
              <c:f>'G23'!$A$2:$A$21</c:f>
              <c:strCach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2015OS</c:v>
                </c:pt>
                <c:pt idx="17">
                  <c:v>2016R</c:v>
                </c:pt>
                <c:pt idx="18">
                  <c:v>2017R</c:v>
                </c:pt>
                <c:pt idx="19">
                  <c:v>2018R</c:v>
                </c:pt>
              </c:strCache>
            </c:strRef>
          </c:cat>
          <c:val>
            <c:numRef>
              <c:f>'G23'!$E$2:$E$21</c:f>
              <c:numCache>
                <c:formatCode>General</c:formatCode>
                <c:ptCount val="20"/>
                <c:pt idx="0">
                  <c:v>-7.1232467216798351E-2</c:v>
                </c:pt>
                <c:pt idx="1">
                  <c:v>0.15816477249574235</c:v>
                </c:pt>
                <c:pt idx="2">
                  <c:v>-5.9230997522260902E-2</c:v>
                </c:pt>
                <c:pt idx="3">
                  <c:v>5.8002412906790909E-2</c:v>
                </c:pt>
                <c:pt idx="4">
                  <c:v>-7.0964388469553649E-2</c:v>
                </c:pt>
                <c:pt idx="5">
                  <c:v>-0.41140222138409721</c:v>
                </c:pt>
                <c:pt idx="6">
                  <c:v>-0.12465000859013106</c:v>
                </c:pt>
                <c:pt idx="7">
                  <c:v>-9.0723101560396174E-2</c:v>
                </c:pt>
                <c:pt idx="8">
                  <c:v>0.24865657256506699</c:v>
                </c:pt>
                <c:pt idx="9">
                  <c:v>0.18864767108394959</c:v>
                </c:pt>
                <c:pt idx="10">
                  <c:v>-0.1585634614287636</c:v>
                </c:pt>
                <c:pt idx="11">
                  <c:v>-0.14777906897492601</c:v>
                </c:pt>
                <c:pt idx="12">
                  <c:v>3.7266771047467524E-3</c:v>
                </c:pt>
                <c:pt idx="13">
                  <c:v>-0.13041864566434141</c:v>
                </c:pt>
                <c:pt idx="14">
                  <c:v>-0.30206389364651604</c:v>
                </c:pt>
                <c:pt idx="15">
                  <c:v>3.0288065293286516E-2</c:v>
                </c:pt>
                <c:pt idx="16">
                  <c:v>0.13725834705178686</c:v>
                </c:pt>
                <c:pt idx="17">
                  <c:v>0.20649126337482274</c:v>
                </c:pt>
                <c:pt idx="18">
                  <c:v>0.14195544467107502</c:v>
                </c:pt>
                <c:pt idx="19">
                  <c:v>6.0591141577203883E-2</c:v>
                </c:pt>
              </c:numCache>
            </c:numRef>
          </c:val>
        </c:ser>
        <c:ser>
          <c:idx val="3"/>
          <c:order val="3"/>
          <c:tx>
            <c:strRef>
              <c:f>'G23'!$F$1</c:f>
              <c:strCache>
                <c:ptCount val="1"/>
                <c:pt idx="0">
                  <c:v>Nepriame dane</c:v>
                </c:pt>
              </c:strCache>
            </c:strRef>
          </c:tx>
          <c:spPr>
            <a:solidFill>
              <a:srgbClr val="B2E4F8"/>
            </a:solidFill>
            <a:ln>
              <a:solidFill>
                <a:srgbClr val="B2E4F8"/>
              </a:solidFill>
            </a:ln>
            <a:effectLst/>
          </c:spPr>
          <c:invertIfNegative val="0"/>
          <c:cat>
            <c:strRef>
              <c:f>'G23'!$A$2:$A$21</c:f>
              <c:strCach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2015OS</c:v>
                </c:pt>
                <c:pt idx="17">
                  <c:v>2016R</c:v>
                </c:pt>
                <c:pt idx="18">
                  <c:v>2017R</c:v>
                </c:pt>
                <c:pt idx="19">
                  <c:v>2018R</c:v>
                </c:pt>
              </c:strCache>
            </c:strRef>
          </c:cat>
          <c:val>
            <c:numRef>
              <c:f>'G23'!$F$2:$F$21</c:f>
              <c:numCache>
                <c:formatCode>General</c:formatCode>
                <c:ptCount val="20"/>
                <c:pt idx="0">
                  <c:v>-9.2295186455167988E-2</c:v>
                </c:pt>
                <c:pt idx="1">
                  <c:v>-0.30762545761126114</c:v>
                </c:pt>
                <c:pt idx="2">
                  <c:v>-0.18815609818064077</c:v>
                </c:pt>
                <c:pt idx="3">
                  <c:v>-0.13058250279203923</c:v>
                </c:pt>
                <c:pt idx="4">
                  <c:v>-0.17457475129613712</c:v>
                </c:pt>
                <c:pt idx="5">
                  <c:v>-7.4186728930942358E-2</c:v>
                </c:pt>
                <c:pt idx="6">
                  <c:v>-1.9327186682354076E-2</c:v>
                </c:pt>
                <c:pt idx="7">
                  <c:v>0.15521829993076752</c:v>
                </c:pt>
                <c:pt idx="8">
                  <c:v>0.43762950115143601</c:v>
                </c:pt>
                <c:pt idx="9">
                  <c:v>0.61862564249321284</c:v>
                </c:pt>
                <c:pt idx="10">
                  <c:v>0.35237340834319786</c:v>
                </c:pt>
                <c:pt idx="11">
                  <c:v>0.15689289221201846</c:v>
                </c:pt>
                <c:pt idx="12">
                  <c:v>7.4734772206320313E-2</c:v>
                </c:pt>
                <c:pt idx="13">
                  <c:v>2.0582666248474688E-2</c:v>
                </c:pt>
                <c:pt idx="14">
                  <c:v>-0.12932058545834574</c:v>
                </c:pt>
                <c:pt idx="15">
                  <c:v>-0.13101876176260266</c:v>
                </c:pt>
                <c:pt idx="16">
                  <c:v>-0.14145400513246253</c:v>
                </c:pt>
                <c:pt idx="17">
                  <c:v>-0.13482544742232383</c:v>
                </c:pt>
                <c:pt idx="18">
                  <c:v>-0.13324005575194522</c:v>
                </c:pt>
                <c:pt idx="19">
                  <c:v>-0.1289101083535325</c:v>
                </c:pt>
              </c:numCache>
            </c:numRef>
          </c:val>
        </c:ser>
        <c:ser>
          <c:idx val="4"/>
          <c:order val="4"/>
          <c:tx>
            <c:strRef>
              <c:f>'G23'!$G$1</c:f>
              <c:strCache>
                <c:ptCount val="1"/>
                <c:pt idx="0">
                  <c:v>Dávky v nezamestnanosti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'G23'!$A$2:$A$21</c:f>
              <c:strCach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2015OS</c:v>
                </c:pt>
                <c:pt idx="17">
                  <c:v>2016R</c:v>
                </c:pt>
                <c:pt idx="18">
                  <c:v>2017R</c:v>
                </c:pt>
                <c:pt idx="19">
                  <c:v>2018R</c:v>
                </c:pt>
              </c:strCache>
            </c:strRef>
          </c:cat>
          <c:val>
            <c:numRef>
              <c:f>'G23'!$G$2:$G$21</c:f>
              <c:numCache>
                <c:formatCode>General</c:formatCode>
                <c:ptCount val="20"/>
                <c:pt idx="0">
                  <c:v>-2.3354984863776074E-2</c:v>
                </c:pt>
                <c:pt idx="1">
                  <c:v>-4.6163629851525521E-2</c:v>
                </c:pt>
                <c:pt idx="2">
                  <c:v>-1.74633888670577E-2</c:v>
                </c:pt>
                <c:pt idx="3">
                  <c:v>-1.7445501873547015E-2</c:v>
                </c:pt>
                <c:pt idx="4">
                  <c:v>-6.7911205704713215E-3</c:v>
                </c:pt>
                <c:pt idx="5">
                  <c:v>-1.5441677597481147E-2</c:v>
                </c:pt>
                <c:pt idx="6">
                  <c:v>-2.5533127323853233E-3</c:v>
                </c:pt>
                <c:pt idx="7">
                  <c:v>2.6435660879467289E-3</c:v>
                </c:pt>
                <c:pt idx="8">
                  <c:v>7.119547711415505E-3</c:v>
                </c:pt>
                <c:pt idx="9">
                  <c:v>1.81007322831E-2</c:v>
                </c:pt>
                <c:pt idx="10">
                  <c:v>1.2927518485547686E-2</c:v>
                </c:pt>
                <c:pt idx="11">
                  <c:v>-1.3717041262718766E-2</c:v>
                </c:pt>
                <c:pt idx="12">
                  <c:v>7.572912583052936E-4</c:v>
                </c:pt>
                <c:pt idx="13">
                  <c:v>-1.4793571714172614E-3</c:v>
                </c:pt>
                <c:pt idx="14">
                  <c:v>-1.5727807132029467E-2</c:v>
                </c:pt>
                <c:pt idx="15">
                  <c:v>-1.0517774104193472E-2</c:v>
                </c:pt>
                <c:pt idx="16">
                  <c:v>-2.0899662043949853E-4</c:v>
                </c:pt>
                <c:pt idx="17">
                  <c:v>3.3005956133320452E-3</c:v>
                </c:pt>
                <c:pt idx="18">
                  <c:v>2.6227938942087145E-3</c:v>
                </c:pt>
                <c:pt idx="19">
                  <c:v>2.0117081362479882E-3</c:v>
                </c:pt>
              </c:numCache>
            </c:numRef>
          </c:val>
        </c:ser>
        <c:ser>
          <c:idx val="5"/>
          <c:order val="5"/>
          <c:tx>
            <c:strRef>
              <c:f>'G23'!$H$1</c:f>
              <c:strCache>
                <c:ptCount val="1"/>
                <c:pt idx="0">
                  <c:v>Dôchodky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strRef>
              <c:f>'G23'!$A$2:$A$21</c:f>
              <c:strCach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2015OS</c:v>
                </c:pt>
                <c:pt idx="17">
                  <c:v>2016R</c:v>
                </c:pt>
                <c:pt idx="18">
                  <c:v>2017R</c:v>
                </c:pt>
                <c:pt idx="19">
                  <c:v>2018R</c:v>
                </c:pt>
              </c:strCache>
            </c:strRef>
          </c:cat>
          <c:val>
            <c:numRef>
              <c:f>'G23'!$H$2:$H$21</c:f>
              <c:numCache>
                <c:formatCode>General</c:formatCode>
                <c:ptCount val="20"/>
                <c:pt idx="0">
                  <c:v>0</c:v>
                </c:pt>
                <c:pt idx="1">
                  <c:v>-2.5795507885576895E-3</c:v>
                </c:pt>
                <c:pt idx="2">
                  <c:v>-0.14106904487624108</c:v>
                </c:pt>
                <c:pt idx="3">
                  <c:v>-2.70296304656037E-2</c:v>
                </c:pt>
                <c:pt idx="4">
                  <c:v>-6.8732712815124858E-2</c:v>
                </c:pt>
                <c:pt idx="5">
                  <c:v>-4.482396750878628E-3</c:v>
                </c:pt>
                <c:pt idx="6">
                  <c:v>9.8473659306133568E-2</c:v>
                </c:pt>
                <c:pt idx="7">
                  <c:v>3.3598197638171255E-2</c:v>
                </c:pt>
                <c:pt idx="8">
                  <c:v>5.9377025835394788E-2</c:v>
                </c:pt>
                <c:pt idx="9">
                  <c:v>-4.745097061393893E-2</c:v>
                </c:pt>
                <c:pt idx="10">
                  <c:v>7.781282169106235E-2</c:v>
                </c:pt>
                <c:pt idx="11">
                  <c:v>0.11966908166206976</c:v>
                </c:pt>
                <c:pt idx="12">
                  <c:v>1.1987360745554764E-2</c:v>
                </c:pt>
                <c:pt idx="13">
                  <c:v>1.4245917144919639E-3</c:v>
                </c:pt>
                <c:pt idx="14">
                  <c:v>5.7621512676400026E-2</c:v>
                </c:pt>
                <c:pt idx="15">
                  <c:v>7.4058268297983967E-2</c:v>
                </c:pt>
                <c:pt idx="16">
                  <c:v>-6.1621547336881022E-2</c:v>
                </c:pt>
                <c:pt idx="17">
                  <c:v>-6.1145059542169269E-2</c:v>
                </c:pt>
                <c:pt idx="18">
                  <c:v>-7.6141640731710147E-2</c:v>
                </c:pt>
                <c:pt idx="19">
                  <c:v>-4.967730950928681E-2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overlap val="100"/>
        <c:axId val="181598712"/>
        <c:axId val="181599104"/>
      </c:barChart>
      <c:lineChart>
        <c:grouping val="stacked"/>
        <c:varyColors val="0"/>
        <c:ser>
          <c:idx val="6"/>
          <c:order val="6"/>
          <c:tx>
            <c:strRef>
              <c:f>'G23'!$B$1</c:f>
              <c:strCache>
                <c:ptCount val="1"/>
                <c:pt idx="0">
                  <c:v>cyklická zložka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rgbClr val="58595B"/>
                </a:solidFill>
              </a:ln>
              <a:effectLst/>
            </c:spPr>
          </c:marker>
          <c:cat>
            <c:strRef>
              <c:f>'G23'!$A$2:$A$21</c:f>
              <c:strCach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2015OS</c:v>
                </c:pt>
                <c:pt idx="17">
                  <c:v>2016R</c:v>
                </c:pt>
                <c:pt idx="18">
                  <c:v>2017R</c:v>
                </c:pt>
                <c:pt idx="19">
                  <c:v>2018R</c:v>
                </c:pt>
              </c:strCache>
            </c:strRef>
          </c:cat>
          <c:val>
            <c:numRef>
              <c:f>'G23'!$B$2:$B$21</c:f>
              <c:numCache>
                <c:formatCode>General</c:formatCode>
                <c:ptCount val="20"/>
                <c:pt idx="0">
                  <c:v>-0.21895151696840917</c:v>
                </c:pt>
                <c:pt idx="1">
                  <c:v>-0.23010307371207661</c:v>
                </c:pt>
                <c:pt idx="2">
                  <c:v>-0.45764049967700166</c:v>
                </c:pt>
                <c:pt idx="3">
                  <c:v>-0.14176837950597673</c:v>
                </c:pt>
                <c:pt idx="4">
                  <c:v>-0.35532136127034747</c:v>
                </c:pt>
                <c:pt idx="5">
                  <c:v>-0.5811351683960051</c:v>
                </c:pt>
                <c:pt idx="6">
                  <c:v>-9.0903185865387162E-2</c:v>
                </c:pt>
                <c:pt idx="7">
                  <c:v>0.11988119479173044</c:v>
                </c:pt>
                <c:pt idx="8">
                  <c:v>0.93481612528212832</c:v>
                </c:pt>
                <c:pt idx="9">
                  <c:v>0.97290325574203984</c:v>
                </c:pt>
                <c:pt idx="10">
                  <c:v>0.13191824877210048</c:v>
                </c:pt>
                <c:pt idx="11">
                  <c:v>6.9258950037313027E-2</c:v>
                </c:pt>
                <c:pt idx="12">
                  <c:v>7.0977102243828166E-2</c:v>
                </c:pt>
                <c:pt idx="13">
                  <c:v>-0.1649190761545207</c:v>
                </c:pt>
                <c:pt idx="14">
                  <c:v>-0.48141549172397702</c:v>
                </c:pt>
                <c:pt idx="15">
                  <c:v>-7.7050205656347348E-2</c:v>
                </c:pt>
                <c:pt idx="16">
                  <c:v>-8.4363391022792555E-2</c:v>
                </c:pt>
                <c:pt idx="17">
                  <c:v>1.8602382343224776E-2</c:v>
                </c:pt>
                <c:pt idx="18">
                  <c:v>-4.3182541500646009E-2</c:v>
                </c:pt>
                <c:pt idx="19">
                  <c:v>-8.3572680681378311E-2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98712"/>
        <c:axId val="181599104"/>
      </c:lineChart>
      <c:catAx>
        <c:axId val="18159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9104"/>
        <c:crosses val="autoZero"/>
        <c:auto val="1"/>
        <c:lblAlgn val="ctr"/>
        <c:lblOffset val="100"/>
        <c:noMultiLvlLbl val="0"/>
      </c:catAx>
      <c:valAx>
        <c:axId val="18159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8159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804694919743891E-2"/>
          <c:y val="2.468941382327209E-2"/>
          <c:w val="0.38157021566837629"/>
          <c:h val="0.292183014160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7996010631461521E-2"/>
          <c:y val="5.6467532467532465E-2"/>
          <c:w val="0.85346267935450371"/>
          <c:h val="0.84690069444444449"/>
        </c:manualLayout>
      </c:layout>
      <c:areaChart>
        <c:grouping val="stacked"/>
        <c:varyColors val="0"/>
        <c:ser>
          <c:idx val="0"/>
          <c:order val="0"/>
          <c:tx>
            <c:strRef>
              <c:f>'G24'!$B$2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'G24'!$A$3:$A$7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'G24'!$B$3:$B$7</c:f>
              <c:numCache>
                <c:formatCode>0.0%</c:formatCode>
                <c:ptCount val="5"/>
                <c:pt idx="0">
                  <c:v>-2.8676505801072717E-2</c:v>
                </c:pt>
                <c:pt idx="1">
                  <c:v>-2.8773021583264464E-2</c:v>
                </c:pt>
                <c:pt idx="2">
                  <c:v>-2.5464873890932185E-2</c:v>
                </c:pt>
                <c:pt idx="3">
                  <c:v>-2.1786351044027603E-2</c:v>
                </c:pt>
                <c:pt idx="4">
                  <c:v>-3.4992423959620475E-2</c:v>
                </c:pt>
              </c:numCache>
            </c:numRef>
          </c:val>
        </c:ser>
        <c:ser>
          <c:idx val="6"/>
          <c:order val="1"/>
          <c:tx>
            <c:strRef>
              <c:f>'G24'!$C$2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'G24'!$A$3:$A$7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'G24'!$C$3:$C$7</c:f>
              <c:numCache>
                <c:formatCode>0.0%</c:formatCode>
                <c:ptCount val="5"/>
                <c:pt idx="1">
                  <c:v>4.6797584033947404E-4</c:v>
                </c:pt>
                <c:pt idx="2">
                  <c:v>2.024836995189943E-3</c:v>
                </c:pt>
                <c:pt idx="3">
                  <c:v>5.883644613791976E-3</c:v>
                </c:pt>
                <c:pt idx="4">
                  <c:v>1.1817225547610936E-2</c:v>
                </c:pt>
              </c:numCache>
            </c:numRef>
          </c:val>
        </c:ser>
        <c:ser>
          <c:idx val="7"/>
          <c:order val="2"/>
          <c:tx>
            <c:strRef>
              <c:f>'G24'!$D$2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'G24'!$A$3:$A$7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'G24'!$D$3:$D$7</c:f>
              <c:numCache>
                <c:formatCode>0.0%</c:formatCode>
                <c:ptCount val="5"/>
                <c:pt idx="1">
                  <c:v>2.1628798615109038E-4</c:v>
                </c:pt>
                <c:pt idx="2">
                  <c:v>1.5346120377146902E-3</c:v>
                </c:pt>
                <c:pt idx="3">
                  <c:v>4.4180061319972711E-3</c:v>
                </c:pt>
                <c:pt idx="4">
                  <c:v>8.8599666715534903E-3</c:v>
                </c:pt>
              </c:numCache>
            </c:numRef>
          </c:val>
        </c:ser>
        <c:ser>
          <c:idx val="8"/>
          <c:order val="3"/>
          <c:tx>
            <c:strRef>
              <c:f>'G24'!$E$2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'G24'!$A$3:$A$7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'G24'!$E$3:$E$7</c:f>
              <c:numCache>
                <c:formatCode>0.0%</c:formatCode>
                <c:ptCount val="5"/>
                <c:pt idx="1">
                  <c:v>6.8154678252616355E-4</c:v>
                </c:pt>
                <c:pt idx="2">
                  <c:v>2.6054495019640772E-3</c:v>
                </c:pt>
                <c:pt idx="3">
                  <c:v>7.284304674519685E-3</c:v>
                </c:pt>
                <c:pt idx="4">
                  <c:v>1.4315231740456048E-2</c:v>
                </c:pt>
              </c:numCache>
            </c:numRef>
          </c:val>
        </c:ser>
        <c:ser>
          <c:idx val="5"/>
          <c:order val="4"/>
          <c:tx>
            <c:strRef>
              <c:f>'G24'!$F$2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'G24'!$A$3:$A$7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'G24'!$F$3:$F$7</c:f>
              <c:numCache>
                <c:formatCode>0.0%</c:formatCode>
                <c:ptCount val="5"/>
                <c:pt idx="1">
                  <c:v>5.1458496007995846E-4</c:v>
                </c:pt>
                <c:pt idx="2">
                  <c:v>2.5959328372803757E-3</c:v>
                </c:pt>
                <c:pt idx="3">
                  <c:v>7.4126227789722294E-3</c:v>
                </c:pt>
                <c:pt idx="4">
                  <c:v>1.4845988331396979E-2</c:v>
                </c:pt>
              </c:numCache>
            </c:numRef>
          </c:val>
        </c:ser>
        <c:ser>
          <c:idx val="2"/>
          <c:order val="5"/>
          <c:tx>
            <c:strRef>
              <c:f>'G24'!$G$2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'G24'!$A$3:$A$7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'G24'!$G$3:$G$7</c:f>
              <c:numCache>
                <c:formatCode>0.0%</c:formatCode>
                <c:ptCount val="5"/>
                <c:pt idx="1">
                  <c:v>5.0207141164296254E-4</c:v>
                </c:pt>
                <c:pt idx="2">
                  <c:v>1.8603225890836371E-3</c:v>
                </c:pt>
                <c:pt idx="3">
                  <c:v>4.944547400476838E-3</c:v>
                </c:pt>
                <c:pt idx="4">
                  <c:v>9.3522945308161434E-3</c:v>
                </c:pt>
              </c:numCache>
            </c:numRef>
          </c:val>
        </c:ser>
        <c:ser>
          <c:idx val="3"/>
          <c:order val="6"/>
          <c:tx>
            <c:strRef>
              <c:f>'G24'!$H$2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'G24'!$A$3:$A$7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'G24'!$H$3:$H$7</c:f>
              <c:numCache>
                <c:formatCode>0.0%</c:formatCode>
                <c:ptCount val="5"/>
                <c:pt idx="1">
                  <c:v>4.8218281400703653E-4</c:v>
                </c:pt>
                <c:pt idx="2">
                  <c:v>2.1270758423448128E-3</c:v>
                </c:pt>
                <c:pt idx="3">
                  <c:v>6.4334521092549307E-3</c:v>
                </c:pt>
                <c:pt idx="4">
                  <c:v>1.2897372104730187E-2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599888"/>
        <c:axId val="181600280"/>
      </c:areaChart>
      <c:lineChart>
        <c:grouping val="standard"/>
        <c:varyColors val="0"/>
        <c:ser>
          <c:idx val="4"/>
          <c:order val="7"/>
          <c:tx>
            <c:strRef>
              <c:f>'G24'!$I$2</c:f>
              <c:strCache>
                <c:ptCount val="1"/>
                <c:pt idx="0">
                  <c:v>NRVS 2016-2018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'G24'!$A$3:$A$7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'G24'!$I$3:$I$7</c:f>
              <c:numCache>
                <c:formatCode>0.0%</c:formatCode>
                <c:ptCount val="5"/>
                <c:pt idx="0">
                  <c:v>-2.8676505801072717E-2</c:v>
                </c:pt>
                <c:pt idx="1">
                  <c:v>-2.7407210974247736E-2</c:v>
                </c:pt>
                <c:pt idx="2">
                  <c:v>-1.9299975356063474E-2</c:v>
                </c:pt>
                <c:pt idx="3">
                  <c:v>-4.2003956237186713E-3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99888"/>
        <c:axId val="181600280"/>
      </c:lineChart>
      <c:catAx>
        <c:axId val="18159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181600280"/>
        <c:crosses val="autoZero"/>
        <c:auto val="1"/>
        <c:lblAlgn val="ctr"/>
        <c:lblOffset val="100"/>
        <c:noMultiLvlLbl val="0"/>
      </c:catAx>
      <c:valAx>
        <c:axId val="18160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deficit</a:t>
                </a:r>
                <a:r>
                  <a:rPr lang="en-US"/>
                  <a:t> k HDP v %</a:t>
                </a:r>
              </a:p>
            </c:rich>
          </c:tx>
          <c:layout>
            <c:manualLayout>
              <c:xMode val="edge"/>
              <c:yMode val="edge"/>
              <c:x val="0.11491026491257833"/>
              <c:y val="9.8178819444444426E-2"/>
            </c:manualLayout>
          </c:layout>
          <c:overlay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15000"/>
                  <a:lumOff val="85000"/>
                </a:sysClr>
              </a:solidFill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18159988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21492044397147811"/>
          <c:y val="6.284479166666665E-2"/>
          <c:w val="0.44002447086887009"/>
          <c:h val="8.5088541666666656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>
              <a:lumMod val="50000"/>
              <a:lumOff val="50000"/>
            </a:schemeClr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7996010631461521E-2"/>
          <c:y val="5.6467532467532465E-2"/>
          <c:w val="0.85346267935450371"/>
          <c:h val="0.84690069444444449"/>
        </c:manualLayout>
      </c:layout>
      <c:areaChart>
        <c:grouping val="stacked"/>
        <c:varyColors val="0"/>
        <c:ser>
          <c:idx val="0"/>
          <c:order val="0"/>
          <c:tx>
            <c:strRef>
              <c:f>'G25'!$B$2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'G25'!$A$3:$A$7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'G25'!$B$3:$B$7</c:f>
              <c:numCache>
                <c:formatCode>0.0%</c:formatCode>
                <c:ptCount val="5"/>
                <c:pt idx="0">
                  <c:v>0.53330774677245396</c:v>
                </c:pt>
                <c:pt idx="1">
                  <c:v>0.52150029045767554</c:v>
                </c:pt>
                <c:pt idx="2">
                  <c:v>0.50487437662907231</c:v>
                </c:pt>
                <c:pt idx="3">
                  <c:v>0.47408385785206802</c:v>
                </c:pt>
                <c:pt idx="4">
                  <c:v>0.42386841195931807</c:v>
                </c:pt>
              </c:numCache>
            </c:numRef>
          </c:val>
        </c:ser>
        <c:ser>
          <c:idx val="6"/>
          <c:order val="1"/>
          <c:tx>
            <c:strRef>
              <c:f>'G25'!$C$2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'G25'!$A$3:$A$7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'G25'!$C$3:$C$7</c:f>
              <c:numCache>
                <c:formatCode>0.0%</c:formatCode>
                <c:ptCount val="5"/>
                <c:pt idx="1">
                  <c:v>2.1279448442307336E-3</c:v>
                </c:pt>
                <c:pt idx="2">
                  <c:v>5.4336813632428482E-3</c:v>
                </c:pt>
                <c:pt idx="3">
                  <c:v>1.3046808051093428E-2</c:v>
                </c:pt>
                <c:pt idx="4">
                  <c:v>2.1863926264646727E-2</c:v>
                </c:pt>
              </c:numCache>
            </c:numRef>
          </c:val>
        </c:ser>
        <c:ser>
          <c:idx val="7"/>
          <c:order val="2"/>
          <c:tx>
            <c:strRef>
              <c:f>'G25'!$D$2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'G25'!$A$3:$A$7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'G25'!$D$3:$D$7</c:f>
              <c:numCache>
                <c:formatCode>0.0%</c:formatCode>
                <c:ptCount val="5"/>
                <c:pt idx="1">
                  <c:v>1.4194703523896512E-3</c:v>
                </c:pt>
                <c:pt idx="2">
                  <c:v>4.0199470032774576E-3</c:v>
                </c:pt>
                <c:pt idx="3">
                  <c:v>9.7129182911967482E-3</c:v>
                </c:pt>
                <c:pt idx="4">
                  <c:v>1.6381710864614485E-2</c:v>
                </c:pt>
              </c:numCache>
            </c:numRef>
          </c:val>
        </c:ser>
        <c:ser>
          <c:idx val="8"/>
          <c:order val="3"/>
          <c:tx>
            <c:strRef>
              <c:f>'G25'!$E$2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'G25'!$A$3:$A$7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'G25'!$E$3:$E$7</c:f>
              <c:numCache>
                <c:formatCode>0.0%</c:formatCode>
                <c:ptCount val="5"/>
                <c:pt idx="1">
                  <c:v>2.6820838851530082E-3</c:v>
                </c:pt>
                <c:pt idx="2">
                  <c:v>6.7651298187777487E-3</c:v>
                </c:pt>
                <c:pt idx="3">
                  <c:v>1.6286144685825177E-2</c:v>
                </c:pt>
                <c:pt idx="4">
                  <c:v>2.729309552077025E-2</c:v>
                </c:pt>
              </c:numCache>
            </c:numRef>
          </c:val>
        </c:ser>
        <c:ser>
          <c:idx val="5"/>
          <c:order val="4"/>
          <c:tx>
            <c:strRef>
              <c:f>'G25'!$F$2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'G25'!$A$3:$A$7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'G25'!$F$3:$F$7</c:f>
              <c:numCache>
                <c:formatCode>0.0%</c:formatCode>
                <c:ptCount val="5"/>
                <c:pt idx="1">
                  <c:v>2.5296453354890502E-3</c:v>
                </c:pt>
                <c:pt idx="2">
                  <c:v>6.8206527857359589E-3</c:v>
                </c:pt>
                <c:pt idx="3">
                  <c:v>1.673903251609421E-2</c:v>
                </c:pt>
                <c:pt idx="4">
                  <c:v>2.8550681039640202E-2</c:v>
                </c:pt>
              </c:numCache>
            </c:numRef>
          </c:val>
        </c:ser>
        <c:ser>
          <c:idx val="2"/>
          <c:order val="5"/>
          <c:tx>
            <c:strRef>
              <c:f>'G25'!$G$2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'G25'!$A$3:$A$7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'G25'!$G$3:$G$7</c:f>
              <c:numCache>
                <c:formatCode>0.0%</c:formatCode>
                <c:ptCount val="5"/>
                <c:pt idx="1">
                  <c:v>1.7281398927243563E-3</c:v>
                </c:pt>
                <c:pt idx="2">
                  <c:v>4.4481609703191927E-3</c:v>
                </c:pt>
                <c:pt idx="3">
                  <c:v>1.0751320394584707E-2</c:v>
                </c:pt>
                <c:pt idx="4">
                  <c:v>1.8021547425594475E-2</c:v>
                </c:pt>
              </c:numCache>
            </c:numRef>
          </c:val>
        </c:ser>
        <c:ser>
          <c:idx val="3"/>
          <c:order val="6"/>
          <c:tx>
            <c:strRef>
              <c:f>'G25'!$H$2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'G25'!$A$3:$A$7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'G25'!$H$3:$H$7</c:f>
              <c:numCache>
                <c:formatCode>0.0%</c:formatCode>
                <c:ptCount val="5"/>
                <c:pt idx="1">
                  <c:v>2.1914862812718594E-3</c:v>
                </c:pt>
                <c:pt idx="2">
                  <c:v>5.7569335040619229E-3</c:v>
                </c:pt>
                <c:pt idx="3">
                  <c:v>1.4701660474072176E-2</c:v>
                </c:pt>
                <c:pt idx="4">
                  <c:v>2.5426706134233035E-2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01064"/>
        <c:axId val="181601456"/>
      </c:areaChart>
      <c:lineChart>
        <c:grouping val="standard"/>
        <c:varyColors val="0"/>
        <c:ser>
          <c:idx val="4"/>
          <c:order val="7"/>
          <c:tx>
            <c:strRef>
              <c:f>'G25'!$I$2</c:f>
              <c:strCache>
                <c:ptCount val="1"/>
                <c:pt idx="0">
                  <c:v>NRVS 2016-2018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'G25'!$A$3:$A$7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'G25'!$I$3:$I$7</c:f>
              <c:numCache>
                <c:formatCode>0.0%</c:formatCode>
                <c:ptCount val="5"/>
                <c:pt idx="0">
                  <c:v>0.5357583356974488</c:v>
                </c:pt>
                <c:pt idx="1">
                  <c:v>0.52772978953944893</c:v>
                </c:pt>
                <c:pt idx="2">
                  <c:v>0.52109313481437036</c:v>
                </c:pt>
                <c:pt idx="3">
                  <c:v>0.51312972888018338</c:v>
                </c:pt>
                <c:pt idx="4">
                  <c:v>0.48940714460934953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601064"/>
        <c:axId val="181601456"/>
      </c:lineChart>
      <c:catAx>
        <c:axId val="181601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181601456"/>
        <c:crosses val="autoZero"/>
        <c:auto val="1"/>
        <c:lblAlgn val="ctr"/>
        <c:lblOffset val="100"/>
        <c:noMultiLvlLbl val="0"/>
      </c:catAx>
      <c:valAx>
        <c:axId val="181601456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dlh k HDP v %</a:t>
                </a:r>
              </a:p>
            </c:rich>
          </c:tx>
          <c:layout>
            <c:manualLayout>
              <c:xMode val="edge"/>
              <c:yMode val="edge"/>
              <c:x val="0.10446387719325304"/>
              <c:y val="0.51269270833333336"/>
            </c:manualLayout>
          </c:layout>
          <c:overlay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15000"/>
                  <a:lumOff val="85000"/>
                </a:sysClr>
              </a:solidFill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18160106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20708565318198413"/>
          <c:y val="0.62287951388888885"/>
          <c:w val="0.44002447086887009"/>
          <c:h val="8.5088541666666656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>
              <a:lumMod val="50000"/>
              <a:lumOff val="50000"/>
            </a:schemeClr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7996010631461521E-2"/>
          <c:y val="5.6467532467532465E-2"/>
          <c:w val="0.8615935882210809"/>
          <c:h val="0.84690069444444449"/>
        </c:manualLayout>
      </c:layout>
      <c:areaChart>
        <c:grouping val="stacked"/>
        <c:varyColors val="0"/>
        <c:ser>
          <c:idx val="0"/>
          <c:order val="0"/>
          <c:tx>
            <c:strRef>
              <c:f>'G26'!$B$2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'G26'!$A$3:$A$7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'G26'!$B$3:$B$7</c:f>
              <c:numCache>
                <c:formatCode>0.00</c:formatCode>
                <c:ptCount val="5"/>
                <c:pt idx="0">
                  <c:v>1</c:v>
                </c:pt>
                <c:pt idx="1">
                  <c:v>1.0341930288794701</c:v>
                </c:pt>
                <c:pt idx="2">
                  <c:v>1.0475319999999999</c:v>
                </c:pt>
                <c:pt idx="3">
                  <c:v>1.0527696599999998</c:v>
                </c:pt>
                <c:pt idx="4">
                  <c:v>1.0359253454399999</c:v>
                </c:pt>
              </c:numCache>
            </c:numRef>
          </c:val>
        </c:ser>
        <c:ser>
          <c:idx val="6"/>
          <c:order val="1"/>
          <c:tx>
            <c:strRef>
              <c:f>'G26'!$C$2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'G26'!$A$3:$A$7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'G26'!$C$3:$C$7</c:f>
              <c:numCache>
                <c:formatCode>0.00</c:formatCode>
                <c:ptCount val="5"/>
                <c:pt idx="1">
                  <c:v>2.0000000000000018E-3</c:v>
                </c:pt>
                <c:pt idx="2">
                  <c:v>8.2180000000000586E-3</c:v>
                </c:pt>
                <c:pt idx="3">
                  <c:v>2.4095340000000132E-2</c:v>
                </c:pt>
                <c:pt idx="4">
                  <c:v>4.8477709559999971E-2</c:v>
                </c:pt>
              </c:numCache>
            </c:numRef>
          </c:val>
        </c:ser>
        <c:ser>
          <c:idx val="7"/>
          <c:order val="2"/>
          <c:tx>
            <c:strRef>
              <c:f>'G26'!$D$2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'G26'!$A$3:$A$7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'G26'!$D$3:$D$7</c:f>
              <c:numCache>
                <c:formatCode>0.00</c:formatCode>
                <c:ptCount val="5"/>
                <c:pt idx="1">
                  <c:v>2.0000000000000018E-3</c:v>
                </c:pt>
                <c:pt idx="2">
                  <c:v>7.2100000000001607E-3</c:v>
                </c:pt>
                <c:pt idx="3">
                  <c:v>1.9046760000000162E-2</c:v>
                </c:pt>
                <c:pt idx="4">
                  <c:v>3.671467548000007E-2</c:v>
                </c:pt>
              </c:numCache>
            </c:numRef>
          </c:val>
        </c:ser>
        <c:ser>
          <c:idx val="8"/>
          <c:order val="3"/>
          <c:tx>
            <c:strRef>
              <c:f>'G26'!$E$2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'G26'!$A$3:$A$7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'G26'!$E$3:$E$7</c:f>
              <c:numCache>
                <c:formatCode>0.00</c:formatCode>
                <c:ptCount val="5"/>
                <c:pt idx="1">
                  <c:v>2.1930288794700381E-3</c:v>
                </c:pt>
                <c:pt idx="2">
                  <c:v>1.0258655696525842E-2</c:v>
                </c:pt>
                <c:pt idx="3">
                  <c:v>2.9374111904896472E-2</c:v>
                </c:pt>
                <c:pt idx="4">
                  <c:v>6.0953011623989806E-2</c:v>
                </c:pt>
              </c:numCache>
            </c:numRef>
          </c:val>
        </c:ser>
        <c:ser>
          <c:idx val="5"/>
          <c:order val="4"/>
          <c:tx>
            <c:strRef>
              <c:f>'G26'!$F$2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'G26'!$A$3:$A$7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'G26'!$F$3:$F$7</c:f>
              <c:numCache>
                <c:formatCode>0.00</c:formatCode>
                <c:ptCount val="5"/>
                <c:pt idx="1">
                  <c:v>2.8069711205298553E-3</c:v>
                </c:pt>
                <c:pt idx="2">
                  <c:v>1.0446344303473909E-2</c:v>
                </c:pt>
                <c:pt idx="3">
                  <c:v>2.9901018095103371E-2</c:v>
                </c:pt>
                <c:pt idx="4">
                  <c:v>6.2065538426010036E-2</c:v>
                </c:pt>
              </c:numCache>
            </c:numRef>
          </c:val>
        </c:ser>
        <c:ser>
          <c:idx val="2"/>
          <c:order val="5"/>
          <c:tx>
            <c:strRef>
              <c:f>'G26'!$G$2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'G26'!$A$3:$A$7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'G26'!$G$3:$G$7</c:f>
              <c:numCache>
                <c:formatCode>0.00</c:formatCode>
                <c:ptCount val="5"/>
                <c:pt idx="1">
                  <c:v>1.0000000000001119E-3</c:v>
                </c:pt>
                <c:pt idx="2">
                  <c:v>6.2350000000002126E-3</c:v>
                </c:pt>
                <c:pt idx="3">
                  <c:v>1.863541000000013E-2</c:v>
                </c:pt>
                <c:pt idx="4">
                  <c:v>4.0025315670000339E-2</c:v>
                </c:pt>
              </c:numCache>
            </c:numRef>
          </c:val>
        </c:ser>
        <c:ser>
          <c:idx val="3"/>
          <c:order val="6"/>
          <c:tx>
            <c:strRef>
              <c:f>'G26'!$H$2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'G26'!$A$3:$A$7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'G26'!$H$3:$H$7</c:f>
              <c:numCache>
                <c:formatCode>0.00</c:formatCode>
                <c:ptCount val="5"/>
                <c:pt idx="1">
                  <c:v>2.0000000000000018E-3</c:v>
                </c:pt>
                <c:pt idx="2">
                  <c:v>8.3400000000000141E-3</c:v>
                </c:pt>
                <c:pt idx="3">
                  <c:v>2.545578000000015E-2</c:v>
                </c:pt>
                <c:pt idx="4">
                  <c:v>5.5432019160000179E-2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61824"/>
        <c:axId val="182762216"/>
      </c:areaChart>
      <c:lineChart>
        <c:grouping val="standard"/>
        <c:varyColors val="0"/>
        <c:ser>
          <c:idx val="4"/>
          <c:order val="7"/>
          <c:tx>
            <c:strRef>
              <c:f>'G26'!$I$2</c:f>
              <c:strCache>
                <c:ptCount val="1"/>
                <c:pt idx="0">
                  <c:v>VpMP (sept. 2015)</c:v>
                </c:pt>
              </c:strCache>
            </c:strRef>
          </c:tx>
          <c:spPr>
            <a:ln w="158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'G26'!$A$3:$A$7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'G26'!$I$3:$I$7</c:f>
              <c:numCache>
                <c:formatCode>0.00</c:formatCode>
                <c:ptCount val="5"/>
                <c:pt idx="0">
                  <c:v>1</c:v>
                </c:pt>
                <c:pt idx="1">
                  <c:v>1.0341930288794701</c:v>
                </c:pt>
                <c:pt idx="2">
                  <c:v>1.073218655696526</c:v>
                </c:pt>
                <c:pt idx="3">
                  <c:v>1.1252858719048966</c:v>
                </c:pt>
                <c:pt idx="4">
                  <c:v>1.1820707421039898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61824"/>
        <c:axId val="182762216"/>
      </c:lineChart>
      <c:catAx>
        <c:axId val="1827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182762216"/>
        <c:crosses val="autoZero"/>
        <c:auto val="1"/>
        <c:lblAlgn val="ctr"/>
        <c:lblOffset val="100"/>
        <c:noMultiLvlLbl val="0"/>
      </c:catAx>
      <c:valAx>
        <c:axId val="182762216"/>
        <c:scaling>
          <c:orientation val="minMax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kumulatívny index (2014=1)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10968707105291568"/>
              <c:y val="6.8181597222222223E-2"/>
            </c:manualLayout>
          </c:layout>
          <c:overlay val="0"/>
          <c:spPr>
            <a:solidFill>
              <a:sysClr val="window" lastClr="FFFFFF"/>
            </a:solidFill>
            <a:ln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182761824"/>
        <c:crosses val="autoZero"/>
        <c:crossBetween val="midCat"/>
        <c:majorUnit val="0.1"/>
      </c:valAx>
      <c:spPr>
        <a:noFill/>
        <a:ln w="6350">
          <a:solidFill>
            <a:sysClr val="windowText" lastClr="000000"/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8096968388367082"/>
          <c:y val="0.10253229166666669"/>
          <c:w val="0.44002447086887009"/>
          <c:h val="8.5088541666666656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7996010631461521E-2"/>
          <c:y val="5.6467532467532465E-2"/>
          <c:w val="0.8615935882210809"/>
          <c:h val="0.84690069444444449"/>
        </c:manualLayout>
      </c:layout>
      <c:areaChart>
        <c:grouping val="stacked"/>
        <c:varyColors val="0"/>
        <c:ser>
          <c:idx val="0"/>
          <c:order val="0"/>
          <c:tx>
            <c:strRef>
              <c:f>'G27'!$B$2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'G27'!$A$3:$A$7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'G27'!$B$3:$B$7</c:f>
              <c:numCache>
                <c:formatCode>0.00</c:formatCode>
                <c:ptCount val="5"/>
                <c:pt idx="0">
                  <c:v>21347.134109292037</c:v>
                </c:pt>
                <c:pt idx="1">
                  <c:v>22359.905999999999</c:v>
                </c:pt>
                <c:pt idx="2">
                  <c:v>22444.862870855122</c:v>
                </c:pt>
                <c:pt idx="3">
                  <c:v>22437.824037861406</c:v>
                </c:pt>
                <c:pt idx="4">
                  <c:v>22075.379365842688</c:v>
                </c:pt>
              </c:numCache>
            </c:numRef>
          </c:val>
        </c:ser>
        <c:ser>
          <c:idx val="6"/>
          <c:order val="1"/>
          <c:tx>
            <c:strRef>
              <c:f>'G27'!$C$2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'G27'!$A$3:$A$7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'G27'!$C$3:$C$7</c:f>
              <c:numCache>
                <c:formatCode>0.00</c:formatCode>
                <c:ptCount val="5"/>
                <c:pt idx="1">
                  <c:v>43.241262270399602</c:v>
                </c:pt>
                <c:pt idx="2">
                  <c:v>176.08233741087679</c:v>
                </c:pt>
                <c:pt idx="3">
                  <c:v>513.54728350781807</c:v>
                </c:pt>
                <c:pt idx="4">
                  <c:v>1033.0511112937347</c:v>
                </c:pt>
              </c:numCache>
            </c:numRef>
          </c:val>
        </c:ser>
        <c:ser>
          <c:idx val="7"/>
          <c:order val="2"/>
          <c:tx>
            <c:strRef>
              <c:f>'G27'!$D$2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'G27'!$A$3:$A$7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'G27'!$D$3:$D$7</c:f>
              <c:numCache>
                <c:formatCode>0.00</c:formatCode>
                <c:ptCount val="5"/>
                <c:pt idx="1">
                  <c:v>43.24126227040324</c:v>
                </c:pt>
                <c:pt idx="2">
                  <c:v>154.48450386132754</c:v>
                </c:pt>
                <c:pt idx="3">
                  <c:v>405.94620609733465</c:v>
                </c:pt>
                <c:pt idx="4">
                  <c:v>782.38300962754874</c:v>
                </c:pt>
              </c:numCache>
            </c:numRef>
          </c:val>
        </c:ser>
        <c:ser>
          <c:idx val="8"/>
          <c:order val="3"/>
          <c:tx>
            <c:strRef>
              <c:f>'G27'!$E$2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'G27'!$A$3:$A$7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'G27'!$E$3:$E$7</c:f>
              <c:numCache>
                <c:formatCode>0.00</c:formatCode>
                <c:ptCount val="5"/>
                <c:pt idx="1">
                  <c:v>47.414668471868936</c:v>
                </c:pt>
                <c:pt idx="2">
                  <c:v>219.80628787267779</c:v>
                </c:pt>
                <c:pt idx="3">
                  <c:v>626.05447253344755</c:v>
                </c:pt>
                <c:pt idx="4">
                  <c:v>1298.897513236032</c:v>
                </c:pt>
              </c:numCache>
            </c:numRef>
          </c:val>
        </c:ser>
        <c:ser>
          <c:idx val="5"/>
          <c:order val="4"/>
          <c:tx>
            <c:strRef>
              <c:f>'G27'!$F$2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'G27'!$A$3:$A$7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'G27'!$F$3:$F$7</c:f>
              <c:numCache>
                <c:formatCode>0.00</c:formatCode>
                <c:ptCount val="5"/>
                <c:pt idx="1">
                  <c:v>60.688487204140984</c:v>
                </c:pt>
                <c:pt idx="2">
                  <c:v>223.82778320205034</c:v>
                </c:pt>
                <c:pt idx="3">
                  <c:v>637.28449637391532</c:v>
                </c:pt>
                <c:pt idx="4">
                  <c:v>1322.6052556108807</c:v>
                </c:pt>
              </c:numCache>
            </c:numRef>
          </c:val>
        </c:ser>
        <c:ser>
          <c:idx val="2"/>
          <c:order val="5"/>
          <c:tx>
            <c:strRef>
              <c:f>'G27'!$G$2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'G27'!$A$3:$A$7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'G27'!$G$3:$G$7</c:f>
              <c:numCache>
                <c:formatCode>0.00</c:formatCode>
                <c:ptCount val="5"/>
                <c:pt idx="1">
                  <c:v>21.620631135203439</c:v>
                </c:pt>
                <c:pt idx="2">
                  <c:v>133.59374224346902</c:v>
                </c:pt>
                <c:pt idx="3">
                  <c:v>397.17904717486817</c:v>
                </c:pt>
                <c:pt idx="4">
                  <c:v>852.93214568234544</c:v>
                </c:pt>
              </c:numCache>
            </c:numRef>
          </c:val>
        </c:ser>
        <c:ser>
          <c:idx val="3"/>
          <c:order val="6"/>
          <c:tx>
            <c:strRef>
              <c:f>'G27'!$H$2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'G27'!$A$3:$A$7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'G27'!$H$3:$H$7</c:f>
              <c:numCache>
                <c:formatCode>0.00</c:formatCode>
                <c:ptCount val="5"/>
                <c:pt idx="1">
                  <c:v>43.24126227040324</c:v>
                </c:pt>
                <c:pt idx="2">
                  <c:v>178.69636091588109</c:v>
                </c:pt>
                <c:pt idx="3">
                  <c:v>542.54252766603531</c:v>
                </c:pt>
                <c:pt idx="4">
                  <c:v>1181.2461750821603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63000"/>
        <c:axId val="182763392"/>
      </c:areaChart>
      <c:lineChart>
        <c:grouping val="standard"/>
        <c:varyColors val="0"/>
        <c:ser>
          <c:idx val="4"/>
          <c:order val="7"/>
          <c:tx>
            <c:strRef>
              <c:f>'G27'!$I$2</c:f>
              <c:strCache>
                <c:ptCount val="1"/>
                <c:pt idx="0">
                  <c:v>VpDP (sept. 2015)</c:v>
                </c:pt>
              </c:strCache>
            </c:strRef>
          </c:tx>
          <c:spPr>
            <a:ln w="158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'G27'!$A$3:$A$7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'G27'!$I$3:$I$7</c:f>
              <c:numCache>
                <c:formatCode>0.00</c:formatCode>
                <c:ptCount val="5"/>
                <c:pt idx="0">
                  <c:v>21347.134109292037</c:v>
                </c:pt>
                <c:pt idx="1">
                  <c:v>22359.905999999999</c:v>
                </c:pt>
                <c:pt idx="2">
                  <c:v>22995.236000000004</c:v>
                </c:pt>
                <c:pt idx="3">
                  <c:v>23983.372000000007</c:v>
                </c:pt>
                <c:pt idx="4">
                  <c:v>25189.711000000003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63000"/>
        <c:axId val="182763392"/>
      </c:lineChart>
      <c:catAx>
        <c:axId val="182763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182763392"/>
        <c:crosses val="autoZero"/>
        <c:auto val="1"/>
        <c:lblAlgn val="ctr"/>
        <c:lblOffset val="100"/>
        <c:noMultiLvlLbl val="0"/>
      </c:catAx>
      <c:valAx>
        <c:axId val="182763392"/>
        <c:scaling>
          <c:orientation val="minMax"/>
          <c:max val="29000"/>
          <c:min val="17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mil.eur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12013345877224099"/>
              <c:y val="0.10786909722222222"/>
            </c:manualLayout>
          </c:layout>
          <c:overlay val="0"/>
          <c:spPr>
            <a:solidFill>
              <a:sysClr val="window" lastClr="FFFFFF"/>
            </a:solidFill>
            <a:ln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182763000"/>
        <c:crosses val="autoZero"/>
        <c:crossBetween val="midCat"/>
      </c:valAx>
      <c:spPr>
        <a:noFill/>
        <a:ln w="6350">
          <a:solidFill>
            <a:sysClr val="windowText" lastClr="000000"/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8096968388367082"/>
          <c:y val="0.10253229166666669"/>
          <c:w val="0.44002447086887009"/>
          <c:h val="8.5088541666666656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ysClr val="windowText" lastClr="000000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552777777777779E-2"/>
          <c:y val="5.1790277777777775E-2"/>
          <c:w val="0.90344718499591525"/>
          <c:h val="0.82248786259230544"/>
        </c:manualLayout>
      </c:layout>
      <c:areaChart>
        <c:grouping val="standard"/>
        <c:varyColors val="0"/>
        <c:ser>
          <c:idx val="0"/>
          <c:order val="0"/>
          <c:tx>
            <c:strRef>
              <c:f>'G28'!$A$3</c:f>
              <c:strCache>
                <c:ptCount val="1"/>
                <c:pt idx="0">
                  <c:v>hor.percentil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8575" cap="rnd">
              <a:noFill/>
              <a:round/>
            </a:ln>
            <a:effectLst/>
          </c:spPr>
          <c:cat>
            <c:numRef>
              <c:f>'G28'!$B$2:$H$2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'G28'!$B$3:$H$3</c:f>
              <c:numCache>
                <c:formatCode>0.0</c:formatCode>
                <c:ptCount val="7"/>
                <c:pt idx="0">
                  <c:v>2.3538570095284825</c:v>
                </c:pt>
                <c:pt idx="1">
                  <c:v>4</c:v>
                </c:pt>
                <c:pt idx="2">
                  <c:v>2.1</c:v>
                </c:pt>
                <c:pt idx="3">
                  <c:v>2.2000000000000002</c:v>
                </c:pt>
                <c:pt idx="4">
                  <c:v>2.4</c:v>
                </c:pt>
                <c:pt idx="5">
                  <c:v>2.9</c:v>
                </c:pt>
                <c:pt idx="6">
                  <c:v>3.5</c:v>
                </c:pt>
              </c:numCache>
            </c:numRef>
          </c:val>
        </c:ser>
        <c:ser>
          <c:idx val="2"/>
          <c:order val="1"/>
          <c:tx>
            <c:strRef>
              <c:f>'G28'!$A$4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ysClr val="window" lastClr="FFFFFF"/>
            </a:solidFill>
            <a:ln w="25400">
              <a:noFill/>
            </a:ln>
          </c:spPr>
          <c:cat>
            <c:numRef>
              <c:f>'G28'!$B$2:$H$2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'G28'!$B$4:$H$4</c:f>
              <c:numCache>
                <c:formatCode>0.0</c:formatCode>
                <c:ptCount val="7"/>
                <c:pt idx="0">
                  <c:v>1.4999999999999858</c:v>
                </c:pt>
                <c:pt idx="1">
                  <c:v>3.5</c:v>
                </c:pt>
                <c:pt idx="2">
                  <c:v>1.5</c:v>
                </c:pt>
                <c:pt idx="3">
                  <c:v>2</c:v>
                </c:pt>
                <c:pt idx="4">
                  <c:v>1.7</c:v>
                </c:pt>
                <c:pt idx="5">
                  <c:v>2.5</c:v>
                </c:pt>
                <c:pt idx="6">
                  <c:v>3.1500000000000004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64176"/>
        <c:axId val="182764568"/>
      </c:areaChart>
      <c:lineChart>
        <c:grouping val="standard"/>
        <c:varyColors val="0"/>
        <c:ser>
          <c:idx val="3"/>
          <c:order val="2"/>
          <c:tx>
            <c:strRef>
              <c:f>'G28'!$A$5</c:f>
              <c:strCache>
                <c:ptCount val="1"/>
                <c:pt idx="0">
                  <c:v>Vybor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'G28'!$B$2:$H$2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'G28'!$B$5:$H$5</c:f>
              <c:numCache>
                <c:formatCode>0.0</c:formatCode>
                <c:ptCount val="7"/>
                <c:pt idx="0">
                  <c:v>1.9</c:v>
                </c:pt>
                <c:pt idx="1">
                  <c:v>3.3</c:v>
                </c:pt>
                <c:pt idx="2">
                  <c:v>1.7</c:v>
                </c:pt>
                <c:pt idx="3">
                  <c:v>2.1</c:v>
                </c:pt>
                <c:pt idx="4">
                  <c:v>2.21951466927423</c:v>
                </c:pt>
                <c:pt idx="5">
                  <c:v>2.6000691656083763</c:v>
                </c:pt>
                <c:pt idx="6">
                  <c:v>3.1183536440284154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'G28'!$A$6</c:f>
              <c:strCache>
                <c:ptCount val="1"/>
                <c:pt idx="0">
                  <c:v>skutočnosť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9"/>
            <c:spPr>
              <a:solidFill>
                <a:srgbClr val="00B0F0"/>
              </a:solidFill>
              <a:ln w="6350">
                <a:noFill/>
              </a:ln>
            </c:spPr>
          </c:marker>
          <c:cat>
            <c:numRef>
              <c:f>'G28'!$B$2:$H$2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'G28'!$B$6:$H$6</c:f>
              <c:numCache>
                <c:formatCode>0.0</c:formatCode>
                <c:ptCount val="7"/>
                <c:pt idx="0">
                  <c:v>4.8273425602214814</c:v>
                </c:pt>
                <c:pt idx="1">
                  <c:v>2.704328651632764</c:v>
                </c:pt>
                <c:pt idx="2">
                  <c:v>1.6020071219634389</c:v>
                </c:pt>
                <c:pt idx="3">
                  <c:v>1.4246951223338016</c:v>
                </c:pt>
                <c:pt idx="4">
                  <c:v>2.4097139843266291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64176"/>
        <c:axId val="182764568"/>
      </c:lineChart>
      <c:catAx>
        <c:axId val="18276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64568"/>
        <c:crosses val="autoZero"/>
        <c:auto val="1"/>
        <c:lblAlgn val="ctr"/>
        <c:lblOffset val="100"/>
        <c:noMultiLvlLbl val="0"/>
      </c:catAx>
      <c:valAx>
        <c:axId val="182764568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64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7771893972647E-2"/>
          <c:y val="5.1789953146166558E-2"/>
          <c:w val="0.88532322736888702"/>
          <c:h val="0.84964748271210544"/>
        </c:manualLayout>
      </c:layout>
      <c:areaChart>
        <c:grouping val="standard"/>
        <c:varyColors val="0"/>
        <c:ser>
          <c:idx val="2"/>
          <c:order val="1"/>
          <c:tx>
            <c:strRef>
              <c:f>'G02'!$A$10</c:f>
              <c:strCache>
                <c:ptCount val="1"/>
                <c:pt idx="0">
                  <c:v>Rozptyl prognóz VpMP (všetci členovia)</c:v>
                </c:pt>
              </c:strCache>
            </c:strRef>
          </c:tx>
          <c:spPr>
            <a:solidFill>
              <a:srgbClr val="E7E6E6"/>
            </a:solidFill>
            <a:ln w="25400">
              <a:noFill/>
            </a:ln>
          </c:spPr>
          <c:cat>
            <c:numLit>
              <c:formatCode>General</c:formatCode>
              <c:ptCount val="7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</c:numLit>
          </c:cat>
          <c:val>
            <c:numRef>
              <c:f>'G02'!$B$5:$F$5</c:f>
              <c:numCache>
                <c:formatCode>0.0</c:formatCode>
                <c:ptCount val="5"/>
                <c:pt idx="0">
                  <c:v>2.4097</c:v>
                </c:pt>
                <c:pt idx="1">
                  <c:v>3.5</c:v>
                </c:pt>
                <c:pt idx="2">
                  <c:v>3.6</c:v>
                </c:pt>
                <c:pt idx="3">
                  <c:v>3.8</c:v>
                </c:pt>
                <c:pt idx="4">
                  <c:v>3.8</c:v>
                </c:pt>
              </c:numCache>
            </c:numRef>
          </c:val>
        </c:ser>
        <c:ser>
          <c:idx val="1"/>
          <c:order val="2"/>
          <c:tx>
            <c:strRef>
              <c:f>'G02'!$A$4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Lit>
              <c:formatCode>General</c:formatCode>
              <c:ptCount val="7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</c:numLit>
          </c:cat>
          <c:val>
            <c:numRef>
              <c:f>'G02'!$B$4:$F$4</c:f>
              <c:numCache>
                <c:formatCode>0.0</c:formatCode>
                <c:ptCount val="5"/>
                <c:pt idx="0">
                  <c:v>2.4097</c:v>
                </c:pt>
                <c:pt idx="1">
                  <c:v>3.1</c:v>
                </c:pt>
                <c:pt idx="2">
                  <c:v>3</c:v>
                </c:pt>
                <c:pt idx="3">
                  <c:v>3.4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78960"/>
        <c:axId val="142679352"/>
      </c:areaChart>
      <c:lineChart>
        <c:grouping val="standard"/>
        <c:varyColors val="0"/>
        <c:ser>
          <c:idx val="0"/>
          <c:order val="0"/>
          <c:tx>
            <c:strRef>
              <c:f>'G02'!$A$3</c:f>
              <c:strCache>
                <c:ptCount val="1"/>
                <c:pt idx="0">
                  <c:v>medián členov VpMP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'G02'!$B$2:$F$2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'G02'!$B$3:$F$3</c:f>
              <c:numCache>
                <c:formatCode>0.0</c:formatCode>
                <c:ptCount val="5"/>
                <c:pt idx="0">
                  <c:v>2.4097</c:v>
                </c:pt>
                <c:pt idx="1">
                  <c:v>3.2</c:v>
                </c:pt>
                <c:pt idx="2">
                  <c:v>3.4</c:v>
                </c:pt>
                <c:pt idx="3">
                  <c:v>3.55</c:v>
                </c:pt>
                <c:pt idx="4">
                  <c:v>3.6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'G02'!$A$6</c:f>
              <c:strCache>
                <c:ptCount val="1"/>
                <c:pt idx="0">
                  <c:v>VpMP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'G02'!$B$2:$F$2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'G02'!$B$6:$F$6</c:f>
              <c:numCache>
                <c:formatCode>0.0</c:formatCode>
                <c:ptCount val="5"/>
                <c:pt idx="0">
                  <c:v>2.4097139843266291</c:v>
                </c:pt>
                <c:pt idx="1">
                  <c:v>3.2115190127860682</c:v>
                </c:pt>
                <c:pt idx="2">
                  <c:v>3.1183536440284154</c:v>
                </c:pt>
                <c:pt idx="3">
                  <c:v>3.6234020119766619</c:v>
                </c:pt>
                <c:pt idx="4">
                  <c:v>3.5653435613285156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'G02'!$A$7</c:f>
              <c:strCache>
                <c:ptCount val="1"/>
                <c:pt idx="0">
                  <c:v>MF SR (fiškálny scenár 1)</c:v>
                </c:pt>
              </c:strCache>
            </c:strRef>
          </c:tx>
          <c:spPr>
            <a:ln w="25400">
              <a:noFill/>
              <a:prstDash val="sysDash"/>
            </a:ln>
          </c:spPr>
          <c:marker>
            <c:symbol val="circle"/>
            <c:size val="11"/>
            <c:spPr>
              <a:solidFill>
                <a:srgbClr val="00B0F0"/>
              </a:solidFill>
              <a:ln>
                <a:noFill/>
              </a:ln>
            </c:spPr>
          </c:marker>
          <c:val>
            <c:numRef>
              <c:f>'G02'!$B$7:$F$7</c:f>
              <c:numCache>
                <c:formatCode>0.0</c:formatCode>
                <c:ptCount val="5"/>
                <c:pt idx="0">
                  <c:v>2.4097139843266291</c:v>
                </c:pt>
                <c:pt idx="1">
                  <c:v>3.2115190127860682</c:v>
                </c:pt>
                <c:pt idx="2">
                  <c:v>3.1183536440284154</c:v>
                </c:pt>
                <c:pt idx="3">
                  <c:v>3.1234020119766619</c:v>
                </c:pt>
                <c:pt idx="4">
                  <c:v>3.4653435613285155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'G02'!$A$8</c:f>
              <c:strCache>
                <c:ptCount val="1"/>
                <c:pt idx="0">
                  <c:v>MF SR (fiškálny scenár 2)</c:v>
                </c:pt>
              </c:strCache>
            </c:strRef>
          </c:tx>
          <c:spPr>
            <a:ln w="28575">
              <a:noFill/>
              <a:prstDash val="sysDot"/>
            </a:ln>
          </c:spPr>
          <c:marker>
            <c:symbol val="circle"/>
            <c:size val="9"/>
            <c:spPr>
              <a:solidFill>
                <a:schemeClr val="tx1"/>
              </a:solidFill>
              <a:ln>
                <a:noFill/>
              </a:ln>
            </c:spPr>
          </c:marker>
          <c:val>
            <c:numRef>
              <c:f>'G02'!$B$8:$F$8</c:f>
              <c:numCache>
                <c:formatCode>0.0</c:formatCode>
                <c:ptCount val="5"/>
                <c:pt idx="0">
                  <c:v>2.4097139843266291</c:v>
                </c:pt>
                <c:pt idx="1">
                  <c:v>3.2115190127860682</c:v>
                </c:pt>
                <c:pt idx="2">
                  <c:v>3.1183536440284154</c:v>
                </c:pt>
                <c:pt idx="3">
                  <c:v>3.223402011976662</c:v>
                </c:pt>
                <c:pt idx="4">
                  <c:v>3.3653435613285154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78960"/>
        <c:axId val="142679352"/>
      </c:lineChart>
      <c:catAx>
        <c:axId val="14267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2679352"/>
        <c:crosses val="autoZero"/>
        <c:auto val="1"/>
        <c:lblAlgn val="ctr"/>
        <c:lblOffset val="100"/>
        <c:noMultiLvlLbl val="0"/>
      </c:catAx>
      <c:valAx>
        <c:axId val="142679352"/>
        <c:scaling>
          <c:orientation val="minMax"/>
          <c:min val="1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26789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23996209398774443"/>
          <c:y val="0.47552678614559685"/>
          <c:w val="0.74234857559640743"/>
          <c:h val="0.37898233579698248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>
              <a:lumMod val="50000"/>
              <a:lumOff val="50000"/>
            </a:schemeClr>
          </a:solidFill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55281500408476E-2"/>
          <c:y val="5.1790229885057472E-2"/>
          <c:w val="0.90344718499591525"/>
          <c:h val="0.82248786259230544"/>
        </c:manualLayout>
      </c:layout>
      <c:areaChart>
        <c:grouping val="standard"/>
        <c:varyColors val="0"/>
        <c:ser>
          <c:idx val="0"/>
          <c:order val="0"/>
          <c:tx>
            <c:strRef>
              <c:f>'G28'!$A$15</c:f>
              <c:strCache>
                <c:ptCount val="1"/>
                <c:pt idx="0">
                  <c:v>hor.percentil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8575" cap="rnd">
              <a:noFill/>
              <a:round/>
            </a:ln>
            <a:effectLst/>
          </c:spP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'G28'!$B$15:$H$15</c:f>
              <c:numCache>
                <c:formatCode>0.0</c:formatCode>
                <c:ptCount val="7"/>
                <c:pt idx="0">
                  <c:v>1</c:v>
                </c:pt>
                <c:pt idx="1">
                  <c:v>3.3</c:v>
                </c:pt>
                <c:pt idx="2">
                  <c:v>0.6</c:v>
                </c:pt>
                <c:pt idx="3">
                  <c:v>1</c:v>
                </c:pt>
                <c:pt idx="4">
                  <c:v>1.0496020358864098</c:v>
                </c:pt>
                <c:pt idx="5">
                  <c:v>2.5</c:v>
                </c:pt>
                <c:pt idx="6">
                  <c:v>2.8499999999999996</c:v>
                </c:pt>
              </c:numCache>
            </c:numRef>
          </c:val>
        </c:ser>
        <c:ser>
          <c:idx val="2"/>
          <c:order val="1"/>
          <c:tx>
            <c:strRef>
              <c:f>'G28'!$A$16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ysClr val="window" lastClr="FFFFFF"/>
            </a:solidFill>
            <a:ln w="25400">
              <a:noFill/>
            </a:ln>
          </c:spP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'G28'!$B$16:$H$16</c:f>
              <c:numCache>
                <c:formatCode>0.0</c:formatCode>
                <c:ptCount val="7"/>
                <c:pt idx="0">
                  <c:v>0.8</c:v>
                </c:pt>
                <c:pt idx="1">
                  <c:v>1.5</c:v>
                </c:pt>
                <c:pt idx="2">
                  <c:v>0</c:v>
                </c:pt>
                <c:pt idx="3">
                  <c:v>0.3</c:v>
                </c:pt>
                <c:pt idx="4">
                  <c:v>0.5</c:v>
                </c:pt>
                <c:pt idx="5">
                  <c:v>1.8</c:v>
                </c:pt>
                <c:pt idx="6">
                  <c:v>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65352"/>
        <c:axId val="182765744"/>
      </c:areaChart>
      <c:lineChart>
        <c:grouping val="standard"/>
        <c:varyColors val="0"/>
        <c:ser>
          <c:idx val="3"/>
          <c:order val="2"/>
          <c:tx>
            <c:strRef>
              <c:f>'G28'!$A$17</c:f>
              <c:strCache>
                <c:ptCount val="1"/>
                <c:pt idx="0">
                  <c:v>Vybor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'G28'!$B$17:$H$17</c:f>
              <c:numCache>
                <c:formatCode>0.0</c:formatCode>
                <c:ptCount val="7"/>
                <c:pt idx="0">
                  <c:v>1.5</c:v>
                </c:pt>
                <c:pt idx="1">
                  <c:v>0.4</c:v>
                </c:pt>
                <c:pt idx="2">
                  <c:v>0.6</c:v>
                </c:pt>
                <c:pt idx="3">
                  <c:v>0.7</c:v>
                </c:pt>
                <c:pt idx="4">
                  <c:v>0.82359137043958686</c:v>
                </c:pt>
                <c:pt idx="5">
                  <c:v>2.3887293347670147</c:v>
                </c:pt>
                <c:pt idx="6">
                  <c:v>2.7340668392375145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'G28'!$A$18</c:f>
              <c:strCache>
                <c:ptCount val="1"/>
                <c:pt idx="0">
                  <c:v>skutočnosť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9"/>
            <c:spPr>
              <a:solidFill>
                <a:srgbClr val="00B0F0"/>
              </a:solidFill>
              <a:ln w="6350">
                <a:noFill/>
              </a:ln>
            </c:spPr>
          </c:marker>
          <c:val>
            <c:numRef>
              <c:f>'G28'!$B$18:$H$18</c:f>
              <c:numCache>
                <c:formatCode>0.0</c:formatCode>
                <c:ptCount val="7"/>
                <c:pt idx="0">
                  <c:v>0.11022880500668464</c:v>
                </c:pt>
                <c:pt idx="1">
                  <c:v>-0.6715708518169663</c:v>
                </c:pt>
                <c:pt idx="2">
                  <c:v>-0.43851974065820798</c:v>
                </c:pt>
                <c:pt idx="3">
                  <c:v>-0.74715702034747267</c:v>
                </c:pt>
                <c:pt idx="4">
                  <c:v>2.2138279244140904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65352"/>
        <c:axId val="182765744"/>
      </c:lineChart>
      <c:catAx>
        <c:axId val="18276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65744"/>
        <c:crosses val="autoZero"/>
        <c:auto val="1"/>
        <c:lblAlgn val="ctr"/>
        <c:lblOffset val="100"/>
        <c:noMultiLvlLbl val="0"/>
      </c:catAx>
      <c:valAx>
        <c:axId val="182765744"/>
        <c:scaling>
          <c:orientation val="minMax"/>
          <c:max val="5"/>
          <c:min val="-1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65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55281500408476E-2"/>
          <c:y val="5.1790229885057472E-2"/>
          <c:w val="0.90344718499591525"/>
          <c:h val="0.82248786259230544"/>
        </c:manualLayout>
      </c:layout>
      <c:areaChart>
        <c:grouping val="standard"/>
        <c:varyColors val="0"/>
        <c:ser>
          <c:idx val="0"/>
          <c:order val="0"/>
          <c:tx>
            <c:strRef>
              <c:f>'G28'!$A$27</c:f>
              <c:strCache>
                <c:ptCount val="1"/>
                <c:pt idx="0">
                  <c:v>hor.percentil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8575" cap="rnd">
              <a:noFill/>
              <a:round/>
            </a:ln>
            <a:effectLst/>
          </c:spP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'G28'!$B$27:$H$27</c:f>
              <c:numCache>
                <c:formatCode>0.0</c:formatCode>
                <c:ptCount val="7"/>
                <c:pt idx="0">
                  <c:v>3.7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0.25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</c:ser>
        <c:ser>
          <c:idx val="2"/>
          <c:order val="1"/>
          <c:tx>
            <c:strRef>
              <c:f>'G28'!$A$28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ysClr val="window" lastClr="FFFFFF"/>
            </a:solidFill>
            <a:ln w="25400">
              <a:noFill/>
            </a:ln>
          </c:spP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'G28'!$B$28:$H$28</c:f>
              <c:numCache>
                <c:formatCode>0.0</c:formatCode>
                <c:ptCount val="7"/>
                <c:pt idx="0">
                  <c:v>2.8977136329066679</c:v>
                </c:pt>
                <c:pt idx="1">
                  <c:v>-2.6965865062921699</c:v>
                </c:pt>
                <c:pt idx="2">
                  <c:v>0</c:v>
                </c:pt>
                <c:pt idx="3">
                  <c:v>-1.5</c:v>
                </c:pt>
                <c:pt idx="4">
                  <c:v>-0.5</c:v>
                </c:pt>
                <c:pt idx="5">
                  <c:v>0</c:v>
                </c:pt>
                <c:pt idx="6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66528"/>
        <c:axId val="182766920"/>
      </c:areaChart>
      <c:lineChart>
        <c:grouping val="standard"/>
        <c:varyColors val="0"/>
        <c:ser>
          <c:idx val="3"/>
          <c:order val="2"/>
          <c:tx>
            <c:strRef>
              <c:f>'G28'!$A$29</c:f>
              <c:strCache>
                <c:ptCount val="1"/>
                <c:pt idx="0">
                  <c:v>Vybor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'G28'!$B$29:$H$29</c:f>
              <c:numCache>
                <c:formatCode>0.0</c:formatCode>
                <c:ptCount val="7"/>
                <c:pt idx="0">
                  <c:v>2.4</c:v>
                </c:pt>
                <c:pt idx="1">
                  <c:v>-6.3</c:v>
                </c:pt>
                <c:pt idx="2">
                  <c:v>-0.1</c:v>
                </c:pt>
                <c:pt idx="3">
                  <c:v>0.1</c:v>
                </c:pt>
                <c:pt idx="4">
                  <c:v>-1.2117174022520105</c:v>
                </c:pt>
                <c:pt idx="5">
                  <c:v>-3.8462206595765935</c:v>
                </c:pt>
                <c:pt idx="6">
                  <c:v>-0.6714173834616588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'G28'!$A$30</c:f>
              <c:strCache>
                <c:ptCount val="1"/>
                <c:pt idx="0">
                  <c:v>skutočnosť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9"/>
            <c:spPr>
              <a:solidFill>
                <a:srgbClr val="00B0F0"/>
              </a:solidFill>
              <a:ln w="6350">
                <a:noFill/>
              </a:ln>
            </c:spPr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'G28'!$B$30:$H$30</c:f>
              <c:numCache>
                <c:formatCode>0.0</c:formatCode>
                <c:ptCount val="7"/>
                <c:pt idx="0">
                  <c:v>1.6761335910206565</c:v>
                </c:pt>
                <c:pt idx="1">
                  <c:v>-2.0764842467221989</c:v>
                </c:pt>
                <c:pt idx="2">
                  <c:v>-2.0424948692770006</c:v>
                </c:pt>
                <c:pt idx="3">
                  <c:v>2.4184027107328143</c:v>
                </c:pt>
                <c:pt idx="4">
                  <c:v>4.3740309181333092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66528"/>
        <c:axId val="182766920"/>
      </c:lineChart>
      <c:catAx>
        <c:axId val="18276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66920"/>
        <c:crosses val="autoZero"/>
        <c:auto val="1"/>
        <c:lblAlgn val="ctr"/>
        <c:lblOffset val="100"/>
        <c:noMultiLvlLbl val="0"/>
      </c:catAx>
      <c:valAx>
        <c:axId val="182766920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66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55281500408476E-2"/>
          <c:y val="5.1790229885057472E-2"/>
          <c:w val="0.90344718499591525"/>
          <c:h val="0.82248786259230544"/>
        </c:manualLayout>
      </c:layout>
      <c:areaChart>
        <c:grouping val="standard"/>
        <c:varyColors val="0"/>
        <c:ser>
          <c:idx val="0"/>
          <c:order val="0"/>
          <c:tx>
            <c:strRef>
              <c:f>'G28'!$A$39</c:f>
              <c:strCache>
                <c:ptCount val="1"/>
                <c:pt idx="0">
                  <c:v>hor.percentil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8575" cap="rnd">
              <a:noFill/>
              <a:round/>
            </a:ln>
            <a:effectLst/>
          </c:spP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'G28'!$B$39:$H$39</c:f>
              <c:numCache>
                <c:formatCode>0.0</c:formatCode>
                <c:ptCount val="7"/>
                <c:pt idx="0">
                  <c:v>3.9431582101064531</c:v>
                </c:pt>
                <c:pt idx="1">
                  <c:v>7.8476774322315634</c:v>
                </c:pt>
                <c:pt idx="2">
                  <c:v>7</c:v>
                </c:pt>
                <c:pt idx="3">
                  <c:v>4.8</c:v>
                </c:pt>
                <c:pt idx="4">
                  <c:v>5.2877954010354795</c:v>
                </c:pt>
                <c:pt idx="5">
                  <c:v>5.0999999999999996</c:v>
                </c:pt>
                <c:pt idx="6">
                  <c:v>5.6</c:v>
                </c:pt>
              </c:numCache>
            </c:numRef>
          </c:val>
        </c:ser>
        <c:ser>
          <c:idx val="2"/>
          <c:order val="1"/>
          <c:tx>
            <c:strRef>
              <c:f>'G28'!$A$40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ysClr val="window" lastClr="FFFFFF"/>
            </a:solidFill>
            <a:ln w="25400">
              <a:noFill/>
            </a:ln>
          </c:spP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'G28'!$B$40:$H$40</c:f>
              <c:numCache>
                <c:formatCode>0.0</c:formatCode>
                <c:ptCount val="7"/>
                <c:pt idx="0">
                  <c:v>2</c:v>
                </c:pt>
                <c:pt idx="1">
                  <c:v>6.2999999999999945</c:v>
                </c:pt>
                <c:pt idx="2">
                  <c:v>2.2999999999999998</c:v>
                </c:pt>
                <c:pt idx="3">
                  <c:v>3.6</c:v>
                </c:pt>
                <c:pt idx="4">
                  <c:v>3.8</c:v>
                </c:pt>
                <c:pt idx="5">
                  <c:v>4.4000000000000004</c:v>
                </c:pt>
                <c:pt idx="6">
                  <c:v>4.4000000000000004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67704"/>
        <c:axId val="182768096"/>
      </c:areaChart>
      <c:lineChart>
        <c:grouping val="standard"/>
        <c:varyColors val="0"/>
        <c:ser>
          <c:idx val="3"/>
          <c:order val="2"/>
          <c:tx>
            <c:strRef>
              <c:f>'G28'!$A$41</c:f>
              <c:strCache>
                <c:ptCount val="1"/>
                <c:pt idx="0">
                  <c:v>Vybor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'G28'!$B$41:$H$41</c:f>
              <c:numCache>
                <c:formatCode>0.0</c:formatCode>
                <c:ptCount val="7"/>
                <c:pt idx="0">
                  <c:v>2.9</c:v>
                </c:pt>
                <c:pt idx="1">
                  <c:v>5.5</c:v>
                </c:pt>
                <c:pt idx="2">
                  <c:v>6.1</c:v>
                </c:pt>
                <c:pt idx="3">
                  <c:v>4.5999999999999996</c:v>
                </c:pt>
                <c:pt idx="4">
                  <c:v>4.2683867831664344</c:v>
                </c:pt>
                <c:pt idx="5">
                  <c:v>4.2669770384996086</c:v>
                </c:pt>
                <c:pt idx="6">
                  <c:v>5.6125061811925336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'G28'!$A$42</c:f>
              <c:strCache>
                <c:ptCount val="1"/>
                <c:pt idx="0">
                  <c:v>skutočnosť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9"/>
            <c:spPr>
              <a:solidFill>
                <a:srgbClr val="00B0F0"/>
              </a:solidFill>
              <a:ln w="6350">
                <a:noFill/>
              </a:ln>
            </c:spPr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'G28'!$B$42:$H$42</c:f>
              <c:numCache>
                <c:formatCode>0.0</c:formatCode>
                <c:ptCount val="7"/>
                <c:pt idx="0">
                  <c:v>15.687983166106822</c:v>
                </c:pt>
                <c:pt idx="1">
                  <c:v>12.014475482603615</c:v>
                </c:pt>
                <c:pt idx="2">
                  <c:v>9.3432844903391654</c:v>
                </c:pt>
                <c:pt idx="3">
                  <c:v>5.1843706860157157</c:v>
                </c:pt>
                <c:pt idx="4">
                  <c:v>4.5531298672003118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67704"/>
        <c:axId val="182768096"/>
      </c:lineChart>
      <c:catAx>
        <c:axId val="182767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68096"/>
        <c:crosses val="autoZero"/>
        <c:auto val="1"/>
        <c:lblAlgn val="ctr"/>
        <c:lblOffset val="100"/>
        <c:noMultiLvlLbl val="0"/>
      </c:catAx>
      <c:valAx>
        <c:axId val="182768096"/>
        <c:scaling>
          <c:orientation val="minMax"/>
          <c:max val="16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67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55281500408476E-2"/>
          <c:y val="5.1790229885057472E-2"/>
          <c:w val="0.90344718499591525"/>
          <c:h val="0.82248786259230544"/>
        </c:manualLayout>
      </c:layout>
      <c:areaChart>
        <c:grouping val="standard"/>
        <c:varyColors val="0"/>
        <c:ser>
          <c:idx val="0"/>
          <c:order val="0"/>
          <c:tx>
            <c:strRef>
              <c:f>'G28'!$A$51</c:f>
              <c:strCache>
                <c:ptCount val="1"/>
                <c:pt idx="0">
                  <c:v>hor.percentil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8575" cap="rnd">
              <a:noFill/>
              <a:round/>
            </a:ln>
            <a:effectLst/>
          </c:spP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'G28'!$B$51:$H$51</c:f>
              <c:numCache>
                <c:formatCode>0.0</c:formatCode>
                <c:ptCount val="7"/>
                <c:pt idx="0">
                  <c:v>4.8722443795937096</c:v>
                </c:pt>
                <c:pt idx="1">
                  <c:v>6.5051429864880301</c:v>
                </c:pt>
                <c:pt idx="2">
                  <c:v>6.3</c:v>
                </c:pt>
                <c:pt idx="3">
                  <c:v>3.9</c:v>
                </c:pt>
                <c:pt idx="4">
                  <c:v>4.9840504986434322</c:v>
                </c:pt>
                <c:pt idx="5">
                  <c:v>5.6</c:v>
                </c:pt>
                <c:pt idx="6">
                  <c:v>5</c:v>
                </c:pt>
              </c:numCache>
            </c:numRef>
          </c:val>
        </c:ser>
        <c:ser>
          <c:idx val="2"/>
          <c:order val="1"/>
          <c:tx>
            <c:strRef>
              <c:f>'G28'!$A$52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ysClr val="window" lastClr="FFFFFF"/>
            </a:solidFill>
            <a:ln w="25400">
              <a:noFill/>
            </a:ln>
          </c:spP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'G28'!$B$52:$H$52</c:f>
              <c:numCache>
                <c:formatCode>0.0</c:formatCode>
                <c:ptCount val="7"/>
                <c:pt idx="0">
                  <c:v>1.4</c:v>
                </c:pt>
                <c:pt idx="1">
                  <c:v>4.3</c:v>
                </c:pt>
                <c:pt idx="2">
                  <c:v>2.1</c:v>
                </c:pt>
                <c:pt idx="3">
                  <c:v>2.8</c:v>
                </c:pt>
                <c:pt idx="4">
                  <c:v>2.9249999999999998</c:v>
                </c:pt>
                <c:pt idx="5">
                  <c:v>3.8</c:v>
                </c:pt>
                <c:pt idx="6">
                  <c:v>4.4749999999999996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68880"/>
        <c:axId val="182769272"/>
      </c:areaChart>
      <c:lineChart>
        <c:grouping val="standard"/>
        <c:varyColors val="0"/>
        <c:ser>
          <c:idx val="3"/>
          <c:order val="2"/>
          <c:tx>
            <c:strRef>
              <c:f>'G28'!$A$53</c:f>
              <c:strCache>
                <c:ptCount val="1"/>
                <c:pt idx="0">
                  <c:v>Vybor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'G28'!$B$53:$H$53</c:f>
              <c:numCache>
                <c:formatCode>0.0</c:formatCode>
                <c:ptCount val="7"/>
                <c:pt idx="0">
                  <c:v>3.2</c:v>
                </c:pt>
                <c:pt idx="1">
                  <c:v>3.5</c:v>
                </c:pt>
                <c:pt idx="2">
                  <c:v>5.3</c:v>
                </c:pt>
                <c:pt idx="3">
                  <c:v>4.0999999999999996</c:v>
                </c:pt>
                <c:pt idx="4">
                  <c:v>3.3146012074775939</c:v>
                </c:pt>
                <c:pt idx="5">
                  <c:v>3.3728554979812975</c:v>
                </c:pt>
                <c:pt idx="6">
                  <c:v>3.8923506427853027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'G28'!$A$54</c:f>
              <c:strCache>
                <c:ptCount val="1"/>
                <c:pt idx="0">
                  <c:v>skutočnosť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9"/>
            <c:spPr>
              <a:solidFill>
                <a:srgbClr val="00B0F0"/>
              </a:solidFill>
              <a:ln w="6350">
                <a:noFill/>
              </a:ln>
            </c:spPr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'G28'!$B$54:$H$54</c:f>
              <c:numCache>
                <c:formatCode>0.0</c:formatCode>
                <c:ptCount val="7"/>
                <c:pt idx="0">
                  <c:v>14.736900464744252</c:v>
                </c:pt>
                <c:pt idx="1">
                  <c:v>9.6728029951868706</c:v>
                </c:pt>
                <c:pt idx="2">
                  <c:v>2.5740684243402256</c:v>
                </c:pt>
                <c:pt idx="3">
                  <c:v>3.7658518905529235</c:v>
                </c:pt>
                <c:pt idx="4">
                  <c:v>4.9690466070953221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68880"/>
        <c:axId val="182769272"/>
      </c:lineChart>
      <c:catAx>
        <c:axId val="18276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69272"/>
        <c:crosses val="autoZero"/>
        <c:auto val="1"/>
        <c:lblAlgn val="ctr"/>
        <c:lblOffset val="100"/>
        <c:noMultiLvlLbl val="0"/>
      </c:catAx>
      <c:valAx>
        <c:axId val="18276927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68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55281500408476E-2"/>
          <c:y val="5.1790229885057472E-2"/>
          <c:w val="0.90344718499591525"/>
          <c:h val="0.82248786259230544"/>
        </c:manualLayout>
      </c:layout>
      <c:areaChart>
        <c:grouping val="standard"/>
        <c:varyColors val="0"/>
        <c:ser>
          <c:idx val="0"/>
          <c:order val="0"/>
          <c:tx>
            <c:strRef>
              <c:f>'G28'!$A$63</c:f>
              <c:strCache>
                <c:ptCount val="1"/>
                <c:pt idx="0">
                  <c:v>hor.percentil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8575" cap="rnd">
              <a:noFill/>
              <a:round/>
            </a:ln>
            <a:effectLst/>
          </c:spP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'G28'!$B$63:$H$63</c:f>
              <c:numCache>
                <c:formatCode>0.0</c:formatCode>
                <c:ptCount val="7"/>
                <c:pt idx="0">
                  <c:v>1.5</c:v>
                </c:pt>
                <c:pt idx="1">
                  <c:v>2.2999999999999998</c:v>
                </c:pt>
                <c:pt idx="2">
                  <c:v>1.1000000000000001</c:v>
                </c:pt>
                <c:pt idx="3">
                  <c:v>1</c:v>
                </c:pt>
                <c:pt idx="4">
                  <c:v>1.2956346381629906</c:v>
                </c:pt>
                <c:pt idx="5">
                  <c:v>2</c:v>
                </c:pt>
                <c:pt idx="6">
                  <c:v>2.8</c:v>
                </c:pt>
              </c:numCache>
            </c:numRef>
          </c:val>
        </c:ser>
        <c:ser>
          <c:idx val="2"/>
          <c:order val="1"/>
          <c:tx>
            <c:strRef>
              <c:f>'G28'!$A$64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ysClr val="window" lastClr="FFFFFF"/>
            </a:solidFill>
            <a:ln w="25400">
              <a:noFill/>
            </a:ln>
          </c:spP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'G28'!$B$64:$H$64</c:f>
              <c:numCache>
                <c:formatCode>0.0</c:formatCode>
                <c:ptCount val="7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-3.7815950749420235E-2</c:v>
                </c:pt>
                <c:pt idx="4">
                  <c:v>0.77500000000000002</c:v>
                </c:pt>
                <c:pt idx="5">
                  <c:v>1.4</c:v>
                </c:pt>
                <c:pt idx="6">
                  <c:v>1.8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70056"/>
        <c:axId val="182770448"/>
      </c:areaChart>
      <c:lineChart>
        <c:grouping val="standard"/>
        <c:varyColors val="0"/>
        <c:ser>
          <c:idx val="3"/>
          <c:order val="2"/>
          <c:tx>
            <c:strRef>
              <c:f>'G28'!$A$65</c:f>
              <c:strCache>
                <c:ptCount val="1"/>
                <c:pt idx="0">
                  <c:v>Vybor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'G28'!$B$65:$H$65</c:f>
              <c:numCache>
                <c:formatCode>0.0</c:formatCode>
                <c:ptCount val="7"/>
                <c:pt idx="0">
                  <c:v>0.2</c:v>
                </c:pt>
                <c:pt idx="1">
                  <c:v>0</c:v>
                </c:pt>
                <c:pt idx="2">
                  <c:v>0.8</c:v>
                </c:pt>
                <c:pt idx="3">
                  <c:v>0.4</c:v>
                </c:pt>
                <c:pt idx="4">
                  <c:v>1.1437698378760741</c:v>
                </c:pt>
                <c:pt idx="5">
                  <c:v>2.0978676235620775</c:v>
                </c:pt>
                <c:pt idx="6">
                  <c:v>2.1560551840442255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'G28'!$A$66</c:f>
              <c:strCache>
                <c:ptCount val="1"/>
                <c:pt idx="0">
                  <c:v>skutočnosť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9"/>
            <c:spPr>
              <a:solidFill>
                <a:srgbClr val="00B0F0"/>
              </a:solidFill>
              <a:ln w="6350">
                <a:noFill/>
              </a:ln>
            </c:spPr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'G28'!$B$66:$H$66</c:f>
              <c:numCache>
                <c:formatCode>0.0</c:formatCode>
                <c:ptCount val="7"/>
                <c:pt idx="0">
                  <c:v>2.1999999999999997</c:v>
                </c:pt>
                <c:pt idx="1">
                  <c:v>-1.6</c:v>
                </c:pt>
                <c:pt idx="2">
                  <c:v>-1.2</c:v>
                </c:pt>
                <c:pt idx="3">
                  <c:v>0.93865235683439074</c:v>
                </c:pt>
                <c:pt idx="4">
                  <c:v>4.202887079762152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70056"/>
        <c:axId val="182770448"/>
      </c:lineChart>
      <c:catAx>
        <c:axId val="182770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70448"/>
        <c:crosses val="autoZero"/>
        <c:auto val="1"/>
        <c:lblAlgn val="ctr"/>
        <c:lblOffset val="100"/>
        <c:noMultiLvlLbl val="0"/>
      </c:catAx>
      <c:valAx>
        <c:axId val="182770448"/>
        <c:scaling>
          <c:orientation val="minMax"/>
          <c:max val="6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70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55281500408476E-2"/>
          <c:y val="5.1790229885057472E-2"/>
          <c:w val="0.90344718499591525"/>
          <c:h val="0.82248786259230544"/>
        </c:manualLayout>
      </c:layout>
      <c:areaChart>
        <c:grouping val="standard"/>
        <c:varyColors val="0"/>
        <c:ser>
          <c:idx val="0"/>
          <c:order val="0"/>
          <c:tx>
            <c:strRef>
              <c:f>'G28'!$A$75</c:f>
              <c:strCache>
                <c:ptCount val="1"/>
                <c:pt idx="0">
                  <c:v>hor.percentil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8575" cap="rnd">
              <a:noFill/>
              <a:round/>
            </a:ln>
            <a:effectLst/>
          </c:spP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'G28'!$B$75:$H$75</c:f>
              <c:numCache>
                <c:formatCode>0.0</c:formatCode>
                <c:ptCount val="7"/>
                <c:pt idx="0">
                  <c:v>2.9</c:v>
                </c:pt>
                <c:pt idx="1">
                  <c:v>3.0000000000000004</c:v>
                </c:pt>
                <c:pt idx="2">
                  <c:v>2.9</c:v>
                </c:pt>
                <c:pt idx="3">
                  <c:v>3.1494025426515915</c:v>
                </c:pt>
                <c:pt idx="4">
                  <c:v>2.0750000000000002</c:v>
                </c:pt>
                <c:pt idx="5">
                  <c:v>1.6</c:v>
                </c:pt>
                <c:pt idx="6">
                  <c:v>1</c:v>
                </c:pt>
              </c:numCache>
            </c:numRef>
          </c:val>
        </c:ser>
        <c:ser>
          <c:idx val="2"/>
          <c:order val="1"/>
          <c:tx>
            <c:strRef>
              <c:f>'G28'!$A$76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ysClr val="window" lastClr="FFFFFF"/>
            </a:solidFill>
            <a:ln w="25400">
              <a:noFill/>
            </a:ln>
          </c:spP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'G28'!$B$76:$H$76</c:f>
              <c:numCache>
                <c:formatCode>0.0</c:formatCode>
                <c:ptCount val="7"/>
                <c:pt idx="0">
                  <c:v>2.2000000000000002</c:v>
                </c:pt>
                <c:pt idx="1">
                  <c:v>2.7</c:v>
                </c:pt>
                <c:pt idx="2">
                  <c:v>2.4</c:v>
                </c:pt>
                <c:pt idx="3">
                  <c:v>2.5</c:v>
                </c:pt>
                <c:pt idx="4">
                  <c:v>1.675</c:v>
                </c:pt>
                <c:pt idx="5">
                  <c:v>1.1000000000000001</c:v>
                </c:pt>
                <c:pt idx="6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71232"/>
        <c:axId val="182771624"/>
      </c:areaChart>
      <c:lineChart>
        <c:grouping val="standard"/>
        <c:varyColors val="0"/>
        <c:ser>
          <c:idx val="3"/>
          <c:order val="2"/>
          <c:tx>
            <c:strRef>
              <c:f>'G28'!$A$77</c:f>
              <c:strCache>
                <c:ptCount val="1"/>
                <c:pt idx="0">
                  <c:v>Vybor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'G28'!$B$77:$H$77</c:f>
              <c:numCache>
                <c:formatCode>0.0</c:formatCode>
                <c:ptCount val="7"/>
                <c:pt idx="0">
                  <c:v>3.2</c:v>
                </c:pt>
                <c:pt idx="1">
                  <c:v>3.7</c:v>
                </c:pt>
                <c:pt idx="2">
                  <c:v>2.6</c:v>
                </c:pt>
                <c:pt idx="3">
                  <c:v>3.1</c:v>
                </c:pt>
                <c:pt idx="4">
                  <c:v>1.6512595184897449</c:v>
                </c:pt>
                <c:pt idx="5">
                  <c:v>1.036614814626154</c:v>
                </c:pt>
                <c:pt idx="6">
                  <c:v>0.9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'G28'!$A$78</c:f>
              <c:strCache>
                <c:ptCount val="1"/>
                <c:pt idx="0">
                  <c:v>skutočnosť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9"/>
            <c:spPr>
              <a:solidFill>
                <a:srgbClr val="00B0F0"/>
              </a:solidFill>
              <a:ln w="6350">
                <a:noFill/>
              </a:ln>
            </c:spPr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'G28'!$B$78:$H$78</c:f>
              <c:numCache>
                <c:formatCode>0.0</c:formatCode>
                <c:ptCount val="7"/>
                <c:pt idx="0">
                  <c:v>1</c:v>
                </c:pt>
                <c:pt idx="1">
                  <c:v>3.9</c:v>
                </c:pt>
                <c:pt idx="2">
                  <c:v>3.6134507400373828</c:v>
                </c:pt>
                <c:pt idx="3">
                  <c:v>1.4030842107972896</c:v>
                </c:pt>
                <c:pt idx="4">
                  <c:v>-0.1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71232"/>
        <c:axId val="182771624"/>
      </c:lineChart>
      <c:catAx>
        <c:axId val="18277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71624"/>
        <c:crosses val="autoZero"/>
        <c:auto val="1"/>
        <c:lblAlgn val="ctr"/>
        <c:lblOffset val="100"/>
        <c:noMultiLvlLbl val="0"/>
      </c:catAx>
      <c:valAx>
        <c:axId val="182771624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71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55281500408476E-2"/>
          <c:y val="5.1790229885057472E-2"/>
          <c:w val="0.90344718499591525"/>
          <c:h val="0.82248786259230544"/>
        </c:manualLayout>
      </c:layout>
      <c:areaChart>
        <c:grouping val="standard"/>
        <c:varyColors val="0"/>
        <c:ser>
          <c:idx val="0"/>
          <c:order val="0"/>
          <c:tx>
            <c:strRef>
              <c:f>'G28'!$A$9</c:f>
              <c:strCache>
                <c:ptCount val="1"/>
                <c:pt idx="0">
                  <c:v>hor.percentil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8575" cap="rnd">
              <a:noFill/>
              <a:round/>
            </a:ln>
            <a:effectLst/>
          </c:spPr>
          <c:cat>
            <c:numRef>
              <c:f>'G28'!$B$8:$H$8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'G28'!$B$9:$H$9</c:f>
              <c:numCache>
                <c:formatCode>0.0</c:formatCode>
                <c:ptCount val="7"/>
                <c:pt idx="0">
                  <c:v>4.0689390645870276</c:v>
                </c:pt>
                <c:pt idx="1">
                  <c:v>4.5</c:v>
                </c:pt>
                <c:pt idx="2">
                  <c:v>3.8</c:v>
                </c:pt>
                <c:pt idx="3">
                  <c:v>3.7</c:v>
                </c:pt>
                <c:pt idx="4">
                  <c:v>3.1</c:v>
                </c:pt>
                <c:pt idx="5">
                  <c:v>3.5</c:v>
                </c:pt>
                <c:pt idx="6">
                  <c:v>3.7250000000000001</c:v>
                </c:pt>
              </c:numCache>
            </c:numRef>
          </c:val>
        </c:ser>
        <c:ser>
          <c:idx val="2"/>
          <c:order val="1"/>
          <c:tx>
            <c:strRef>
              <c:f>'G28'!$A$10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ysClr val="window" lastClr="FFFFFF"/>
            </a:solidFill>
            <a:ln w="25400">
              <a:noFill/>
            </a:ln>
          </c:spPr>
          <c:cat>
            <c:numRef>
              <c:f>'G28'!$B$8:$H$8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'G28'!$B$10:$H$10</c:f>
              <c:numCache>
                <c:formatCode>0.0</c:formatCode>
                <c:ptCount val="7"/>
                <c:pt idx="0">
                  <c:v>3.5</c:v>
                </c:pt>
                <c:pt idx="1">
                  <c:v>4</c:v>
                </c:pt>
                <c:pt idx="2">
                  <c:v>2.5</c:v>
                </c:pt>
                <c:pt idx="3">
                  <c:v>2.9946454467472847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72408"/>
        <c:axId val="182772800"/>
      </c:areaChart>
      <c:lineChart>
        <c:grouping val="standard"/>
        <c:varyColors val="0"/>
        <c:ser>
          <c:idx val="3"/>
          <c:order val="2"/>
          <c:tx>
            <c:strRef>
              <c:f>'G28'!$A$11</c:f>
              <c:strCache>
                <c:ptCount val="1"/>
                <c:pt idx="0">
                  <c:v>Vybor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'G28'!$B$8:$H$8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'G28'!$B$11:$H$11</c:f>
              <c:numCache>
                <c:formatCode>0.0</c:formatCode>
                <c:ptCount val="7"/>
                <c:pt idx="0">
                  <c:v>4.0999999999999996</c:v>
                </c:pt>
                <c:pt idx="1">
                  <c:v>4.5</c:v>
                </c:pt>
                <c:pt idx="2">
                  <c:v>2.7</c:v>
                </c:pt>
                <c:pt idx="3">
                  <c:v>3.5</c:v>
                </c:pt>
                <c:pt idx="4">
                  <c:v>2.9444362625324914</c:v>
                </c:pt>
                <c:pt idx="5">
                  <c:v>3.5475445329475219</c:v>
                </c:pt>
                <c:pt idx="6">
                  <c:v>3.6234020119766619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'G28'!$A$12</c:f>
              <c:strCache>
                <c:ptCount val="1"/>
                <c:pt idx="0">
                  <c:v>skutočnosť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9"/>
            <c:spPr>
              <a:solidFill>
                <a:srgbClr val="00B0F0"/>
              </a:solidFill>
              <a:ln w="6350">
                <a:noFill/>
              </a:ln>
            </c:spPr>
          </c:marker>
          <c:cat>
            <c:numRef>
              <c:f>'G28'!$B$8:$H$8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'G28'!$B$12:$H$12</c:f>
              <c:numCache>
                <c:formatCode>0.0</c:formatCode>
                <c:ptCount val="7"/>
                <c:pt idx="0">
                  <c:v>2.704328651632764</c:v>
                </c:pt>
                <c:pt idx="1">
                  <c:v>1.6020071219634389</c:v>
                </c:pt>
                <c:pt idx="2">
                  <c:v>1.4246951223338016</c:v>
                </c:pt>
                <c:pt idx="3">
                  <c:v>2.4097139843266291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72408"/>
        <c:axId val="182772800"/>
      </c:lineChart>
      <c:catAx>
        <c:axId val="18277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72800"/>
        <c:crosses val="autoZero"/>
        <c:auto val="1"/>
        <c:lblAlgn val="ctr"/>
        <c:lblOffset val="100"/>
        <c:noMultiLvlLbl val="0"/>
      </c:catAx>
      <c:valAx>
        <c:axId val="182772800"/>
        <c:scaling>
          <c:orientation val="minMax"/>
          <c:max val="6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72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55281500408476E-2"/>
          <c:y val="5.1790229885057472E-2"/>
          <c:w val="0.90344718499591525"/>
          <c:h val="0.82248786259230544"/>
        </c:manualLayout>
      </c:layout>
      <c:areaChart>
        <c:grouping val="standard"/>
        <c:varyColors val="0"/>
        <c:ser>
          <c:idx val="0"/>
          <c:order val="0"/>
          <c:tx>
            <c:strRef>
              <c:f>'G28'!$A$21</c:f>
              <c:strCache>
                <c:ptCount val="1"/>
                <c:pt idx="0">
                  <c:v>hor.percentil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8575" cap="rnd">
              <a:noFill/>
              <a:round/>
            </a:ln>
            <a:effectLst/>
          </c:spPr>
          <c:cat>
            <c:numRef>
              <c:f>'G28'!$B$20:$H$20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'G28'!$B$21:$H$21</c:f>
              <c:numCache>
                <c:formatCode>0.0</c:formatCode>
                <c:ptCount val="7"/>
                <c:pt idx="0">
                  <c:v>3.4999999999999858</c:v>
                </c:pt>
                <c:pt idx="1">
                  <c:v>4.1469814467408384</c:v>
                </c:pt>
                <c:pt idx="2">
                  <c:v>1.9856307837194835</c:v>
                </c:pt>
                <c:pt idx="3">
                  <c:v>3</c:v>
                </c:pt>
                <c:pt idx="4">
                  <c:v>1.84924516929149</c:v>
                </c:pt>
                <c:pt idx="5">
                  <c:v>2.5</c:v>
                </c:pt>
                <c:pt idx="6">
                  <c:v>2.8</c:v>
                </c:pt>
              </c:numCache>
            </c:numRef>
          </c:val>
        </c:ser>
        <c:ser>
          <c:idx val="2"/>
          <c:order val="1"/>
          <c:tx>
            <c:strRef>
              <c:f>'G28'!$A$22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ysClr val="window" lastClr="FFFFFF"/>
            </a:solidFill>
            <a:ln w="25400">
              <a:noFill/>
            </a:ln>
          </c:spPr>
          <c:cat>
            <c:numRef>
              <c:f>'G28'!$B$20:$H$20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'G28'!$B$22:$H$22</c:f>
              <c:numCache>
                <c:formatCode>0.0</c:formatCode>
                <c:ptCount val="7"/>
                <c:pt idx="0">
                  <c:v>2</c:v>
                </c:pt>
                <c:pt idx="1">
                  <c:v>2.9</c:v>
                </c:pt>
                <c:pt idx="2">
                  <c:v>1.2000000000000028</c:v>
                </c:pt>
                <c:pt idx="3">
                  <c:v>0.87322263356216545</c:v>
                </c:pt>
                <c:pt idx="4">
                  <c:v>1.375</c:v>
                </c:pt>
                <c:pt idx="5">
                  <c:v>2</c:v>
                </c:pt>
                <c:pt idx="6">
                  <c:v>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73584"/>
        <c:axId val="182773976"/>
      </c:areaChart>
      <c:lineChart>
        <c:grouping val="standard"/>
        <c:varyColors val="0"/>
        <c:ser>
          <c:idx val="3"/>
          <c:order val="2"/>
          <c:tx>
            <c:strRef>
              <c:f>'G28'!$A$23</c:f>
              <c:strCache>
                <c:ptCount val="1"/>
                <c:pt idx="0">
                  <c:v>Vybor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'G28'!$B$23:$H$23</c:f>
              <c:numCache>
                <c:formatCode>0.0</c:formatCode>
                <c:ptCount val="7"/>
                <c:pt idx="0">
                  <c:v>3.4</c:v>
                </c:pt>
                <c:pt idx="1">
                  <c:v>3.5</c:v>
                </c:pt>
                <c:pt idx="2">
                  <c:v>2.5</c:v>
                </c:pt>
                <c:pt idx="3">
                  <c:v>3.2</c:v>
                </c:pt>
                <c:pt idx="4">
                  <c:v>2.0732958819817071</c:v>
                </c:pt>
                <c:pt idx="5">
                  <c:v>2.7114027983457412</c:v>
                </c:pt>
                <c:pt idx="6">
                  <c:v>2.7118180940963743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'G28'!$A$24</c:f>
              <c:strCache>
                <c:ptCount val="1"/>
                <c:pt idx="0">
                  <c:v>skutočnosť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9"/>
            <c:spPr>
              <a:solidFill>
                <a:srgbClr val="00B0F0"/>
              </a:solidFill>
              <a:ln w="6350">
                <a:noFill/>
              </a:ln>
            </c:spPr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'G28'!$B$24:$H$24</c:f>
              <c:numCache>
                <c:formatCode>0.0</c:formatCode>
                <c:ptCount val="7"/>
                <c:pt idx="0">
                  <c:v>-0.6715708518169663</c:v>
                </c:pt>
                <c:pt idx="1">
                  <c:v>-0.43851974065820798</c:v>
                </c:pt>
                <c:pt idx="2">
                  <c:v>-0.74715702034747267</c:v>
                </c:pt>
                <c:pt idx="3">
                  <c:v>2.2138279244140904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73584"/>
        <c:axId val="182773976"/>
      </c:lineChart>
      <c:catAx>
        <c:axId val="1827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73976"/>
        <c:crosses val="autoZero"/>
        <c:auto val="1"/>
        <c:lblAlgn val="ctr"/>
        <c:lblOffset val="100"/>
        <c:noMultiLvlLbl val="0"/>
      </c:catAx>
      <c:valAx>
        <c:axId val="182773976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73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55281500408476E-2"/>
          <c:y val="5.1790229885057472E-2"/>
          <c:w val="0.90344718499591525"/>
          <c:h val="0.82248786259230544"/>
        </c:manualLayout>
      </c:layout>
      <c:areaChart>
        <c:grouping val="standard"/>
        <c:varyColors val="0"/>
        <c:ser>
          <c:idx val="0"/>
          <c:order val="0"/>
          <c:tx>
            <c:strRef>
              <c:f>'G28'!$A$33</c:f>
              <c:strCache>
                <c:ptCount val="1"/>
                <c:pt idx="0">
                  <c:v>hor.percentil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8575" cap="rnd">
              <a:noFill/>
              <a:round/>
            </a:ln>
            <a:effectLst/>
          </c:spPr>
          <c:cat>
            <c:numRef>
              <c:f>'G28'!$B$20:$H$20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'G28'!$B$33:$H$33</c:f>
              <c:numCache>
                <c:formatCode>0.0</c:formatCode>
                <c:ptCount val="7"/>
                <c:pt idx="0">
                  <c:v>3</c:v>
                </c:pt>
                <c:pt idx="1">
                  <c:v>2.2000000000000002</c:v>
                </c:pt>
                <c:pt idx="2">
                  <c:v>2</c:v>
                </c:pt>
                <c:pt idx="3">
                  <c:v>2.2999999999999998</c:v>
                </c:pt>
                <c:pt idx="4">
                  <c:v>1.625</c:v>
                </c:pt>
                <c:pt idx="5">
                  <c:v>1.2</c:v>
                </c:pt>
                <c:pt idx="6">
                  <c:v>2</c:v>
                </c:pt>
              </c:numCache>
            </c:numRef>
          </c:val>
        </c:ser>
        <c:ser>
          <c:idx val="2"/>
          <c:order val="1"/>
          <c:tx>
            <c:strRef>
              <c:f>'G28'!$A$34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ysClr val="window" lastClr="FFFFFF"/>
            </a:solidFill>
            <a:ln w="25400">
              <a:noFill/>
            </a:ln>
          </c:spPr>
          <c:cat>
            <c:numRef>
              <c:f>'G28'!$B$20:$H$20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'G28'!$B$34:$H$34</c:f>
              <c:numCache>
                <c:formatCode>0.0</c:formatCode>
                <c:ptCount val="7"/>
                <c:pt idx="0">
                  <c:v>2</c:v>
                </c:pt>
                <c:pt idx="1">
                  <c:v>0.6</c:v>
                </c:pt>
                <c:pt idx="2">
                  <c:v>-7.3521450423015722E-2</c:v>
                </c:pt>
                <c:pt idx="3">
                  <c:v>0</c:v>
                </c:pt>
                <c:pt idx="4">
                  <c:v>-4.9999999999999989E-2</c:v>
                </c:pt>
                <c:pt idx="5">
                  <c:v>1</c:v>
                </c:pt>
                <c:pt idx="6">
                  <c:v>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74760"/>
        <c:axId val="182775152"/>
      </c:areaChart>
      <c:lineChart>
        <c:grouping val="standard"/>
        <c:varyColors val="0"/>
        <c:ser>
          <c:idx val="3"/>
          <c:order val="2"/>
          <c:tx>
            <c:strRef>
              <c:f>'G28'!$A$35</c:f>
              <c:strCache>
                <c:ptCount val="1"/>
                <c:pt idx="0">
                  <c:v>Vybor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'G28'!$B$35:$H$35</c:f>
              <c:numCache>
                <c:formatCode>0.0</c:formatCode>
                <c:ptCount val="7"/>
                <c:pt idx="0">
                  <c:v>3</c:v>
                </c:pt>
                <c:pt idx="1">
                  <c:v>0.8</c:v>
                </c:pt>
                <c:pt idx="2">
                  <c:v>-2.4</c:v>
                </c:pt>
                <c:pt idx="3">
                  <c:v>-1.6</c:v>
                </c:pt>
                <c:pt idx="4">
                  <c:v>-2.3366437161950415</c:v>
                </c:pt>
                <c:pt idx="5">
                  <c:v>-0.24469716071515712</c:v>
                </c:pt>
                <c:pt idx="6">
                  <c:v>1.4636617628090098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'G28'!$A$36</c:f>
              <c:strCache>
                <c:ptCount val="1"/>
                <c:pt idx="0">
                  <c:v>skutočnosť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9"/>
            <c:spPr>
              <a:solidFill>
                <a:srgbClr val="00B0F0"/>
              </a:solidFill>
              <a:ln w="6350">
                <a:noFill/>
              </a:ln>
            </c:spPr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'G28'!$B$36:$H$36</c:f>
              <c:numCache>
                <c:formatCode>0.0</c:formatCode>
                <c:ptCount val="7"/>
                <c:pt idx="0">
                  <c:v>-2.0764842467221989</c:v>
                </c:pt>
                <c:pt idx="1">
                  <c:v>-2.0424948692770006</c:v>
                </c:pt>
                <c:pt idx="2">
                  <c:v>2.4184027107328143</c:v>
                </c:pt>
                <c:pt idx="3">
                  <c:v>4.3740309181333092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74760"/>
        <c:axId val="182775152"/>
      </c:lineChart>
      <c:catAx>
        <c:axId val="18277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75152"/>
        <c:crosses val="autoZero"/>
        <c:auto val="1"/>
        <c:lblAlgn val="ctr"/>
        <c:lblOffset val="100"/>
        <c:noMultiLvlLbl val="0"/>
      </c:catAx>
      <c:valAx>
        <c:axId val="182775152"/>
        <c:scaling>
          <c:orientation val="minMax"/>
          <c:min val="-8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74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55281500408476E-2"/>
          <c:y val="5.1790229885057472E-2"/>
          <c:w val="0.90344718499591525"/>
          <c:h val="0.82248786259230544"/>
        </c:manualLayout>
      </c:layout>
      <c:areaChart>
        <c:grouping val="standard"/>
        <c:varyColors val="0"/>
        <c:ser>
          <c:idx val="0"/>
          <c:order val="0"/>
          <c:tx>
            <c:strRef>
              <c:f>'G28'!$A$45</c:f>
              <c:strCache>
                <c:ptCount val="1"/>
                <c:pt idx="0">
                  <c:v>hor.percentil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8575" cap="rnd">
              <a:noFill/>
              <a:round/>
            </a:ln>
            <a:effectLst/>
          </c:spPr>
          <c:cat>
            <c:numRef>
              <c:f>'G28'!$B$20:$H$20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'G28'!$B$45:$H$45</c:f>
              <c:numCache>
                <c:formatCode>0.0</c:formatCode>
                <c:ptCount val="7"/>
                <c:pt idx="0">
                  <c:v>7.2</c:v>
                </c:pt>
                <c:pt idx="1">
                  <c:v>7.325188193358855</c:v>
                </c:pt>
                <c:pt idx="2">
                  <c:v>8.5</c:v>
                </c:pt>
                <c:pt idx="3">
                  <c:v>7.2000000000000064</c:v>
                </c:pt>
                <c:pt idx="4">
                  <c:v>5.7610773398285708</c:v>
                </c:pt>
                <c:pt idx="5">
                  <c:v>6.5</c:v>
                </c:pt>
                <c:pt idx="6">
                  <c:v>6</c:v>
                </c:pt>
              </c:numCache>
            </c:numRef>
          </c:val>
        </c:ser>
        <c:ser>
          <c:idx val="2"/>
          <c:order val="1"/>
          <c:tx>
            <c:strRef>
              <c:f>'G28'!$A$46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ysClr val="window" lastClr="FFFFFF"/>
            </a:solidFill>
            <a:ln w="25400">
              <a:noFill/>
            </a:ln>
          </c:spPr>
          <c:cat>
            <c:numRef>
              <c:f>'G28'!$B$20:$H$20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'G28'!$B$46:$H$46</c:f>
              <c:numCache>
                <c:formatCode>0.0</c:formatCode>
                <c:ptCount val="7"/>
                <c:pt idx="0">
                  <c:v>5.7</c:v>
                </c:pt>
                <c:pt idx="1">
                  <c:v>6.2000000000000055</c:v>
                </c:pt>
                <c:pt idx="2">
                  <c:v>5.8236675615189739</c:v>
                </c:pt>
                <c:pt idx="3">
                  <c:v>4.8543689320388328</c:v>
                </c:pt>
                <c:pt idx="4">
                  <c:v>4.4749999999999996</c:v>
                </c:pt>
                <c:pt idx="5">
                  <c:v>5.5</c:v>
                </c:pt>
                <c:pt idx="6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75936"/>
        <c:axId val="182776328"/>
      </c:areaChart>
      <c:lineChart>
        <c:grouping val="standard"/>
        <c:varyColors val="0"/>
        <c:ser>
          <c:idx val="3"/>
          <c:order val="2"/>
          <c:tx>
            <c:strRef>
              <c:f>'G28'!$A$47</c:f>
              <c:strCache>
                <c:ptCount val="1"/>
                <c:pt idx="0">
                  <c:v>Vybor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'G28'!$B$47:$H$47</c:f>
              <c:numCache>
                <c:formatCode>0.0</c:formatCode>
                <c:ptCount val="7"/>
                <c:pt idx="0">
                  <c:v>7.1</c:v>
                </c:pt>
                <c:pt idx="1">
                  <c:v>7</c:v>
                </c:pt>
                <c:pt idx="2">
                  <c:v>6.5</c:v>
                </c:pt>
                <c:pt idx="3">
                  <c:v>4.5</c:v>
                </c:pt>
                <c:pt idx="4">
                  <c:v>4.5094686441659491</c:v>
                </c:pt>
                <c:pt idx="5">
                  <c:v>5.9652093043661258</c:v>
                </c:pt>
                <c:pt idx="6">
                  <c:v>6.2516898623087958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'G28'!$A$48</c:f>
              <c:strCache>
                <c:ptCount val="1"/>
                <c:pt idx="0">
                  <c:v>skutočnosť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9"/>
            <c:spPr>
              <a:solidFill>
                <a:srgbClr val="00B0F0"/>
              </a:solidFill>
              <a:ln w="6350">
                <a:noFill/>
              </a:ln>
            </c:spPr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'G28'!$B$48:$H$48</c:f>
              <c:numCache>
                <c:formatCode>0.0</c:formatCode>
                <c:ptCount val="7"/>
                <c:pt idx="0">
                  <c:v>12.014475482603615</c:v>
                </c:pt>
                <c:pt idx="1">
                  <c:v>9.3432844903391654</c:v>
                </c:pt>
                <c:pt idx="2">
                  <c:v>5.1843706860157157</c:v>
                </c:pt>
                <c:pt idx="3">
                  <c:v>4.5531298672003118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75936"/>
        <c:axId val="182776328"/>
      </c:lineChart>
      <c:catAx>
        <c:axId val="18277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76328"/>
        <c:crosses val="autoZero"/>
        <c:auto val="1"/>
        <c:lblAlgn val="ctr"/>
        <c:lblOffset val="100"/>
        <c:noMultiLvlLbl val="0"/>
      </c:catAx>
      <c:valAx>
        <c:axId val="182776328"/>
        <c:scaling>
          <c:orientation val="minMax"/>
          <c:max val="16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7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978159548238288"/>
          <c:y val="5.6467532467532465E-2"/>
          <c:w val="0.81167708581881814"/>
          <c:h val="0.85557761801513932"/>
        </c:manualLayout>
      </c:layout>
      <c:areaChart>
        <c:grouping val="stacked"/>
        <c:varyColors val="0"/>
        <c:ser>
          <c:idx val="0"/>
          <c:order val="0"/>
          <c:tx>
            <c:strRef>
              <c:f>'G03'!$B$2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'G03'!$A$3:$A$11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'G03'!$B$3:$B$11</c:f>
              <c:numCache>
                <c:formatCode>0.00</c:formatCode>
                <c:ptCount val="9"/>
                <c:pt idx="3">
                  <c:v>1.4246951223338016</c:v>
                </c:pt>
                <c:pt idx="4">
                  <c:v>2.4097139843266291</c:v>
                </c:pt>
                <c:pt idx="5">
                  <c:v>2.4460799271771139</c:v>
                </c:pt>
                <c:pt idx="6">
                  <c:v>1.3587526471592628</c:v>
                </c:pt>
                <c:pt idx="7">
                  <c:v>1.2987554867381146</c:v>
                </c:pt>
                <c:pt idx="8">
                  <c:v>-0.24851261041794359</c:v>
                </c:pt>
              </c:numCache>
            </c:numRef>
          </c:val>
        </c:ser>
        <c:ser>
          <c:idx val="6"/>
          <c:order val="1"/>
          <c:tx>
            <c:strRef>
              <c:f>'G03'!$C$2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'G03'!$A$3:$A$11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'G03'!$C$3:$C$11</c:f>
              <c:numCache>
                <c:formatCode>0.00</c:formatCode>
                <c:ptCount val="9"/>
                <c:pt idx="5">
                  <c:v>0.26275951751730875</c:v>
                </c:pt>
                <c:pt idx="6">
                  <c:v>0.60403488357598611</c:v>
                </c:pt>
                <c:pt idx="7">
                  <c:v>0.7980034085717238</c:v>
                </c:pt>
                <c:pt idx="8">
                  <c:v>1.3092184948607053</c:v>
                </c:pt>
              </c:numCache>
            </c:numRef>
          </c:val>
        </c:ser>
        <c:ser>
          <c:idx val="7"/>
          <c:order val="2"/>
          <c:tx>
            <c:strRef>
              <c:f>'G03'!$D$2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'G03'!$A$3:$A$11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'G03'!$D$3:$D$11</c:f>
              <c:numCache>
                <c:formatCode>0.00</c:formatCode>
                <c:ptCount val="9"/>
                <c:pt idx="5">
                  <c:v>0.1894680987041189</c:v>
                </c:pt>
                <c:pt idx="6">
                  <c:v>0.43555164822742176</c:v>
                </c:pt>
                <c:pt idx="7">
                  <c:v>0.5754166014996237</c:v>
                </c:pt>
                <c:pt idx="8">
                  <c:v>0.94403864550096084</c:v>
                </c:pt>
              </c:numCache>
            </c:numRef>
          </c:val>
        </c:ser>
        <c:ser>
          <c:idx val="8"/>
          <c:order val="3"/>
          <c:tx>
            <c:strRef>
              <c:f>'G03'!$E$2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'G03'!$A$3:$A$11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'G03'!$E$3:$E$11</c:f>
              <c:numCache>
                <c:formatCode>0.00</c:formatCode>
                <c:ptCount val="9"/>
                <c:pt idx="5">
                  <c:v>0.16189350436788569</c:v>
                </c:pt>
                <c:pt idx="6">
                  <c:v>0.37216282396363654</c:v>
                </c:pt>
                <c:pt idx="7">
                  <c:v>0.49167226950279275</c:v>
                </c:pt>
                <c:pt idx="8">
                  <c:v>0.80664621445077167</c:v>
                </c:pt>
              </c:numCache>
            </c:numRef>
          </c:val>
        </c:ser>
        <c:ser>
          <c:idx val="9"/>
          <c:order val="4"/>
          <c:tx>
            <c:strRef>
              <c:f>'G03'!$F$2</c:f>
              <c:strCache>
                <c:ptCount val="1"/>
                <c:pt idx="0">
                  <c:v>d20</c:v>
                </c:pt>
              </c:strCache>
            </c:strRef>
          </c:tx>
          <c:spPr>
            <a:solidFill>
              <a:srgbClr val="009DDC"/>
            </a:solidFill>
          </c:spPr>
          <c:cat>
            <c:numRef>
              <c:f>'G03'!$A$3:$A$11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'G03'!$F$3:$F$11</c:f>
              <c:numCache>
                <c:formatCode>0.00</c:formatCode>
                <c:ptCount val="9"/>
                <c:pt idx="5">
                  <c:v>0.15131796501964101</c:v>
                </c:pt>
                <c:pt idx="6">
                  <c:v>0.3478516411021082</c:v>
                </c:pt>
                <c:pt idx="7">
                  <c:v>0.45955424566440706</c:v>
                </c:pt>
                <c:pt idx="8">
                  <c:v>0.75395281693402139</c:v>
                </c:pt>
              </c:numCache>
            </c:numRef>
          </c:val>
        </c:ser>
        <c:ser>
          <c:idx val="1"/>
          <c:order val="5"/>
          <c:tx>
            <c:strRef>
              <c:f>'G03'!$G$2</c:f>
              <c:strCache>
                <c:ptCount val="1"/>
                <c:pt idx="0">
                  <c:v>h20</c:v>
                </c:pt>
              </c:strCache>
            </c:strRef>
          </c:tx>
          <c:spPr>
            <a:solidFill>
              <a:srgbClr val="009DDC"/>
            </a:solidFill>
          </c:spPr>
          <c:cat>
            <c:numRef>
              <c:f>'G03'!$A$3:$A$11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'G03'!$G$3:$G$11</c:f>
              <c:numCache>
                <c:formatCode>0.00</c:formatCode>
                <c:ptCount val="9"/>
                <c:pt idx="5">
                  <c:v>0.15131796501964101</c:v>
                </c:pt>
                <c:pt idx="6">
                  <c:v>0.3478516411021082</c:v>
                </c:pt>
                <c:pt idx="7">
                  <c:v>0.45955424566440706</c:v>
                </c:pt>
                <c:pt idx="8">
                  <c:v>0.75395281693402139</c:v>
                </c:pt>
              </c:numCache>
            </c:numRef>
          </c:val>
        </c:ser>
        <c:ser>
          <c:idx val="5"/>
          <c:order val="6"/>
          <c:tx>
            <c:strRef>
              <c:f>'G03'!$H$2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'G03'!$A$3:$A$11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'G03'!$H$3:$H$11</c:f>
              <c:numCache>
                <c:formatCode>0.00</c:formatCode>
                <c:ptCount val="9"/>
                <c:pt idx="5">
                  <c:v>0.16189350436788569</c:v>
                </c:pt>
                <c:pt idx="6">
                  <c:v>0.37216282396363654</c:v>
                </c:pt>
                <c:pt idx="7">
                  <c:v>0.49167226950279275</c:v>
                </c:pt>
                <c:pt idx="8">
                  <c:v>0.80664621445077167</c:v>
                </c:pt>
              </c:numCache>
            </c:numRef>
          </c:val>
        </c:ser>
        <c:ser>
          <c:idx val="2"/>
          <c:order val="7"/>
          <c:tx>
            <c:strRef>
              <c:f>'G03'!$I$2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'G03'!$A$3:$A$11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'G03'!$I$3:$I$11</c:f>
              <c:numCache>
                <c:formatCode>0.00</c:formatCode>
                <c:ptCount val="9"/>
                <c:pt idx="5">
                  <c:v>0.1894680987041189</c:v>
                </c:pt>
                <c:pt idx="6">
                  <c:v>0.43555164822742176</c:v>
                </c:pt>
                <c:pt idx="7">
                  <c:v>0.5754166014996237</c:v>
                </c:pt>
                <c:pt idx="8">
                  <c:v>0.94403864550096084</c:v>
                </c:pt>
              </c:numCache>
            </c:numRef>
          </c:val>
        </c:ser>
        <c:ser>
          <c:idx val="3"/>
          <c:order val="8"/>
          <c:tx>
            <c:strRef>
              <c:f>'G03'!$J$2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'G03'!$A$3:$A$11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'G03'!$J$3:$J$11</c:f>
              <c:numCache>
                <c:formatCode>0.00</c:formatCode>
                <c:ptCount val="9"/>
                <c:pt idx="5">
                  <c:v>0.26275951751730875</c:v>
                </c:pt>
                <c:pt idx="6">
                  <c:v>0.60403488357598611</c:v>
                </c:pt>
                <c:pt idx="7">
                  <c:v>0.7980034085717238</c:v>
                </c:pt>
                <c:pt idx="8">
                  <c:v>1.3092184948607053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81704"/>
        <c:axId val="142682096"/>
      </c:areaChart>
      <c:lineChart>
        <c:grouping val="standard"/>
        <c:varyColors val="0"/>
        <c:ser>
          <c:idx val="4"/>
          <c:order val="9"/>
          <c:tx>
            <c:strRef>
              <c:f>'G03'!$K$2</c:f>
              <c:strCache>
                <c:ptCount val="1"/>
                <c:pt idx="0">
                  <c:v>Prognóza VpMP (september 2015)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'G03'!$A$3:$A$11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'G03'!$K$3:$K$11</c:f>
              <c:numCache>
                <c:formatCode>0.00</c:formatCode>
                <c:ptCount val="9"/>
                <c:pt idx="0">
                  <c:v>4.8273425602214814</c:v>
                </c:pt>
                <c:pt idx="1">
                  <c:v>2.704328651632764</c:v>
                </c:pt>
                <c:pt idx="2">
                  <c:v>1.6020071219634389</c:v>
                </c:pt>
                <c:pt idx="3">
                  <c:v>1.4246951223338016</c:v>
                </c:pt>
                <c:pt idx="4">
                  <c:v>2.4097139843266291</c:v>
                </c:pt>
                <c:pt idx="5">
                  <c:v>3.2115190127860682</c:v>
                </c:pt>
                <c:pt idx="6">
                  <c:v>3.1183536440284154</c:v>
                </c:pt>
                <c:pt idx="7">
                  <c:v>3.6234020119766619</c:v>
                </c:pt>
                <c:pt idx="8">
                  <c:v>3.5653435613285156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81704"/>
        <c:axId val="142682096"/>
      </c:lineChart>
      <c:catAx>
        <c:axId val="142681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142682096"/>
        <c:crosses val="autoZero"/>
        <c:auto val="1"/>
        <c:lblAlgn val="ctr"/>
        <c:lblOffset val="100"/>
        <c:noMultiLvlLbl val="0"/>
      </c:catAx>
      <c:valAx>
        <c:axId val="142682096"/>
        <c:scaling>
          <c:orientation val="minMax"/>
          <c:max val="10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rast HDP v 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6.4986111111111113E-3"/>
              <c:y val="0.30953229166666668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14268170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7574650043744533"/>
          <c:y val="0.68020596383785359"/>
          <c:w val="0.65417546296296292"/>
          <c:h val="8.5088541666666656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>
              <a:lumMod val="50000"/>
              <a:lumOff val="50000"/>
            </a:schemeClr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55281500408476E-2"/>
          <c:y val="5.1790229885057472E-2"/>
          <c:w val="0.90344718499591525"/>
          <c:h val="0.82248786259230544"/>
        </c:manualLayout>
      </c:layout>
      <c:areaChart>
        <c:grouping val="standard"/>
        <c:varyColors val="0"/>
        <c:ser>
          <c:idx val="0"/>
          <c:order val="0"/>
          <c:tx>
            <c:strRef>
              <c:f>'G28'!$A$57</c:f>
              <c:strCache>
                <c:ptCount val="1"/>
                <c:pt idx="0">
                  <c:v>hor.percentil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8575" cap="rnd">
              <a:noFill/>
              <a:round/>
            </a:ln>
            <a:effectLst/>
          </c:spPr>
          <c:cat>
            <c:numRef>
              <c:f>'G28'!$B$20:$H$20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'G28'!$B$57:$H$57</c:f>
              <c:numCache>
                <c:formatCode>0.0</c:formatCode>
                <c:ptCount val="7"/>
                <c:pt idx="0">
                  <c:v>6.6</c:v>
                </c:pt>
                <c:pt idx="1">
                  <c:v>6.5</c:v>
                </c:pt>
                <c:pt idx="2">
                  <c:v>7.8</c:v>
                </c:pt>
                <c:pt idx="3">
                  <c:v>6.800000000000006</c:v>
                </c:pt>
                <c:pt idx="4">
                  <c:v>5.3518258390754383</c:v>
                </c:pt>
                <c:pt idx="5">
                  <c:v>6.2</c:v>
                </c:pt>
                <c:pt idx="6">
                  <c:v>5.4249999999999998</c:v>
                </c:pt>
              </c:numCache>
            </c:numRef>
          </c:val>
        </c:ser>
        <c:ser>
          <c:idx val="2"/>
          <c:order val="1"/>
          <c:tx>
            <c:strRef>
              <c:f>'G28'!$A$58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ysClr val="window" lastClr="FFFFFF"/>
            </a:solidFill>
            <a:ln w="25400">
              <a:noFill/>
            </a:ln>
          </c:spPr>
          <c:cat>
            <c:numRef>
              <c:f>'G28'!$B$20:$H$20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'G28'!$B$58:$H$58</c:f>
              <c:numCache>
                <c:formatCode>0.0</c:formatCode>
                <c:ptCount val="7"/>
                <c:pt idx="0">
                  <c:v>4.8</c:v>
                </c:pt>
                <c:pt idx="1">
                  <c:v>5.7100855427633519</c:v>
                </c:pt>
                <c:pt idx="2">
                  <c:v>4.9000000000000004</c:v>
                </c:pt>
                <c:pt idx="3">
                  <c:v>4.347826086956541</c:v>
                </c:pt>
                <c:pt idx="4">
                  <c:v>2.9750000000000001</c:v>
                </c:pt>
                <c:pt idx="5">
                  <c:v>4.3</c:v>
                </c:pt>
                <c:pt idx="6">
                  <c:v>4.8250000000000002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777112"/>
        <c:axId val="157742112"/>
      </c:areaChart>
      <c:lineChart>
        <c:grouping val="standard"/>
        <c:varyColors val="0"/>
        <c:ser>
          <c:idx val="3"/>
          <c:order val="2"/>
          <c:tx>
            <c:strRef>
              <c:f>'G28'!$A$59</c:f>
              <c:strCache>
                <c:ptCount val="1"/>
                <c:pt idx="0">
                  <c:v>Vybor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'G28'!$B$59:$H$59</c:f>
              <c:numCache>
                <c:formatCode>0.0</c:formatCode>
                <c:ptCount val="7"/>
                <c:pt idx="0">
                  <c:v>5.6</c:v>
                </c:pt>
                <c:pt idx="1">
                  <c:v>6.8</c:v>
                </c:pt>
                <c:pt idx="2">
                  <c:v>6.2</c:v>
                </c:pt>
                <c:pt idx="3">
                  <c:v>3.9</c:v>
                </c:pt>
                <c:pt idx="4">
                  <c:v>2.8917608722723571</c:v>
                </c:pt>
                <c:pt idx="5">
                  <c:v>4.7130041854107851</c:v>
                </c:pt>
                <c:pt idx="6">
                  <c:v>4.8888461083574697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'G28'!$A$60</c:f>
              <c:strCache>
                <c:ptCount val="1"/>
                <c:pt idx="0">
                  <c:v>skutočnosť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9"/>
            <c:spPr>
              <a:solidFill>
                <a:srgbClr val="00B0F0"/>
              </a:solidFill>
              <a:ln w="6350">
                <a:noFill/>
              </a:ln>
            </c:spPr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'G28'!$B$60:$H$60</c:f>
              <c:numCache>
                <c:formatCode>0.0</c:formatCode>
                <c:ptCount val="7"/>
                <c:pt idx="0">
                  <c:v>9.6728029951868706</c:v>
                </c:pt>
                <c:pt idx="1">
                  <c:v>2.5740684243402256</c:v>
                </c:pt>
                <c:pt idx="2">
                  <c:v>3.7658518905529235</c:v>
                </c:pt>
                <c:pt idx="3">
                  <c:v>4.9690466070953221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77112"/>
        <c:axId val="157742112"/>
      </c:lineChart>
      <c:catAx>
        <c:axId val="182777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57742112"/>
        <c:crosses val="autoZero"/>
        <c:auto val="1"/>
        <c:lblAlgn val="ctr"/>
        <c:lblOffset val="100"/>
        <c:noMultiLvlLbl val="0"/>
      </c:catAx>
      <c:valAx>
        <c:axId val="157742112"/>
        <c:scaling>
          <c:orientation val="minMax"/>
          <c:max val="16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82777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55281500408476E-2"/>
          <c:y val="5.1790229885057472E-2"/>
          <c:w val="0.90344718499591525"/>
          <c:h val="0.82248786259230544"/>
        </c:manualLayout>
      </c:layout>
      <c:areaChart>
        <c:grouping val="standard"/>
        <c:varyColors val="0"/>
        <c:ser>
          <c:idx val="0"/>
          <c:order val="0"/>
          <c:tx>
            <c:strRef>
              <c:f>'G28'!$A$69</c:f>
              <c:strCache>
                <c:ptCount val="1"/>
                <c:pt idx="0">
                  <c:v>hor.percentil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8575" cap="rnd">
              <a:noFill/>
              <a:round/>
            </a:ln>
            <a:effectLst/>
          </c:spPr>
          <c:cat>
            <c:numRef>
              <c:f>'G28'!$B$20:$H$20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'G28'!$B$69:$H$69</c:f>
              <c:numCache>
                <c:formatCode>0.0</c:formatCode>
                <c:ptCount val="7"/>
                <c:pt idx="0">
                  <c:v>2.8243972101370085</c:v>
                </c:pt>
                <c:pt idx="1">
                  <c:v>3.1917415784147085</c:v>
                </c:pt>
                <c:pt idx="2">
                  <c:v>2</c:v>
                </c:pt>
                <c:pt idx="3">
                  <c:v>2</c:v>
                </c:pt>
                <c:pt idx="4">
                  <c:v>1.5</c:v>
                </c:pt>
                <c:pt idx="5">
                  <c:v>2.1</c:v>
                </c:pt>
                <c:pt idx="6">
                  <c:v>2.7</c:v>
                </c:pt>
              </c:numCache>
            </c:numRef>
          </c:val>
        </c:ser>
        <c:ser>
          <c:idx val="2"/>
          <c:order val="1"/>
          <c:tx>
            <c:strRef>
              <c:f>'G28'!$A$70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ysClr val="window" lastClr="FFFFFF"/>
            </a:solidFill>
            <a:ln w="25400">
              <a:noFill/>
            </a:ln>
          </c:spPr>
          <c:cat>
            <c:numRef>
              <c:f>'G28'!$B$20:$H$20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'G28'!$B$70:$H$70</c:f>
              <c:numCache>
                <c:formatCode>0.0</c:formatCode>
                <c:ptCount val="7"/>
                <c:pt idx="0">
                  <c:v>1.3</c:v>
                </c:pt>
                <c:pt idx="1">
                  <c:v>2</c:v>
                </c:pt>
                <c:pt idx="2">
                  <c:v>0.8</c:v>
                </c:pt>
                <c:pt idx="3">
                  <c:v>1</c:v>
                </c:pt>
                <c:pt idx="4">
                  <c:v>0.92500000000000004</c:v>
                </c:pt>
                <c:pt idx="5">
                  <c:v>1.5</c:v>
                </c:pt>
                <c:pt idx="6">
                  <c:v>1.8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742896"/>
        <c:axId val="157743288"/>
      </c:areaChart>
      <c:lineChart>
        <c:grouping val="standard"/>
        <c:varyColors val="0"/>
        <c:ser>
          <c:idx val="3"/>
          <c:order val="2"/>
          <c:tx>
            <c:strRef>
              <c:f>'G28'!$A$71</c:f>
              <c:strCache>
                <c:ptCount val="1"/>
                <c:pt idx="0">
                  <c:v>Vybor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'G28'!$B$71:$H$71</c:f>
              <c:numCache>
                <c:formatCode>0.0</c:formatCode>
                <c:ptCount val="7"/>
                <c:pt idx="0">
                  <c:v>2.2999999999999998</c:v>
                </c:pt>
                <c:pt idx="1">
                  <c:v>2.2000000000000002</c:v>
                </c:pt>
                <c:pt idx="2">
                  <c:v>1.5</c:v>
                </c:pt>
                <c:pt idx="3">
                  <c:v>2.2000000000000002</c:v>
                </c:pt>
                <c:pt idx="4">
                  <c:v>1.2747963074257962</c:v>
                </c:pt>
                <c:pt idx="5">
                  <c:v>2.2273082605982708</c:v>
                </c:pt>
                <c:pt idx="6">
                  <c:v>2.6995346749016935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'G28'!$A$72</c:f>
              <c:strCache>
                <c:ptCount val="1"/>
                <c:pt idx="0">
                  <c:v>skutočnosť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9"/>
            <c:spPr>
              <a:solidFill>
                <a:srgbClr val="00B0F0"/>
              </a:solidFill>
              <a:ln w="6350">
                <a:noFill/>
              </a:ln>
            </c:spPr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'G28'!$B$72:$H$72</c:f>
              <c:numCache>
                <c:formatCode>0.0</c:formatCode>
                <c:ptCount val="7"/>
                <c:pt idx="0">
                  <c:v>-1.6</c:v>
                </c:pt>
                <c:pt idx="1">
                  <c:v>-1.2</c:v>
                </c:pt>
                <c:pt idx="2">
                  <c:v>0.93865235683439074</c:v>
                </c:pt>
                <c:pt idx="3">
                  <c:v>4.202887079762152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42896"/>
        <c:axId val="157743288"/>
      </c:lineChart>
      <c:catAx>
        <c:axId val="157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57743288"/>
        <c:crosses val="autoZero"/>
        <c:auto val="1"/>
        <c:lblAlgn val="ctr"/>
        <c:lblOffset val="100"/>
        <c:noMultiLvlLbl val="0"/>
      </c:catAx>
      <c:valAx>
        <c:axId val="157743288"/>
        <c:scaling>
          <c:orientation val="minMax"/>
          <c:max val="6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5774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55281500408476E-2"/>
          <c:y val="5.1790229885057472E-2"/>
          <c:w val="0.90344718499591525"/>
          <c:h val="0.82248786259230544"/>
        </c:manualLayout>
      </c:layout>
      <c:areaChart>
        <c:grouping val="standard"/>
        <c:varyColors val="0"/>
        <c:ser>
          <c:idx val="0"/>
          <c:order val="0"/>
          <c:tx>
            <c:strRef>
              <c:f>'G28'!$A$81</c:f>
              <c:strCache>
                <c:ptCount val="1"/>
                <c:pt idx="0">
                  <c:v>hor.percentil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8575" cap="rnd">
              <a:noFill/>
              <a:round/>
            </a:ln>
            <a:effectLst/>
          </c:spPr>
          <c:cat>
            <c:numRef>
              <c:f>'G28'!$B$44:$H$44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'G28'!$B$81:$H$81</c:f>
              <c:numCache>
                <c:formatCode>0.0</c:formatCode>
                <c:ptCount val="7"/>
                <c:pt idx="0">
                  <c:v>3.5</c:v>
                </c:pt>
                <c:pt idx="1">
                  <c:v>3.5</c:v>
                </c:pt>
                <c:pt idx="2">
                  <c:v>3.3000000000000003</c:v>
                </c:pt>
                <c:pt idx="3">
                  <c:v>3.4</c:v>
                </c:pt>
                <c:pt idx="4">
                  <c:v>2.6408138805614207</c:v>
                </c:pt>
                <c:pt idx="5">
                  <c:v>2.2999999999999998</c:v>
                </c:pt>
                <c:pt idx="6">
                  <c:v>2</c:v>
                </c:pt>
              </c:numCache>
            </c:numRef>
          </c:val>
        </c:ser>
        <c:ser>
          <c:idx val="2"/>
          <c:order val="1"/>
          <c:tx>
            <c:strRef>
              <c:f>'G28'!$A$82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ysClr val="window" lastClr="FFFFFF"/>
            </a:solidFill>
            <a:ln w="25400">
              <a:noFill/>
            </a:ln>
          </c:spPr>
          <c:cat>
            <c:numRef>
              <c:f>'G28'!$B$44:$H$44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'G28'!$B$82:$H$82</c:f>
              <c:numCache>
                <c:formatCode>0.0</c:formatCode>
                <c:ptCount val="7"/>
                <c:pt idx="0">
                  <c:v>2.8938684500935192</c:v>
                </c:pt>
                <c:pt idx="1">
                  <c:v>3</c:v>
                </c:pt>
                <c:pt idx="2">
                  <c:v>2.5</c:v>
                </c:pt>
                <c:pt idx="3">
                  <c:v>2.5</c:v>
                </c:pt>
                <c:pt idx="4">
                  <c:v>2.108625</c:v>
                </c:pt>
                <c:pt idx="5">
                  <c:v>2</c:v>
                </c:pt>
                <c:pt idx="6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744072"/>
        <c:axId val="157744464"/>
      </c:areaChart>
      <c:lineChart>
        <c:grouping val="standard"/>
        <c:varyColors val="0"/>
        <c:ser>
          <c:idx val="3"/>
          <c:order val="2"/>
          <c:tx>
            <c:strRef>
              <c:f>'G28'!$A$83</c:f>
              <c:strCache>
                <c:ptCount val="1"/>
                <c:pt idx="0">
                  <c:v>Vybor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'G28'!$B$83:$H$83</c:f>
              <c:numCache>
                <c:formatCode>0.0</c:formatCode>
                <c:ptCount val="7"/>
                <c:pt idx="0">
                  <c:v>4.0999999999999996</c:v>
                </c:pt>
                <c:pt idx="1">
                  <c:v>3.5</c:v>
                </c:pt>
                <c:pt idx="2">
                  <c:v>3</c:v>
                </c:pt>
                <c:pt idx="3">
                  <c:v>2.1</c:v>
                </c:pt>
                <c:pt idx="4">
                  <c:v>2.1069207260760763</c:v>
                </c:pt>
                <c:pt idx="5">
                  <c:v>1.9240697408834218</c:v>
                </c:pt>
                <c:pt idx="6">
                  <c:v>1.8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'G28'!$A$84</c:f>
              <c:strCache>
                <c:ptCount val="1"/>
                <c:pt idx="0">
                  <c:v>skutočnosť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9"/>
            <c:spPr>
              <a:solidFill>
                <a:srgbClr val="00B0F0"/>
              </a:solidFill>
              <a:ln w="6350">
                <a:noFill/>
              </a:ln>
            </c:spPr>
          </c:marker>
          <c:cat>
            <c:numRef>
              <c:f>'G28'!$B$14:$H$14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'G28'!$B$84:$H$84</c:f>
              <c:numCache>
                <c:formatCode>0.0</c:formatCode>
                <c:ptCount val="7"/>
                <c:pt idx="0">
                  <c:v>3.9</c:v>
                </c:pt>
                <c:pt idx="1">
                  <c:v>3.6134507400373828</c:v>
                </c:pt>
                <c:pt idx="2">
                  <c:v>1.4030842107972896</c:v>
                </c:pt>
                <c:pt idx="3">
                  <c:v>-0.1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44072"/>
        <c:axId val="157744464"/>
      </c:lineChart>
      <c:catAx>
        <c:axId val="157744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57744464"/>
        <c:crosses val="autoZero"/>
        <c:auto val="1"/>
        <c:lblAlgn val="ctr"/>
        <c:lblOffset val="100"/>
        <c:noMultiLvlLbl val="0"/>
      </c:catAx>
      <c:valAx>
        <c:axId val="157744464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57744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521333076068137"/>
          <c:y val="0.10940608042371376"/>
          <c:w val="0.47362929889704825"/>
          <c:h val="0.81073212868631106"/>
        </c:manualLayout>
      </c:layout>
      <c:doughnutChart>
        <c:varyColors val="1"/>
        <c:ser>
          <c:idx val="0"/>
          <c:order val="0"/>
          <c:spPr>
            <a:effectLst>
              <a:glow rad="228600">
                <a:schemeClr val="accent3">
                  <a:satMod val="175000"/>
                  <a:alpha val="40000"/>
                </a:schemeClr>
              </a:glow>
            </a:effectLst>
          </c:spPr>
          <c:explosion val="4"/>
          <c:dPt>
            <c:idx val="0"/>
            <c:bubble3D val="0"/>
            <c:spPr>
              <a:solidFill>
                <a:schemeClr val="accent3">
                  <a:tint val="65000"/>
                </a:schemeClr>
              </a:solidFill>
              <a:ln>
                <a:noFill/>
              </a:ln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</c:spPr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</c:spPr>
          </c:dPt>
          <c:dPt>
            <c:idx val="2"/>
            <c:bubble3D val="0"/>
            <c:spPr>
              <a:solidFill>
                <a:schemeClr val="accent3">
                  <a:shade val="65000"/>
                </a:schemeClr>
              </a:solidFill>
              <a:ln>
                <a:noFill/>
              </a:ln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</c:spPr>
          </c:dPt>
          <c:dLbls>
            <c:dLbl>
              <c:idx val="0"/>
              <c:layout>
                <c:manualLayout>
                  <c:x val="-0.13856923562649015"/>
                  <c:y val="4.7449602544195384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3019776218491388"/>
                  <c:y val="-8.066432432513216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6120255352844359E-2"/>
                  <c:y val="-0.223013131957718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'G29'!$E$4:$E$6</c:f>
              <c:strCache>
                <c:ptCount val="3"/>
                <c:pt idx="0">
                  <c:v>Vládne balíčky</c:v>
                </c:pt>
                <c:pt idx="1">
                  <c:v>Zvyšovanie miezd 2016</c:v>
                </c:pt>
                <c:pt idx="2">
                  <c:v>Ostatné opatrenia vlády</c:v>
                </c:pt>
              </c:strCache>
            </c:strRef>
          </c:cat>
          <c:val>
            <c:numRef>
              <c:f>'G29'!$F$4:$F$6</c:f>
              <c:numCache>
                <c:formatCode>#,##0</c:formatCode>
                <c:ptCount val="3"/>
                <c:pt idx="0">
                  <c:v>-215.83299999999997</c:v>
                </c:pt>
                <c:pt idx="1">
                  <c:v>-159.81100000000001</c:v>
                </c:pt>
                <c:pt idx="2">
                  <c:v>-213.09800000000001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1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82567107844895"/>
          <c:y val="0.10940608042371376"/>
          <c:w val="0.47362929889704825"/>
          <c:h val="0.81073212868631106"/>
        </c:manualLayout>
      </c:layout>
      <c:doughnutChart>
        <c:varyColors val="1"/>
        <c:ser>
          <c:idx val="0"/>
          <c:order val="0"/>
          <c:spPr>
            <a:ln>
              <a:noFill/>
            </a:ln>
            <a:effectLst>
              <a:glow rad="63500">
                <a:schemeClr val="accent1">
                  <a:satMod val="175000"/>
                  <a:alpha val="40000"/>
                </a:schemeClr>
              </a:glow>
              <a:outerShdw blurRad="177800" sx="111000" sy="111000" algn="ctr" rotWithShape="0">
                <a:prstClr val="black">
                  <a:alpha val="40000"/>
                </a:prstClr>
              </a:outerShdw>
            </a:effectLst>
          </c:spPr>
          <c:explosion val="4"/>
          <c:dPt>
            <c:idx val="0"/>
            <c:bubble3D val="0"/>
            <c:spPr>
              <a:solidFill>
                <a:srgbClr val="13B5EA"/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40000"/>
                  </a:schemeClr>
                </a:glow>
                <a:outerShdw blurRad="177800" sx="111000" sy="111000" algn="ctr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rgbClr val="1397D6"/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40000"/>
                  </a:schemeClr>
                </a:glow>
                <a:outerShdw blurRad="177800" sx="111000" sy="111000" algn="ctr" rotWithShape="0">
                  <a:prstClr val="black">
                    <a:alpha val="4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rgbClr val="1383CC"/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40000"/>
                  </a:schemeClr>
                </a:glow>
                <a:outerShdw blurRad="177800" sx="111000" sy="111000" algn="ctr" rotWithShape="0">
                  <a:prstClr val="black">
                    <a:alpha val="4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rgbClr val="136FC2"/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40000"/>
                  </a:schemeClr>
                </a:glow>
                <a:outerShdw blurRad="177800" sx="111000" sy="111000" algn="ctr" rotWithShape="0">
                  <a:prstClr val="black">
                    <a:alpha val="4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8.5290386511237798E-2"/>
                  <c:y val="0.151951713110562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4114547040053035"/>
                  <c:y val="-9.983215726679575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26893890205319"/>
                      <c:h val="0.20540945417407588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0.15716773280478152"/>
                  <c:y val="-5.6826646361348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0904235462507295"/>
                  <c:y val="4.27046422897757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144662199846546"/>
                      <c:h val="0.13109093634177404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109BC6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'G29'!$E$15:$E$18</c:f>
              <c:strCache>
                <c:ptCount val="4"/>
                <c:pt idx="0">
                  <c:v>Zmeny v daniach</c:v>
                </c:pt>
                <c:pt idx="1">
                  <c:v>Spolufinancovanie EÚ fondov</c:v>
                </c:pt>
                <c:pt idx="2">
                  <c:v>Odvod do rozpočtu EÚ</c:v>
                </c:pt>
                <c:pt idx="3">
                  <c:v>Úspora úrokov</c:v>
                </c:pt>
              </c:strCache>
            </c:strRef>
          </c:cat>
          <c:val>
            <c:numRef>
              <c:f>'G29'!$F$15:$F$18</c:f>
              <c:numCache>
                <c:formatCode>#,##0</c:formatCode>
                <c:ptCount val="4"/>
                <c:pt idx="0">
                  <c:v>487.49988199999996</c:v>
                </c:pt>
                <c:pt idx="1">
                  <c:v>96.714073999999997</c:v>
                </c:pt>
                <c:pt idx="2">
                  <c:v>29.339999999999918</c:v>
                </c:pt>
                <c:pt idx="3">
                  <c:v>88.530538000000007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08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521333076068137"/>
          <c:y val="0.10940608042371376"/>
          <c:w val="0.47362929889704825"/>
          <c:h val="0.81073212868631106"/>
        </c:manualLayout>
      </c:layout>
      <c:doughnutChart>
        <c:varyColors val="1"/>
        <c:ser>
          <c:idx val="0"/>
          <c:order val="0"/>
          <c:spPr>
            <a:effectLst>
              <a:glow rad="228600">
                <a:schemeClr val="accent4">
                  <a:satMod val="175000"/>
                  <a:alpha val="40000"/>
                </a:schemeClr>
              </a:glow>
            </a:effectLst>
          </c:spPr>
          <c:explosion val="4"/>
          <c:dPt>
            <c:idx val="0"/>
            <c:bubble3D val="0"/>
            <c:spPr>
              <a:solidFill>
                <a:schemeClr val="accent4">
                  <a:tint val="58000"/>
                </a:schemeClr>
              </a:solidFill>
              <a:ln>
                <a:noFill/>
              </a:ln>
              <a:effectLst>
                <a:glow rad="228600">
                  <a:schemeClr val="accent4">
                    <a:satMod val="175000"/>
                    <a:alpha val="40000"/>
                  </a:schemeClr>
                </a:glow>
              </a:effectLst>
            </c:spPr>
          </c:dPt>
          <c:dPt>
            <c:idx val="1"/>
            <c:bubble3D val="0"/>
            <c:spPr>
              <a:solidFill>
                <a:schemeClr val="accent4">
                  <a:tint val="86000"/>
                </a:schemeClr>
              </a:solidFill>
              <a:ln>
                <a:noFill/>
              </a:ln>
              <a:effectLst>
                <a:glow rad="228600">
                  <a:schemeClr val="accent4">
                    <a:satMod val="175000"/>
                    <a:alpha val="40000"/>
                  </a:schemeClr>
                </a:glow>
              </a:effectLst>
            </c:spPr>
          </c:dPt>
          <c:dPt>
            <c:idx val="2"/>
            <c:bubble3D val="0"/>
            <c:spPr>
              <a:solidFill>
                <a:schemeClr val="accent4">
                  <a:shade val="86000"/>
                </a:schemeClr>
              </a:solidFill>
              <a:ln>
                <a:noFill/>
              </a:ln>
              <a:effectLst>
                <a:glow rad="228600">
                  <a:schemeClr val="accent4">
                    <a:satMod val="175000"/>
                    <a:alpha val="40000"/>
                  </a:schemeClr>
                </a:glow>
              </a:effectLst>
            </c:spPr>
          </c:dPt>
          <c:dPt>
            <c:idx val="3"/>
            <c:bubble3D val="0"/>
            <c:spPr>
              <a:solidFill>
                <a:srgbClr val="DCB47B"/>
              </a:solidFill>
              <a:ln>
                <a:noFill/>
              </a:ln>
              <a:effectLst>
                <a:glow rad="228600">
                  <a:schemeClr val="accent4">
                    <a:satMod val="175000"/>
                    <a:alpha val="40000"/>
                  </a:schemeClr>
                </a:glow>
              </a:effectLst>
            </c:spPr>
          </c:dPt>
          <c:dLbls>
            <c:dLbl>
              <c:idx val="0"/>
              <c:layout>
                <c:manualLayout>
                  <c:x val="8.8858572318913268E-2"/>
                  <c:y val="-0.1996270328854263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2476508205832273"/>
                  <c:y val="9.964405440559873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03626285311838"/>
                  <c:y val="0.12845260071505449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580481451243321"/>
                      <c:h val="0.12152574580242534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3.8128473969066858E-2"/>
                  <c:y val="-0.1853169053068731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4">
                        <a:lumMod val="7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'G29'!$E$9:$E$12</c:f>
              <c:strCache>
                <c:ptCount val="4"/>
                <c:pt idx="0">
                  <c:v>Navýšenie miezd v roku 2015</c:v>
                </c:pt>
                <c:pt idx="1">
                  <c:v>Výdavky samospráv</c:v>
                </c:pt>
                <c:pt idx="2">
                  <c:v>Zdravotníctvo</c:v>
                </c:pt>
                <c:pt idx="3">
                  <c:v>Investície</c:v>
                </c:pt>
              </c:strCache>
            </c:strRef>
          </c:cat>
          <c:val>
            <c:numRef>
              <c:f>'G29'!$F$9:$F$12</c:f>
              <c:numCache>
                <c:formatCode>#,##0</c:formatCode>
                <c:ptCount val="4"/>
                <c:pt idx="0">
                  <c:v>-186.05714780433769</c:v>
                </c:pt>
                <c:pt idx="1">
                  <c:v>-115.01901743657953</c:v>
                </c:pt>
                <c:pt idx="2">
                  <c:v>-66.446028999999996</c:v>
                </c:pt>
                <c:pt idx="3">
                  <c:v>-150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60"/>
      </c:doughnutChart>
      <c:spPr>
        <a:noFill/>
        <a:ln>
          <a:noFill/>
        </a:ln>
        <a:effectLst>
          <a:glow rad="63500">
            <a:schemeClr val="accent4">
              <a:satMod val="175000"/>
              <a:alpha val="40000"/>
            </a:schemeClr>
          </a:glow>
        </a:effec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18285437752909E-2"/>
          <c:y val="1.3379125481655216E-2"/>
          <c:w val="0.94000926016670039"/>
          <c:h val="0.8575550827083211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'G29'!$E$14</c:f>
              <c:strCache>
                <c:ptCount val="1"/>
                <c:pt idx="0">
                  <c:v>Pozitíva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B2E4F8"/>
              </a:solidFill>
            </a:ln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13B5EA"/>
              </a:solidFill>
              <a:ln>
                <a:solidFill>
                  <a:srgbClr val="B2E4F8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'G29'!$F$14</c:f>
              <c:numCache>
                <c:formatCode>#,##0</c:formatCode>
                <c:ptCount val="1"/>
                <c:pt idx="0">
                  <c:v>671.0930629999998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'G29'!$E$8</c:f>
              <c:strCache>
                <c:ptCount val="1"/>
                <c:pt idx="0">
                  <c:v>Zreálnenie výdavkov (zníženie rizík)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6812738748571369E-3"/>
                  <c:y val="-1.4324007371418997E-3"/>
                </c:manualLayout>
              </c:layout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128888888888886"/>
                      <c:h val="0.2458838450562807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'G29'!$F$8</c:f>
              <c:numCache>
                <c:formatCode>#,##0</c:formatCode>
                <c:ptCount val="1"/>
                <c:pt idx="0">
                  <c:v>-523.82219424091727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strRef>
              <c:f>'G29'!$E$7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028919806159137E-3"/>
                  <c:y val="-1.1227452951359738E-2"/>
                </c:manualLayout>
              </c:layout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'G29'!$F$7</c:f>
              <c:numCache>
                <c:formatCode>#,##0</c:formatCode>
                <c:ptCount val="1"/>
                <c:pt idx="0">
                  <c:v>-118.55570975908275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strRef>
              <c:f>'G29'!$E$3</c:f>
              <c:strCache>
                <c:ptCount val="1"/>
                <c:pt idx="0">
                  <c:v>Nové opatrenia vlády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'G29'!$F$3</c:f>
              <c:numCache>
                <c:formatCode>#,##0</c:formatCode>
                <c:ptCount val="1"/>
                <c:pt idx="0">
                  <c:v>-588.74199999999996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strRef>
              <c:f>'G29'!$E$20</c:f>
              <c:strCache>
                <c:ptCount val="1"/>
                <c:pt idx="0">
                  <c:v>Zhoršenie cieľa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B2E4F8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'G29'!$F$20</c:f>
              <c:numCache>
                <c:formatCode>#,##0</c:formatCode>
                <c:ptCount val="1"/>
                <c:pt idx="0">
                  <c:v>560.02684099999999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60"/>
        <c:overlap val="100"/>
        <c:axId val="157746424"/>
        <c:axId val="157746816"/>
      </c:barChart>
      <c:catAx>
        <c:axId val="157746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4127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57746816"/>
        <c:crosses val="autoZero"/>
        <c:auto val="1"/>
        <c:lblAlgn val="ctr"/>
        <c:lblOffset val="100"/>
        <c:noMultiLvlLbl val="0"/>
      </c:catAx>
      <c:valAx>
        <c:axId val="15774681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57746424"/>
        <c:crosses val="autoZero"/>
        <c:crossBetween val="between"/>
      </c:valAx>
      <c:spPr>
        <a:noFill/>
        <a:ln w="25400">
          <a:noFill/>
        </a:ln>
        <a:effectLst>
          <a:softEdge rad="31750"/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264245850755743E-2"/>
          <c:y val="5.1790047784643869E-2"/>
          <c:w val="0.88532322736888702"/>
          <c:h val="0.84882961058439121"/>
        </c:manualLayout>
      </c:layout>
      <c:areaChart>
        <c:grouping val="standard"/>
        <c:varyColors val="0"/>
        <c:ser>
          <c:idx val="1"/>
          <c:order val="1"/>
          <c:tx>
            <c:strRef>
              <c:f>'G04'!$A$8</c:f>
              <c:strCache>
                <c:ptCount val="1"/>
                <c:pt idx="0">
                  <c:v>Rozptyl prognóz (50% členov)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noFill/>
            </a:ln>
            <a:effectLst/>
          </c:spPr>
          <c:cat>
            <c:numRef>
              <c:f>'G04'!$B$2:$H$2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'G04'!$B$5:$H$5</c:f>
              <c:numCache>
                <c:formatCode>0.0</c:formatCode>
                <c:ptCount val="7"/>
                <c:pt idx="0">
                  <c:v>2.3538570095284825</c:v>
                </c:pt>
                <c:pt idx="1">
                  <c:v>4</c:v>
                </c:pt>
                <c:pt idx="2">
                  <c:v>2.1</c:v>
                </c:pt>
                <c:pt idx="3">
                  <c:v>2.2000000000000002</c:v>
                </c:pt>
                <c:pt idx="4">
                  <c:v>2.4</c:v>
                </c:pt>
                <c:pt idx="5">
                  <c:v>2.9</c:v>
                </c:pt>
                <c:pt idx="6">
                  <c:v>3.5</c:v>
                </c:pt>
              </c:numCache>
            </c:numRef>
          </c:val>
        </c:ser>
        <c:ser>
          <c:idx val="0"/>
          <c:order val="2"/>
          <c:tx>
            <c:strRef>
              <c:f>'G04'!$A$4</c:f>
              <c:strCache>
                <c:ptCount val="1"/>
                <c:pt idx="0">
                  <c:v>dol.percentil</c:v>
                </c:pt>
              </c:strCache>
            </c:strRef>
          </c:tx>
          <c:spPr>
            <a:solidFill>
              <a:sysClr val="window" lastClr="FFFFFF"/>
            </a:solidFill>
            <a:ln w="28575" cap="rnd">
              <a:noFill/>
              <a:round/>
            </a:ln>
            <a:effectLst/>
          </c:spPr>
          <c:cat>
            <c:numRef>
              <c:f>'G04'!$B$2:$H$2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'G04'!$B$4:$H$4</c:f>
              <c:numCache>
                <c:formatCode>0.0</c:formatCode>
                <c:ptCount val="7"/>
                <c:pt idx="0">
                  <c:v>1.4999999999999858</c:v>
                </c:pt>
                <c:pt idx="1">
                  <c:v>3.5</c:v>
                </c:pt>
                <c:pt idx="2">
                  <c:v>1.5</c:v>
                </c:pt>
                <c:pt idx="3">
                  <c:v>2</c:v>
                </c:pt>
                <c:pt idx="4">
                  <c:v>1.7</c:v>
                </c:pt>
                <c:pt idx="5">
                  <c:v>2.5</c:v>
                </c:pt>
                <c:pt idx="6">
                  <c:v>3.1500000000000004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82880"/>
        <c:axId val="142683272"/>
      </c:areaChart>
      <c:lineChart>
        <c:grouping val="standard"/>
        <c:varyColors val="0"/>
        <c:ser>
          <c:idx val="2"/>
          <c:order val="0"/>
          <c:tx>
            <c:strRef>
              <c:f>'G04'!$A$3</c:f>
              <c:strCache>
                <c:ptCount val="1"/>
                <c:pt idx="0">
                  <c:v>medián členov</c:v>
                </c:pt>
              </c:strCache>
            </c:strRef>
          </c:tx>
          <c:spPr>
            <a:ln>
              <a:solidFill>
                <a:srgbClr val="5B9BD5"/>
              </a:solidFill>
            </a:ln>
          </c:spPr>
          <c:marker>
            <c:symbol val="none"/>
          </c:marker>
          <c:cat>
            <c:numRef>
              <c:f>'G04'!$B$2:$H$2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'G04'!$B$3:$H$3</c:f>
              <c:numCache>
                <c:formatCode>0.0</c:formatCode>
                <c:ptCount val="7"/>
                <c:pt idx="0">
                  <c:v>1.5</c:v>
                </c:pt>
                <c:pt idx="1">
                  <c:v>3.5737825396655891</c:v>
                </c:pt>
                <c:pt idx="2">
                  <c:v>1.8</c:v>
                </c:pt>
                <c:pt idx="3">
                  <c:v>2.1</c:v>
                </c:pt>
                <c:pt idx="4">
                  <c:v>1.9714369613892586</c:v>
                </c:pt>
                <c:pt idx="5">
                  <c:v>2.6</c:v>
                </c:pt>
                <c:pt idx="6">
                  <c:v>3.4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'G04'!$A$7</c:f>
              <c:strCache>
                <c:ptCount val="1"/>
                <c:pt idx="0">
                  <c:v>skutočnosť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9"/>
            <c:spPr>
              <a:solidFill>
                <a:srgbClr val="00B0F0"/>
              </a:solidFill>
              <a:ln>
                <a:noFill/>
              </a:ln>
            </c:spPr>
          </c:marker>
          <c:cat>
            <c:numRef>
              <c:f>'G04'!$B$2:$H$2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'G04'!$B$7:$H$7</c:f>
              <c:numCache>
                <c:formatCode>0.0</c:formatCode>
                <c:ptCount val="7"/>
                <c:pt idx="0">
                  <c:v>4.8273425602214814</c:v>
                </c:pt>
                <c:pt idx="1">
                  <c:v>2.704328651632764</c:v>
                </c:pt>
                <c:pt idx="2">
                  <c:v>1.6020071219634389</c:v>
                </c:pt>
                <c:pt idx="3">
                  <c:v>1.4246951223338016</c:v>
                </c:pt>
                <c:pt idx="4">
                  <c:v>2.4097139843266291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'G04'!$A$6</c:f>
              <c:strCache>
                <c:ptCount val="1"/>
                <c:pt idx="0">
                  <c:v>VpMP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'G04'!$B$2:$H$2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'G04'!$B$6:$H$6</c:f>
              <c:numCache>
                <c:formatCode>0.0</c:formatCode>
                <c:ptCount val="7"/>
                <c:pt idx="0">
                  <c:v>1.9</c:v>
                </c:pt>
                <c:pt idx="1">
                  <c:v>3.3</c:v>
                </c:pt>
                <c:pt idx="2">
                  <c:v>1.7</c:v>
                </c:pt>
                <c:pt idx="3">
                  <c:v>2.1</c:v>
                </c:pt>
                <c:pt idx="4">
                  <c:v>2.21951466927423</c:v>
                </c:pt>
                <c:pt idx="5">
                  <c:v>2.6000691656083763</c:v>
                </c:pt>
                <c:pt idx="6">
                  <c:v>3.1183536440284154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82880"/>
        <c:axId val="142683272"/>
      </c:lineChart>
      <c:catAx>
        <c:axId val="14268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2683272"/>
        <c:crosses val="autoZero"/>
        <c:auto val="1"/>
        <c:lblAlgn val="ctr"/>
        <c:lblOffset val="100"/>
        <c:noMultiLvlLbl val="0"/>
      </c:catAx>
      <c:valAx>
        <c:axId val="142683272"/>
        <c:scaling>
          <c:orientation val="minMax"/>
          <c:min val="1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42682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4980968941382326"/>
          <c:y val="2.204068241469816E-2"/>
          <c:w val="0.47690310586176737"/>
          <c:h val="0.29798775153105855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>
              <a:lumMod val="50000"/>
              <a:lumOff val="50000"/>
            </a:schemeClr>
          </a:solidFill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95133049622056E-2"/>
          <c:y val="0.12375921104780407"/>
          <c:w val="0.91108530183727032"/>
          <c:h val="0.8283639545056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'G05'!$A$3</c:f>
              <c:strCache>
                <c:ptCount val="1"/>
                <c:pt idx="0">
                  <c:v>RRZ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strRef>
              <c:f>'G05'!$B$2:$G$2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2015OS</c:v>
                </c:pt>
                <c:pt idx="3">
                  <c:v>2016R</c:v>
                </c:pt>
                <c:pt idx="4">
                  <c:v>2017R</c:v>
                </c:pt>
                <c:pt idx="5">
                  <c:v>2018R</c:v>
                </c:pt>
              </c:strCache>
            </c:strRef>
          </c:cat>
          <c:val>
            <c:numRef>
              <c:f>'G05'!$B$3:$G$3</c:f>
              <c:numCache>
                <c:formatCode>0.0</c:formatCode>
                <c:ptCount val="6"/>
                <c:pt idx="0">
                  <c:v>-2.6461777664010744</c:v>
                </c:pt>
                <c:pt idx="1">
                  <c:v>-2.7759887772050207</c:v>
                </c:pt>
                <c:pt idx="2">
                  <c:v>-2.7407546505026361</c:v>
                </c:pt>
                <c:pt idx="3">
                  <c:v>-1.9299975445074609</c:v>
                </c:pt>
                <c:pt idx="4">
                  <c:v>-0.42003956478966359</c:v>
                </c:pt>
                <c:pt idx="5">
                  <c:v>0</c:v>
                </c:pt>
              </c:numCache>
            </c:numRef>
          </c:val>
        </c:ser>
        <c:ser>
          <c:idx val="3"/>
          <c:order val="1"/>
          <c:tx>
            <c:strRef>
              <c:f>'G05'!$A$4</c:f>
              <c:strCache>
                <c:ptCount val="1"/>
                <c:pt idx="0">
                  <c:v>MF SR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'G05'!$B$2:$G$2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2015OS</c:v>
                </c:pt>
                <c:pt idx="3">
                  <c:v>2016R</c:v>
                </c:pt>
                <c:pt idx="4">
                  <c:v>2017R</c:v>
                </c:pt>
                <c:pt idx="5">
                  <c:v>2018R</c:v>
                </c:pt>
              </c:strCache>
            </c:strRef>
          </c:cat>
          <c:val>
            <c:numRef>
              <c:f>'G05'!$B$4:$G$4</c:f>
              <c:numCache>
                <c:formatCode>0.0</c:formatCode>
                <c:ptCount val="6"/>
                <c:pt idx="0">
                  <c:v>-2.65</c:v>
                </c:pt>
                <c:pt idx="1">
                  <c:v>-2.79</c:v>
                </c:pt>
                <c:pt idx="2">
                  <c:v>-2.74</c:v>
                </c:pt>
                <c:pt idx="3">
                  <c:v>-1.93</c:v>
                </c:pt>
                <c:pt idx="4">
                  <c:v>-0.42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'G05'!$A$5</c:f>
              <c:strCache>
                <c:ptCount val="1"/>
                <c:pt idx="0">
                  <c:v>EK (november 2015)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strRef>
              <c:f>'G05'!$B$2:$G$2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2015OS</c:v>
                </c:pt>
                <c:pt idx="3">
                  <c:v>2016R</c:v>
                </c:pt>
                <c:pt idx="4">
                  <c:v>2017R</c:v>
                </c:pt>
                <c:pt idx="5">
                  <c:v>2018R</c:v>
                </c:pt>
              </c:strCache>
            </c:strRef>
          </c:cat>
          <c:val>
            <c:numRef>
              <c:f>'G05'!$B$5:$F$5</c:f>
              <c:numCache>
                <c:formatCode>0.0</c:formatCode>
                <c:ptCount val="5"/>
                <c:pt idx="0">
                  <c:v>-2.65</c:v>
                </c:pt>
                <c:pt idx="1">
                  <c:v>-2.79</c:v>
                </c:pt>
                <c:pt idx="2">
                  <c:v>-2.74</c:v>
                </c:pt>
                <c:pt idx="3">
                  <c:v>-2.35</c:v>
                </c:pt>
                <c:pt idx="4">
                  <c:v>-2</c:v>
                </c:pt>
              </c:numCache>
            </c:numRef>
          </c:val>
        </c:ser>
        <c:ser>
          <c:idx val="1"/>
          <c:order val="3"/>
          <c:tx>
            <c:strRef>
              <c:f>'G05'!$A$6</c:f>
              <c:strCache>
                <c:ptCount val="1"/>
                <c:pt idx="0">
                  <c:v>OECD (november 2015)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'G05'!$B$2:$G$2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2015OS</c:v>
                </c:pt>
                <c:pt idx="3">
                  <c:v>2016R</c:v>
                </c:pt>
                <c:pt idx="4">
                  <c:v>2017R</c:v>
                </c:pt>
                <c:pt idx="5">
                  <c:v>2018R</c:v>
                </c:pt>
              </c:strCache>
            </c:strRef>
          </c:cat>
          <c:val>
            <c:numRef>
              <c:f>'G05'!$B$6:$G$6</c:f>
              <c:numCache>
                <c:formatCode>0.0</c:formatCode>
                <c:ptCount val="6"/>
                <c:pt idx="0">
                  <c:v>-2.6459999999999999</c:v>
                </c:pt>
                <c:pt idx="1">
                  <c:v>-2.7759999999999998</c:v>
                </c:pt>
                <c:pt idx="2">
                  <c:v>-2.7</c:v>
                </c:pt>
                <c:pt idx="3">
                  <c:v>-1.9359999999999999</c:v>
                </c:pt>
                <c:pt idx="4">
                  <c:v>-0.64900000000000002</c:v>
                </c:pt>
              </c:numCache>
            </c:numRef>
          </c:val>
        </c:ser>
        <c:ser>
          <c:idx val="4"/>
          <c:order val="4"/>
          <c:tx>
            <c:strRef>
              <c:f>'G05'!$A$7</c:f>
              <c:strCache>
                <c:ptCount val="1"/>
                <c:pt idx="0">
                  <c:v>MMF (október 2015)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'G05'!$B$2:$G$2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2015OS</c:v>
                </c:pt>
                <c:pt idx="3">
                  <c:v>2016R</c:v>
                </c:pt>
                <c:pt idx="4">
                  <c:v>2017R</c:v>
                </c:pt>
                <c:pt idx="5">
                  <c:v>2018R</c:v>
                </c:pt>
              </c:strCache>
            </c:strRef>
          </c:cat>
          <c:val>
            <c:numRef>
              <c:f>'G05'!$B$7:$G$7</c:f>
              <c:numCache>
                <c:formatCode>0.0</c:formatCode>
                <c:ptCount val="6"/>
                <c:pt idx="0">
                  <c:v>-2.6269999999999998</c:v>
                </c:pt>
                <c:pt idx="1">
                  <c:v>-2.8679999999999999</c:v>
                </c:pt>
                <c:pt idx="2">
                  <c:v>-2.4660000000000002</c:v>
                </c:pt>
                <c:pt idx="3">
                  <c:v>-2.6360000000000001</c:v>
                </c:pt>
                <c:pt idx="4">
                  <c:v>-2.1890000000000001</c:v>
                </c:pt>
                <c:pt idx="5">
                  <c:v>-1.8779999999999999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84448"/>
        <c:axId val="142684840"/>
      </c:barChart>
      <c:catAx>
        <c:axId val="1426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84840"/>
        <c:crosses val="autoZero"/>
        <c:auto val="1"/>
        <c:lblAlgn val="ctr"/>
        <c:lblOffset val="100"/>
        <c:noMultiLvlLbl val="0"/>
      </c:catAx>
      <c:valAx>
        <c:axId val="142684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8444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463895342063948E-2"/>
          <c:y val="0.80067466456778669"/>
          <c:w val="0.91053610465793589"/>
          <c:h val="0.199325335432213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DCE6F0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95133049622056E-2"/>
          <c:y val="0.12375921104780407"/>
          <c:w val="0.91108530183727032"/>
          <c:h val="0.82836395450568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'G06'!$A$3</c:f>
              <c:strCache>
                <c:ptCount val="1"/>
                <c:pt idx="0">
                  <c:v>RRZ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multiLvlStrRef>
              <c:f>#REF!</c:f>
            </c:multiLvlStrRef>
          </c:cat>
          <c:val>
            <c:numRef>
              <c:f>'G06'!$B$3:$G$3</c:f>
              <c:numCache>
                <c:formatCode>0.0</c:formatCode>
                <c:ptCount val="6"/>
                <c:pt idx="0">
                  <c:v>-2.3405598804733843</c:v>
                </c:pt>
                <c:pt idx="1">
                  <c:v>-2.768495735466443</c:v>
                </c:pt>
                <c:pt idx="2">
                  <c:v>-2.8422290673602375</c:v>
                </c:pt>
                <c:pt idx="3">
                  <c:v>-2.0534434941567068</c:v>
                </c:pt>
                <c:pt idx="4">
                  <c:v>-0.50563939120119639</c:v>
                </c:pt>
                <c:pt idx="5">
                  <c:v>-3.9710822491687212E-2</c:v>
                </c:pt>
              </c:numCache>
            </c:numRef>
          </c:val>
        </c:ser>
        <c:ser>
          <c:idx val="3"/>
          <c:order val="1"/>
          <c:tx>
            <c:strRef>
              <c:f>'G06'!$A$4</c:f>
              <c:strCache>
                <c:ptCount val="1"/>
                <c:pt idx="0">
                  <c:v>MF SR (EK metodika)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#REF!</c:f>
            </c:multiLvlStrRef>
          </c:cat>
          <c:val>
            <c:numRef>
              <c:f>'G06'!$B$4:$G$4</c:f>
              <c:numCache>
                <c:formatCode>0.0</c:formatCode>
                <c:ptCount val="6"/>
                <c:pt idx="0">
                  <c:v>-1.9</c:v>
                </c:pt>
                <c:pt idx="1">
                  <c:v>-2.4</c:v>
                </c:pt>
                <c:pt idx="2">
                  <c:v>-2.4</c:v>
                </c:pt>
                <c:pt idx="3">
                  <c:v>-1.6</c:v>
                </c:pt>
                <c:pt idx="4">
                  <c:v>-0.5</c:v>
                </c:pt>
                <c:pt idx="5">
                  <c:v>-0.4</c:v>
                </c:pt>
              </c:numCache>
            </c:numRef>
          </c:val>
        </c:ser>
        <c:ser>
          <c:idx val="2"/>
          <c:order val="2"/>
          <c:tx>
            <c:strRef>
              <c:f>'G06'!$A$5</c:f>
              <c:strCache>
                <c:ptCount val="1"/>
                <c:pt idx="0">
                  <c:v>EK (november 2015)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multiLvlStrRef>
              <c:f>#REF!</c:f>
            </c:multiLvlStrRef>
          </c:cat>
          <c:val>
            <c:numRef>
              <c:f>'G06'!$B$5:$F$5</c:f>
              <c:numCache>
                <c:formatCode>0.0</c:formatCode>
                <c:ptCount val="5"/>
                <c:pt idx="0">
                  <c:v>-1.714</c:v>
                </c:pt>
                <c:pt idx="1">
                  <c:v>-2.0814905208409153</c:v>
                </c:pt>
                <c:pt idx="2">
                  <c:v>-2.053804203287255</c:v>
                </c:pt>
                <c:pt idx="3">
                  <c:v>-2</c:v>
                </c:pt>
                <c:pt idx="4">
                  <c:v>-2</c:v>
                </c:pt>
              </c:numCache>
            </c:numRef>
          </c:val>
        </c:ser>
        <c:ser>
          <c:idx val="5"/>
          <c:order val="5"/>
          <c:tx>
            <c:strRef>
              <c:f>'G06'!$A$7</c:f>
              <c:strCache>
                <c:ptCount val="1"/>
                <c:pt idx="0">
                  <c:v>OECD (november 2015)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'G06'!$B$2:$G$2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2015OS</c:v>
                </c:pt>
                <c:pt idx="3">
                  <c:v>2016R</c:v>
                </c:pt>
                <c:pt idx="4">
                  <c:v>2017R</c:v>
                </c:pt>
                <c:pt idx="5">
                  <c:v>2018R</c:v>
                </c:pt>
              </c:strCache>
            </c:strRef>
          </c:cat>
          <c:val>
            <c:numRef>
              <c:f>'G06'!$B$7:$G$7</c:f>
              <c:numCache>
                <c:formatCode>0.0</c:formatCode>
                <c:ptCount val="6"/>
                <c:pt idx="0">
                  <c:v>-1.890996080946568</c:v>
                </c:pt>
                <c:pt idx="1">
                  <c:v>-1.9409493731642022</c:v>
                </c:pt>
                <c:pt idx="2">
                  <c:v>-2.0172183131189243</c:v>
                </c:pt>
                <c:pt idx="3">
                  <c:v>-1.4749896896505978</c:v>
                </c:pt>
                <c:pt idx="4">
                  <c:v>-0.36489721000314357</c:v>
                </c:pt>
              </c:numCache>
            </c:numRef>
          </c:val>
        </c:ser>
        <c:ser>
          <c:idx val="6"/>
          <c:order val="6"/>
          <c:tx>
            <c:strRef>
              <c:f>'G06'!$A$8</c:f>
              <c:strCache>
                <c:ptCount val="1"/>
                <c:pt idx="0">
                  <c:v>MMF (október 2015)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'G06'!$B$2:$G$2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2015OS</c:v>
                </c:pt>
                <c:pt idx="3">
                  <c:v>2016R</c:v>
                </c:pt>
                <c:pt idx="4">
                  <c:v>2017R</c:v>
                </c:pt>
                <c:pt idx="5">
                  <c:v>2018R</c:v>
                </c:pt>
              </c:strCache>
            </c:strRef>
          </c:cat>
          <c:val>
            <c:numRef>
              <c:f>'G06'!$B$8:$G$8</c:f>
              <c:numCache>
                <c:formatCode>0.0</c:formatCode>
                <c:ptCount val="6"/>
                <c:pt idx="0">
                  <c:v>-2.004266710149063</c:v>
                </c:pt>
                <c:pt idx="1">
                  <c:v>-2.737485873828359</c:v>
                </c:pt>
                <c:pt idx="2">
                  <c:v>-2.1593783881460067</c:v>
                </c:pt>
                <c:pt idx="3">
                  <c:v>-2.5100004938515483</c:v>
                </c:pt>
                <c:pt idx="4">
                  <c:v>-2.2569913834651869</c:v>
                </c:pt>
                <c:pt idx="5">
                  <c:v>-1.9737431669504435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81312"/>
        <c:axId val="142680920"/>
      </c:barChart>
      <c:lineChart>
        <c:grouping val="standard"/>
        <c:varyColors val="0"/>
        <c:ser>
          <c:idx val="4"/>
          <c:order val="3"/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'G06'!$B$2:$G$2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2015OS</c:v>
                </c:pt>
                <c:pt idx="3">
                  <c:v>2016R</c:v>
                </c:pt>
                <c:pt idx="4">
                  <c:v>2017R</c:v>
                </c:pt>
                <c:pt idx="5">
                  <c:v>2018R</c:v>
                </c:pt>
              </c:strCache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4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'G06'!$B$2:$G$2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2015OS</c:v>
                </c:pt>
                <c:pt idx="3">
                  <c:v>2016R</c:v>
                </c:pt>
                <c:pt idx="4">
                  <c:v>2017R</c:v>
                </c:pt>
                <c:pt idx="5">
                  <c:v>2018R</c:v>
                </c:pt>
              </c:strCache>
            </c:strRef>
          </c:cat>
          <c:val>
            <c:numRef>
              <c:f>'G06'!$B$6:$G$6</c:f>
              <c:numCache>
                <c:formatCode>0.0</c:formatCode>
                <c:ptCount val="6"/>
                <c:pt idx="0">
                  <c:v>-0.5</c:v>
                </c:pt>
                <c:pt idx="1">
                  <c:v>-0.5</c:v>
                </c:pt>
                <c:pt idx="2">
                  <c:v>-0.5</c:v>
                </c:pt>
                <c:pt idx="3">
                  <c:v>-0.5</c:v>
                </c:pt>
                <c:pt idx="4">
                  <c:v>-0.5</c:v>
                </c:pt>
                <c:pt idx="5">
                  <c:v>-0.5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81312"/>
        <c:axId val="142680920"/>
      </c:lineChart>
      <c:catAx>
        <c:axId val="14268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80920"/>
        <c:crosses val="autoZero"/>
        <c:auto val="1"/>
        <c:lblAlgn val="ctr"/>
        <c:lblOffset val="100"/>
        <c:noMultiLvlLbl val="0"/>
      </c:catAx>
      <c:valAx>
        <c:axId val="142680920"/>
        <c:scaling>
          <c:orientation val="minMax"/>
          <c:max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8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1.6356845733708873E-2"/>
          <c:y val="0.81158128372625082"/>
          <c:w val="0.98364315426629101"/>
          <c:h val="0.188418716273749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DCE6F0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08136482939632E-2"/>
          <c:y val="5.0925925925925923E-2"/>
          <c:w val="0.85282349081364828"/>
          <c:h val="0.90161927675707199"/>
        </c:manualLayout>
      </c:layout>
      <c:barChart>
        <c:barDir val="col"/>
        <c:grouping val="clustered"/>
        <c:varyColors val="0"/>
        <c:ser>
          <c:idx val="2"/>
          <c:order val="3"/>
          <c:tx>
            <c:strRef>
              <c:f>'G07'!$A$24</c:f>
              <c:strCache>
                <c:ptCount val="1"/>
                <c:pt idx="0">
                  <c:v>rozdiel v cieli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cat>
            <c:numRef>
              <c:f>'G07'!$D$21:$K$21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'G07'!$D$24:$K$24</c:f>
              <c:numCache>
                <c:formatCode>0.00</c:formatCode>
                <c:ptCount val="8"/>
                <c:pt idx="0">
                  <c:v>-4.7</c:v>
                </c:pt>
                <c:pt idx="1">
                  <c:v>-4.9000000000000004</c:v>
                </c:pt>
                <c:pt idx="2">
                  <c:v>-1.5999999999999996</c:v>
                </c:pt>
                <c:pt idx="3">
                  <c:v>0</c:v>
                </c:pt>
                <c:pt idx="4">
                  <c:v>0.1599999999999997</c:v>
                </c:pt>
                <c:pt idx="5">
                  <c:v>-0.5900000000000003</c:v>
                </c:pt>
                <c:pt idx="6">
                  <c:v>-0.42999999999999994</c:v>
                </c:pt>
                <c:pt idx="7">
                  <c:v>-2.9999999999999971E-2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42680528"/>
        <c:axId val="142686016"/>
      </c:barChart>
      <c:lineChart>
        <c:grouping val="standard"/>
        <c:varyColors val="0"/>
        <c:ser>
          <c:idx val="0"/>
          <c:order val="0"/>
          <c:tx>
            <c:strRef>
              <c:f>'G07'!$A$22</c:f>
              <c:strCache>
                <c:ptCount val="1"/>
                <c:pt idx="0">
                  <c:v>prvé zverejnenie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numRef>
              <c:f>'G07'!$D$21:$L$21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'G07'!$D$22:$L$22</c:f>
              <c:numCache>
                <c:formatCode>0.00</c:formatCode>
                <c:ptCount val="9"/>
                <c:pt idx="0">
                  <c:v>-0.8</c:v>
                </c:pt>
                <c:pt idx="1">
                  <c:v>0</c:v>
                </c:pt>
                <c:pt idx="2">
                  <c:v>-3</c:v>
                </c:pt>
                <c:pt idx="3">
                  <c:v>-2.9</c:v>
                </c:pt>
                <c:pt idx="4">
                  <c:v>-2.8</c:v>
                </c:pt>
                <c:pt idx="5">
                  <c:v>-1.9</c:v>
                </c:pt>
                <c:pt idx="6">
                  <c:v>-1.5</c:v>
                </c:pt>
                <c:pt idx="7">
                  <c:v>-0.39</c:v>
                </c:pt>
                <c:pt idx="8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'G07'!$A$23</c:f>
              <c:strCache>
                <c:ptCount val="1"/>
                <c:pt idx="0">
                  <c:v>aktualizácia po 3 rokoch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DCB47B"/>
              </a:solidFill>
              <a:ln w="9525">
                <a:noFill/>
              </a:ln>
              <a:effectLst/>
            </c:spPr>
          </c:marker>
          <c:cat>
            <c:numRef>
              <c:f>'G07'!$D$21:$L$21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'G07'!$D$23:$K$23</c:f>
              <c:numCache>
                <c:formatCode>0.00</c:formatCode>
                <c:ptCount val="8"/>
                <c:pt idx="0">
                  <c:v>-5.5</c:v>
                </c:pt>
                <c:pt idx="1">
                  <c:v>-4.9000000000000004</c:v>
                </c:pt>
                <c:pt idx="2">
                  <c:v>-4.5999999999999996</c:v>
                </c:pt>
                <c:pt idx="3">
                  <c:v>-2.9</c:v>
                </c:pt>
                <c:pt idx="4">
                  <c:v>-2.64</c:v>
                </c:pt>
                <c:pt idx="5">
                  <c:v>-2.4900000000000002</c:v>
                </c:pt>
                <c:pt idx="6">
                  <c:v>-1.93</c:v>
                </c:pt>
                <c:pt idx="7">
                  <c:v>-0.42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'G07'!$A$25</c:f>
              <c:strCache>
                <c:ptCount val="1"/>
                <c:pt idx="0">
                  <c:v>skutočnosť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3B5EA"/>
              </a:solidFill>
              <a:ln w="9525">
                <a:solidFill>
                  <a:srgbClr val="13B5EA"/>
                </a:solidFill>
              </a:ln>
              <a:effectLst/>
            </c:spPr>
          </c:marker>
          <c:cat>
            <c:numRef>
              <c:f>'G07'!$D$21:$L$21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'G07'!$D$25:$I$25</c:f>
              <c:numCache>
                <c:formatCode>0.00</c:formatCode>
                <c:ptCount val="6"/>
                <c:pt idx="0">
                  <c:v>-7.4673668995994769</c:v>
                </c:pt>
                <c:pt idx="1">
                  <c:v>-4.0948845528686109</c:v>
                </c:pt>
                <c:pt idx="2">
                  <c:v>-4.1966390499861914</c:v>
                </c:pt>
                <c:pt idx="3">
                  <c:v>-2.6461777664010744</c:v>
                </c:pt>
                <c:pt idx="4">
                  <c:v>-2.7759887772050207</c:v>
                </c:pt>
                <c:pt idx="5">
                  <c:v>-2.7407546505026361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80528"/>
        <c:axId val="142686016"/>
      </c:lineChart>
      <c:catAx>
        <c:axId val="14268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86016"/>
        <c:crossesAt val="0"/>
        <c:auto val="1"/>
        <c:lblAlgn val="ctr"/>
        <c:lblOffset val="100"/>
        <c:noMultiLvlLbl val="0"/>
      </c:catAx>
      <c:valAx>
        <c:axId val="142686016"/>
        <c:scaling>
          <c:orientation val="minMax"/>
          <c:max val="0.60000000000000009"/>
          <c:min val="-7.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80528"/>
        <c:crosses val="autoZero"/>
        <c:crossBetween val="between"/>
        <c:minorUnit val="0.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722222222222228"/>
          <c:y val="0.69502260134149907"/>
          <c:w val="0.39444444444444443"/>
          <c:h val="0.193866287547389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9370078740152E-2"/>
          <c:y val="5.0925925925925923E-2"/>
          <c:w val="0.86041382327209104"/>
          <c:h val="0.879629629629629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dLbls>
            <c:dLbl>
              <c:idx val="4"/>
              <c:layout>
                <c:manualLayout>
                  <c:x val="3.2284108287507951E-3"/>
                  <c:y val="0.225721784776902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6852324862525627E-3"/>
                  <c:y val="0.13123400913468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'G08'!$B$2:$J$2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2015OS</c:v>
                </c:pt>
                <c:pt idx="6">
                  <c:v>2016R</c:v>
                </c:pt>
                <c:pt idx="7">
                  <c:v>2017R</c:v>
                </c:pt>
                <c:pt idx="8">
                  <c:v>2018R</c:v>
                </c:pt>
              </c:strCache>
            </c:strRef>
          </c:cat>
          <c:val>
            <c:numRef>
              <c:f>'G08'!$B$3:$J$3</c:f>
              <c:numCache>
                <c:formatCode>0.0</c:formatCode>
                <c:ptCount val="9"/>
                <c:pt idx="0">
                  <c:v>0.42668377234510402</c:v>
                </c:pt>
                <c:pt idx="1">
                  <c:v>2.2964644078385144</c:v>
                </c:pt>
                <c:pt idx="2">
                  <c:v>0.50591311969087105</c:v>
                </c:pt>
                <c:pt idx="3">
                  <c:v>2.1009011001693962</c:v>
                </c:pt>
                <c:pt idx="4">
                  <c:v>-0.42793585499305875</c:v>
                </c:pt>
                <c:pt idx="5">
                  <c:v>-8.558006348071423E-2</c:v>
                </c:pt>
                <c:pt idx="6">
                  <c:v>0.80063230479045044</c:v>
                </c:pt>
                <c:pt idx="7">
                  <c:v>1.5478041029555105</c:v>
                </c:pt>
                <c:pt idx="8">
                  <c:v>0.46592856870950916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7"/>
        <c:axId val="142686800"/>
        <c:axId val="142687192"/>
      </c:barChart>
      <c:catAx>
        <c:axId val="14268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87192"/>
        <c:crosses val="autoZero"/>
        <c:auto val="1"/>
        <c:lblAlgn val="ctr"/>
        <c:lblOffset val="100"/>
        <c:noMultiLvlLbl val="0"/>
      </c:catAx>
      <c:valAx>
        <c:axId val="142687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142686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2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2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image" Target="../media/image1.png"/><Relationship Id="rId10" Type="http://schemas.openxmlformats.org/officeDocument/2006/relationships/chart" Target="../charts/chart38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image" Target="../media/image3.jpg"/><Relationship Id="rId5" Type="http://schemas.openxmlformats.org/officeDocument/2006/relationships/image" Target="../media/image2.jpeg"/><Relationship Id="rId4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12</xdr:col>
      <xdr:colOff>581025</xdr:colOff>
      <xdr:row>13</xdr:row>
      <xdr:rowOff>147637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13</xdr:row>
      <xdr:rowOff>0</xdr:rowOff>
    </xdr:from>
    <xdr:to>
      <xdr:col>18</xdr:col>
      <xdr:colOff>57150</xdr:colOff>
      <xdr:row>29</xdr:row>
      <xdr:rowOff>85725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31</xdr:row>
      <xdr:rowOff>0</xdr:rowOff>
    </xdr:from>
    <xdr:to>
      <xdr:col>18</xdr:col>
      <xdr:colOff>57150</xdr:colOff>
      <xdr:row>47</xdr:row>
      <xdr:rowOff>85725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0.27606</cdr:x>
      <cdr:y>0.27356</cdr:y>
    </cdr:from>
    <cdr:to>
      <cdr:x>0.91313</cdr:x>
      <cdr:y>0.52584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1362075" y="857250"/>
          <a:ext cx="3143250" cy="790575"/>
        </a:xfrm>
        <a:prstGeom xmlns:a="http://schemas.openxmlformats.org/drawingml/2006/main" prst="straightConnector1">
          <a:avLst/>
        </a:prstGeom>
        <a:ln xmlns:a="http://schemas.openxmlformats.org/drawingml/2006/main" w="28575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0.2278</cdr:x>
      <cdr:y>0.44681</cdr:y>
    </cdr:from>
    <cdr:to>
      <cdr:x>0.56564</cdr:x>
      <cdr:y>0.85106</cdr:y>
    </cdr:to>
    <cdr:sp macro="" textlink="">
      <cdr:nvSpPr>
        <cdr:cNvPr id="16" name="Up Arrow Callout 15"/>
        <cdr:cNvSpPr/>
      </cdr:nvSpPr>
      <cdr:spPr>
        <a:xfrm xmlns:a="http://schemas.openxmlformats.org/drawingml/2006/main">
          <a:off x="1123934" y="1400178"/>
          <a:ext cx="1666892" cy="1266808"/>
        </a:xfrm>
        <a:prstGeom xmlns:a="http://schemas.openxmlformats.org/drawingml/2006/main" prst="upArrowCallout">
          <a:avLst>
            <a:gd name="adj1" fmla="val 5373"/>
            <a:gd name="adj2" fmla="val 6879"/>
            <a:gd name="adj3" fmla="val 25000"/>
            <a:gd name="adj4" fmla="val 64977"/>
          </a:avLst>
        </a:prstGeom>
        <a:solidFill xmlns:a="http://schemas.openxmlformats.org/drawingml/2006/main">
          <a:srgbClr val="B2DCF8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1100" i="1">
              <a:solidFill>
                <a:schemeClr val="tx1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V roku 2012 celú výšku neočakávaných vplyvov tvoria</a:t>
          </a:r>
          <a:r>
            <a:rPr lang="sk-SK" sz="1100" i="1" baseline="0">
              <a:solidFill>
                <a:schemeClr val="tx1"/>
              </a:solidFill>
              <a:effectLst/>
              <a:latin typeface="Constantia" panose="02030602050306030303" pitchFamily="18" charset="0"/>
              <a:ea typeface="+mn-ea"/>
              <a:cs typeface="+mn-cs"/>
            </a:rPr>
            <a:t> legislatívne zmeny v daniach a odvodoch.</a:t>
          </a:r>
          <a:endParaRPr lang="sk-SK" i="1">
            <a:solidFill>
              <a:schemeClr val="tx1"/>
            </a:solidFill>
            <a:effectLst/>
            <a:latin typeface="Constantia" panose="02030602050306030303" pitchFamily="18" charset="0"/>
          </a:endParaRPr>
        </a:p>
        <a:p xmlns:a="http://schemas.openxmlformats.org/drawingml/2006/main">
          <a:endParaRPr lang="sk-SK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0.57014</cdr:x>
      <cdr:y>0.01216</cdr:y>
    </cdr:from>
    <cdr:to>
      <cdr:x>1</cdr:x>
      <cdr:y>0.95441</cdr:y>
    </cdr:to>
    <cdr:sp macro="" textlink="">
      <cdr:nvSpPr>
        <cdr:cNvPr id="17" name="Oval 16"/>
        <cdr:cNvSpPr/>
      </cdr:nvSpPr>
      <cdr:spPr>
        <a:xfrm xmlns:a="http://schemas.openxmlformats.org/drawingml/2006/main">
          <a:off x="2813050" y="38100"/>
          <a:ext cx="2120900" cy="2952749"/>
        </a:xfrm>
        <a:prstGeom xmlns:a="http://schemas.openxmlformats.org/drawingml/2006/main" prst="ellipse">
          <a:avLst/>
        </a:prstGeom>
        <a:solidFill xmlns:a="http://schemas.openxmlformats.org/drawingml/2006/main">
          <a:srgbClr val="FF0000">
            <a:alpha val="1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0.06628</cdr:x>
      <cdr:y>0.32219</cdr:y>
    </cdr:from>
    <cdr:to>
      <cdr:x>0.20463</cdr:x>
      <cdr:y>0.90375</cdr:y>
    </cdr:to>
    <cdr:sp macro="" textlink="">
      <cdr:nvSpPr>
        <cdr:cNvPr id="18" name="Oval 17"/>
        <cdr:cNvSpPr/>
      </cdr:nvSpPr>
      <cdr:spPr>
        <a:xfrm xmlns:a="http://schemas.openxmlformats.org/drawingml/2006/main">
          <a:off x="327025" y="1009650"/>
          <a:ext cx="682625" cy="1822449"/>
        </a:xfrm>
        <a:prstGeom xmlns:a="http://schemas.openxmlformats.org/drawingml/2006/main" prst="ellipse">
          <a:avLst/>
        </a:prstGeom>
        <a:solidFill xmlns:a="http://schemas.openxmlformats.org/drawingml/2006/main">
          <a:srgbClr val="FF0000">
            <a:alpha val="1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0.07722</cdr:x>
      <cdr:y>0.48632</cdr:y>
    </cdr:from>
    <cdr:to>
      <cdr:x>0.22201</cdr:x>
      <cdr:y>0.95745</cdr:y>
    </cdr:to>
    <cdr:sp macro="" textlink="">
      <cdr:nvSpPr>
        <cdr:cNvPr id="2" name="Oval 1"/>
        <cdr:cNvSpPr/>
      </cdr:nvSpPr>
      <cdr:spPr>
        <a:xfrm xmlns:a="http://schemas.openxmlformats.org/drawingml/2006/main">
          <a:off x="381000" y="1524000"/>
          <a:ext cx="714375" cy="1476375"/>
        </a:xfrm>
        <a:prstGeom xmlns:a="http://schemas.openxmlformats.org/drawingml/2006/main" prst="ellipse">
          <a:avLst/>
        </a:prstGeom>
        <a:solidFill xmlns:a="http://schemas.openxmlformats.org/drawingml/2006/main">
          <a:srgbClr val="FF0000">
            <a:alpha val="1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0.57014</cdr:x>
      <cdr:y>0.00709</cdr:y>
    </cdr:from>
    <cdr:to>
      <cdr:x>1</cdr:x>
      <cdr:y>0.47822</cdr:y>
    </cdr:to>
    <cdr:sp macro="" textlink="">
      <cdr:nvSpPr>
        <cdr:cNvPr id="3" name="Oval 2"/>
        <cdr:cNvSpPr/>
      </cdr:nvSpPr>
      <cdr:spPr>
        <a:xfrm xmlns:a="http://schemas.openxmlformats.org/drawingml/2006/main">
          <a:off x="2813050" y="22225"/>
          <a:ext cx="2120900" cy="1476375"/>
        </a:xfrm>
        <a:prstGeom xmlns:a="http://schemas.openxmlformats.org/drawingml/2006/main" prst="ellipse">
          <a:avLst/>
        </a:prstGeom>
        <a:solidFill xmlns:a="http://schemas.openxmlformats.org/drawingml/2006/main">
          <a:srgbClr val="FF0000">
            <a:alpha val="1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17</xdr:col>
      <xdr:colOff>276225</xdr:colOff>
      <xdr:row>17</xdr:row>
      <xdr:rowOff>28575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0.63139</cdr:x>
      <cdr:y>0.01664</cdr:y>
    </cdr:from>
    <cdr:to>
      <cdr:x>0.9819</cdr:x>
      <cdr:y>0.08251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58196" y="48024"/>
          <a:ext cx="1475653" cy="1901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800" i="1">
              <a:latin typeface="Constantia" pitchFamily="18" charset="0"/>
            </a:rPr>
            <a:t>Proticyklická</a:t>
          </a:r>
          <a:r>
            <a:rPr lang="sk-SK" sz="800" i="1" baseline="0">
              <a:latin typeface="Constantia" pitchFamily="18" charset="0"/>
            </a:rPr>
            <a:t> fiškálna reštrikcia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0.01039</cdr:x>
      <cdr:y>0.01519</cdr:y>
    </cdr:from>
    <cdr:to>
      <cdr:x>0.3434</cdr:x>
      <cdr:y>0.08927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0800" y="50800"/>
          <a:ext cx="162877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800" i="1">
              <a:latin typeface="Constantia" pitchFamily="18" charset="0"/>
            </a:rPr>
            <a:t>Procyklická</a:t>
          </a:r>
          <a:r>
            <a:rPr lang="sk-SK" sz="800" i="1" baseline="0">
              <a:latin typeface="Constantia" pitchFamily="18" charset="0"/>
            </a:rPr>
            <a:t> fiškálna reštrikcia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0.64889</cdr:x>
      <cdr:y>0.92094</cdr:y>
    </cdr:from>
    <cdr:to>
      <cdr:x>0.96048</cdr:x>
      <cdr:y>0.99501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626800" y="2771943"/>
          <a:ext cx="1261355" cy="222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800" i="1">
              <a:latin typeface="Constantia" pitchFamily="18" charset="0"/>
            </a:rPr>
            <a:t>Procyklická</a:t>
          </a:r>
          <a:r>
            <a:rPr lang="sk-SK" sz="800" i="1" baseline="0">
              <a:latin typeface="Constantia" pitchFamily="18" charset="0"/>
            </a:rPr>
            <a:t> fiškálna expanzia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0.06591</cdr:x>
      <cdr:y>0.91559</cdr:y>
    </cdr:from>
    <cdr:to>
      <cdr:x>0.3775</cdr:x>
      <cdr:y>0.98966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59268" y="2529075"/>
          <a:ext cx="1225741" cy="204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800" i="1">
              <a:latin typeface="Constantia" pitchFamily="18" charset="0"/>
            </a:rPr>
            <a:t>Proticyklická</a:t>
          </a:r>
          <a:r>
            <a:rPr lang="sk-SK" sz="800" i="1" baseline="0">
              <a:latin typeface="Constantia" pitchFamily="18" charset="0"/>
            </a:rPr>
            <a:t> fiškálna expanzia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0.6896</cdr:x>
      <cdr:y>0.43464</cdr:y>
    </cdr:from>
    <cdr:to>
      <cdr:x>0.97003</cdr:x>
      <cdr:y>0.49447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2712764" y="1262679"/>
          <a:ext cx="1103162" cy="1738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800" b="1">
              <a:latin typeface="Constantia" pitchFamily="18" charset="0"/>
            </a:rPr>
            <a:t>Produkčná medzera</a:t>
          </a:r>
        </a:p>
      </cdr:txBody>
    </cdr:sp>
  </cdr:relSizeAnchor>
  <cdr:relSizeAnchor xmlns:cdr="http://schemas.openxmlformats.org/drawingml/2006/chartDrawing">
    <cdr:from>
      <cdr:x>0.38118</cdr:x>
      <cdr:y>0.00617</cdr:y>
    </cdr:from>
    <cdr:to>
      <cdr:x>0.61569</cdr:x>
      <cdr:y>0.08037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1499495" y="17926"/>
          <a:ext cx="922522" cy="215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800" b="1" i="0">
              <a:latin typeface="Constantia" pitchFamily="18" charset="0"/>
            </a:rPr>
            <a:t>Fiškálny impulz</a:t>
          </a:r>
        </a:p>
      </cdr:txBody>
    </cdr:sp>
  </cdr:relSizeAnchor>
  <cdr:relSizeAnchor xmlns:cdr="http://schemas.openxmlformats.org/drawingml/2006/chartDrawing">
    <cdr:from>
      <cdr:x>0.63139</cdr:x>
      <cdr:y>0.01664</cdr:y>
    </cdr:from>
    <cdr:to>
      <cdr:x>0.9819</cdr:x>
      <cdr:y>0.08251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483778" y="48341"/>
          <a:ext cx="1378845" cy="191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800" i="1">
              <a:latin typeface="Constantia" pitchFamily="18" charset="0"/>
            </a:rPr>
            <a:t>Proticyklická</a:t>
          </a:r>
          <a:r>
            <a:rPr lang="sk-SK" sz="800" i="1" baseline="0">
              <a:latin typeface="Constantia" pitchFamily="18" charset="0"/>
            </a:rPr>
            <a:t> fiškálna reštrikcia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0.01039</cdr:x>
      <cdr:y>0.01519</cdr:y>
    </cdr:from>
    <cdr:to>
      <cdr:x>0.3434</cdr:x>
      <cdr:y>0.08927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0800" y="50800"/>
          <a:ext cx="162877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800" i="1">
              <a:latin typeface="Constantia" pitchFamily="18" charset="0"/>
            </a:rPr>
            <a:t>Procyklická</a:t>
          </a:r>
          <a:r>
            <a:rPr lang="sk-SK" sz="800" i="1" baseline="0">
              <a:latin typeface="Constantia" pitchFamily="18" charset="0"/>
            </a:rPr>
            <a:t> fiškálna reštrikcia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0.64889</cdr:x>
      <cdr:y>0.92094</cdr:y>
    </cdr:from>
    <cdr:to>
      <cdr:x>0.96048</cdr:x>
      <cdr:y>0.99501</cdr:y>
    </cdr:to>
    <cdr:sp macro="" textlink="">
      <cdr:nvSpPr>
        <cdr:cNvPr id="10" name="TextBox 5"/>
        <cdr:cNvSpPr txBox="1"/>
      </cdr:nvSpPr>
      <cdr:spPr>
        <a:xfrm xmlns:a="http://schemas.openxmlformats.org/drawingml/2006/main">
          <a:off x="2552620" y="2675446"/>
          <a:ext cx="1225740" cy="2151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800" i="1">
              <a:latin typeface="Constantia" pitchFamily="18" charset="0"/>
            </a:rPr>
            <a:t>Procyklická</a:t>
          </a:r>
          <a:r>
            <a:rPr lang="sk-SK" sz="800" i="1" baseline="0">
              <a:latin typeface="Constantia" pitchFamily="18" charset="0"/>
            </a:rPr>
            <a:t> fiškálna expanzia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0.6896</cdr:x>
      <cdr:y>0.43464</cdr:y>
    </cdr:from>
    <cdr:to>
      <cdr:x>0.97003</cdr:x>
      <cdr:y>0.49447</cdr:y>
    </cdr:to>
    <cdr:sp macro="" textlink="">
      <cdr:nvSpPr>
        <cdr:cNvPr id="12" name="TextBox 7"/>
        <cdr:cNvSpPr txBox="1"/>
      </cdr:nvSpPr>
      <cdr:spPr>
        <a:xfrm xmlns:a="http://schemas.openxmlformats.org/drawingml/2006/main">
          <a:off x="2712764" y="1262679"/>
          <a:ext cx="1103162" cy="1738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800" b="1">
              <a:latin typeface="Constantia" pitchFamily="18" charset="0"/>
            </a:rPr>
            <a:t>Produkčná medzera</a:t>
          </a:r>
        </a:p>
      </cdr:txBody>
    </cdr:sp>
  </cdr:relSizeAnchor>
  <cdr:relSizeAnchor xmlns:cdr="http://schemas.openxmlformats.org/drawingml/2006/chartDrawing">
    <cdr:from>
      <cdr:x>0.38118</cdr:x>
      <cdr:y>0.00617</cdr:y>
    </cdr:from>
    <cdr:to>
      <cdr:x>0.61569</cdr:x>
      <cdr:y>0.08037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1499495" y="17926"/>
          <a:ext cx="922522" cy="215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800" b="1" i="0">
              <a:latin typeface="Constantia" pitchFamily="18" charset="0"/>
            </a:rPr>
            <a:t>Fiškálny impulz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13</xdr:col>
      <xdr:colOff>447676</xdr:colOff>
      <xdr:row>15</xdr:row>
      <xdr:rowOff>90486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14</xdr:col>
      <xdr:colOff>304800</xdr:colOff>
      <xdr:row>16</xdr:row>
      <xdr:rowOff>76200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12</xdr:col>
      <xdr:colOff>409575</xdr:colOff>
      <xdr:row>14</xdr:row>
      <xdr:rowOff>71437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19</xdr:row>
      <xdr:rowOff>0</xdr:rowOff>
    </xdr:from>
    <xdr:to>
      <xdr:col>14</xdr:col>
      <xdr:colOff>304800</xdr:colOff>
      <xdr:row>33</xdr:row>
      <xdr:rowOff>76200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14</xdr:col>
      <xdr:colOff>304800</xdr:colOff>
      <xdr:row>17</xdr:row>
      <xdr:rowOff>119063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304800</xdr:colOff>
      <xdr:row>15</xdr:row>
      <xdr:rowOff>76200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2</xdr:col>
      <xdr:colOff>389537</xdr:colOff>
      <xdr:row>23</xdr:row>
      <xdr:rowOff>155775</xdr:rowOff>
    </xdr:to>
    <xdr:graphicFrame macro="">
      <xdr:nvGraphicFramePr>
        <xdr:cNvPr id="3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17</xdr:col>
      <xdr:colOff>180975</xdr:colOff>
      <xdr:row>15</xdr:row>
      <xdr:rowOff>76200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18</xdr:col>
      <xdr:colOff>142875</xdr:colOff>
      <xdr:row>18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85726</xdr:colOff>
      <xdr:row>17</xdr:row>
      <xdr:rowOff>104775</xdr:rowOff>
    </xdr:to>
    <xdr:grpSp>
      <xdr:nvGrpSpPr>
        <xdr:cNvPr id="5" name="Skupina 4"/>
        <xdr:cNvGrpSpPr/>
      </xdr:nvGrpSpPr>
      <xdr:grpSpPr>
        <a:xfrm>
          <a:off x="7458075" y="190500"/>
          <a:ext cx="4352926" cy="2695575"/>
          <a:chOff x="7762874" y="409576"/>
          <a:chExt cx="4343401" cy="2638424"/>
        </a:xfrm>
      </xdr:grpSpPr>
      <xdr:graphicFrame macro="">
        <xdr:nvGraphicFramePr>
          <xdr:cNvPr id="6" name="Graf 5"/>
          <xdr:cNvGraphicFramePr/>
        </xdr:nvGraphicFramePr>
        <xdr:xfrm>
          <a:off x="7762874" y="409576"/>
          <a:ext cx="4343401" cy="263842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7" name="Šípka nadol 6"/>
          <xdr:cNvSpPr/>
        </xdr:nvSpPr>
        <xdr:spPr>
          <a:xfrm rot="2306528">
            <a:off x="10290029" y="1572937"/>
            <a:ext cx="95446" cy="329309"/>
          </a:xfrm>
          <a:prstGeom prst="downArrow">
            <a:avLst/>
          </a:prstGeom>
          <a:solidFill>
            <a:srgbClr val="DCB47B"/>
          </a:solidFill>
          <a:ln>
            <a:solidFill>
              <a:srgbClr val="DCB47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12</xdr:col>
      <xdr:colOff>304800</xdr:colOff>
      <xdr:row>14</xdr:row>
      <xdr:rowOff>76200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14</xdr:col>
      <xdr:colOff>190500</xdr:colOff>
      <xdr:row>17</xdr:row>
      <xdr:rowOff>100013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0.7809</cdr:x>
      <cdr:y>0.62937</cdr:y>
    </cdr:from>
    <cdr:to>
      <cdr:x>0.85371</cdr:x>
      <cdr:y>0.67682</cdr:y>
    </cdr:to>
    <cdr:sp macro="" textlink="">
      <cdr:nvSpPr>
        <cdr:cNvPr id="4" name="Šípka nadol 3"/>
        <cdr:cNvSpPr/>
      </cdr:nvSpPr>
      <cdr:spPr>
        <a:xfrm xmlns:a="http://schemas.openxmlformats.org/drawingml/2006/main" rot="14187993">
          <a:off x="3579463" y="1595068"/>
          <a:ext cx="127694" cy="324587"/>
        </a:xfrm>
        <a:prstGeom xmlns:a="http://schemas.openxmlformats.org/drawingml/2006/main" prst="downArrow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0.55345</cdr:x>
      <cdr:y>0.33181</cdr:y>
    </cdr:from>
    <cdr:to>
      <cdr:x>0.62698</cdr:x>
      <cdr:y>0.37593</cdr:y>
    </cdr:to>
    <cdr:sp macro="" textlink="">
      <cdr:nvSpPr>
        <cdr:cNvPr id="8" name="Šípka nadol 7"/>
        <cdr:cNvSpPr/>
      </cdr:nvSpPr>
      <cdr:spPr>
        <a:xfrm xmlns:a="http://schemas.openxmlformats.org/drawingml/2006/main" rot="3132484">
          <a:off x="2571653" y="788308"/>
          <a:ext cx="118710" cy="327784"/>
        </a:xfrm>
        <a:prstGeom xmlns:a="http://schemas.openxmlformats.org/drawingml/2006/main" prst="downArrow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0.42735</cdr:x>
      <cdr:y>0.41593</cdr:y>
    </cdr:from>
    <cdr:to>
      <cdr:x>0.64957</cdr:x>
      <cdr:y>0.78761</cdr:y>
    </cdr:to>
    <cdr:sp macro="" textlink="">
      <cdr:nvSpPr>
        <cdr:cNvPr id="9" name="Ovál 8"/>
        <cdr:cNvSpPr/>
      </cdr:nvSpPr>
      <cdr:spPr>
        <a:xfrm xmlns:a="http://schemas.openxmlformats.org/drawingml/2006/main">
          <a:off x="1905000" y="1119187"/>
          <a:ext cx="990599" cy="1000125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9050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0.82977</cdr:x>
      <cdr:y>0.39469</cdr:y>
    </cdr:from>
    <cdr:to>
      <cdr:x>0.95299</cdr:x>
      <cdr:y>0.60295</cdr:y>
    </cdr:to>
    <cdr:sp macro="" textlink="">
      <cdr:nvSpPr>
        <cdr:cNvPr id="10" name="Ovál 9"/>
        <cdr:cNvSpPr/>
      </cdr:nvSpPr>
      <cdr:spPr>
        <a:xfrm xmlns:a="http://schemas.openxmlformats.org/drawingml/2006/main">
          <a:off x="3698875" y="1062038"/>
          <a:ext cx="549275" cy="560387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9050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16</xdr:col>
      <xdr:colOff>66676</xdr:colOff>
      <xdr:row>20</xdr:row>
      <xdr:rowOff>9525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0.46007</cdr:x>
      <cdr:y>0.30967</cdr:y>
    </cdr:from>
    <cdr:to>
      <cdr:x>0.68864</cdr:x>
      <cdr:y>0.64506</cdr:y>
    </cdr:to>
    <cdr:sp macro="" textlink="">
      <cdr:nvSpPr>
        <cdr:cNvPr id="2" name="Ovál 1"/>
        <cdr:cNvSpPr/>
      </cdr:nvSpPr>
      <cdr:spPr>
        <a:xfrm xmlns:a="http://schemas.openxmlformats.org/drawingml/2006/main">
          <a:off x="1993900" y="955675"/>
          <a:ext cx="990599" cy="103505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9050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0.64908</cdr:x>
      <cdr:y>0.26955</cdr:y>
    </cdr:from>
    <cdr:to>
      <cdr:x>0.72472</cdr:x>
      <cdr:y>0.30801</cdr:y>
    </cdr:to>
    <cdr:sp macro="" textlink="">
      <cdr:nvSpPr>
        <cdr:cNvPr id="3" name="Šípka nadol 2"/>
        <cdr:cNvSpPr/>
      </cdr:nvSpPr>
      <cdr:spPr>
        <a:xfrm xmlns:a="http://schemas.openxmlformats.org/drawingml/2006/main" rot="3132484">
          <a:off x="2917587" y="727313"/>
          <a:ext cx="118710" cy="327784"/>
        </a:xfrm>
        <a:prstGeom xmlns:a="http://schemas.openxmlformats.org/drawingml/2006/main" prst="downArrow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0.87326</cdr:x>
      <cdr:y>0.4393</cdr:y>
    </cdr:from>
    <cdr:to>
      <cdr:x>1</cdr:x>
      <cdr:y>0.62088</cdr:y>
    </cdr:to>
    <cdr:sp macro="" textlink="">
      <cdr:nvSpPr>
        <cdr:cNvPr id="4" name="Ovál 3"/>
        <cdr:cNvSpPr/>
      </cdr:nvSpPr>
      <cdr:spPr>
        <a:xfrm xmlns:a="http://schemas.openxmlformats.org/drawingml/2006/main">
          <a:off x="3784601" y="1355725"/>
          <a:ext cx="549275" cy="560387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9050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0.8381</cdr:x>
      <cdr:y>0.65844</cdr:y>
    </cdr:from>
    <cdr:to>
      <cdr:x>0.91299</cdr:x>
      <cdr:y>0.69981</cdr:y>
    </cdr:to>
    <cdr:sp macro="" textlink="">
      <cdr:nvSpPr>
        <cdr:cNvPr id="5" name="Šípka nadol 4"/>
        <cdr:cNvSpPr/>
      </cdr:nvSpPr>
      <cdr:spPr>
        <a:xfrm xmlns:a="http://schemas.openxmlformats.org/drawingml/2006/main" rot="14187993">
          <a:off x="3730647" y="1933553"/>
          <a:ext cx="127694" cy="324587"/>
        </a:xfrm>
        <a:prstGeom xmlns:a="http://schemas.openxmlformats.org/drawingml/2006/main" prst="downArrow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17</xdr:col>
      <xdr:colOff>52800</xdr:colOff>
      <xdr:row>16</xdr:row>
      <xdr:rowOff>22500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17</xdr:col>
      <xdr:colOff>52800</xdr:colOff>
      <xdr:row>16</xdr:row>
      <xdr:rowOff>22500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4</xdr:col>
      <xdr:colOff>251599</xdr:colOff>
      <xdr:row>31</xdr:row>
      <xdr:rowOff>124986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17</xdr:col>
      <xdr:colOff>52800</xdr:colOff>
      <xdr:row>16</xdr:row>
      <xdr:rowOff>22500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17</xdr:col>
      <xdr:colOff>52800</xdr:colOff>
      <xdr:row>16</xdr:row>
      <xdr:rowOff>22500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13</xdr:col>
      <xdr:colOff>441600</xdr:colOff>
      <xdr:row>13</xdr:row>
      <xdr:rowOff>123825</xdr:rowOff>
    </xdr:to>
    <xdr:graphicFrame macro="">
      <xdr:nvGraphicFramePr>
        <xdr:cNvPr id="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15</xdr:row>
      <xdr:rowOff>0</xdr:rowOff>
    </xdr:from>
    <xdr:to>
      <xdr:col>13</xdr:col>
      <xdr:colOff>441600</xdr:colOff>
      <xdr:row>25</xdr:row>
      <xdr:rowOff>123600</xdr:rowOff>
    </xdr:to>
    <xdr:graphicFrame macro="">
      <xdr:nvGraphicFramePr>
        <xdr:cNvPr id="2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27</xdr:row>
      <xdr:rowOff>0</xdr:rowOff>
    </xdr:from>
    <xdr:to>
      <xdr:col>13</xdr:col>
      <xdr:colOff>441600</xdr:colOff>
      <xdr:row>37</xdr:row>
      <xdr:rowOff>123600</xdr:rowOff>
    </xdr:to>
    <xdr:graphicFrame macro="">
      <xdr:nvGraphicFramePr>
        <xdr:cNvPr id="2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39</xdr:row>
      <xdr:rowOff>0</xdr:rowOff>
    </xdr:from>
    <xdr:to>
      <xdr:col>13</xdr:col>
      <xdr:colOff>441600</xdr:colOff>
      <xdr:row>49</xdr:row>
      <xdr:rowOff>123600</xdr:rowOff>
    </xdr:to>
    <xdr:graphicFrame macro="">
      <xdr:nvGraphicFramePr>
        <xdr:cNvPr id="2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51</xdr:row>
      <xdr:rowOff>0</xdr:rowOff>
    </xdr:from>
    <xdr:to>
      <xdr:col>13</xdr:col>
      <xdr:colOff>441600</xdr:colOff>
      <xdr:row>62</xdr:row>
      <xdr:rowOff>18825</xdr:rowOff>
    </xdr:to>
    <xdr:graphicFrame macro="">
      <xdr:nvGraphicFramePr>
        <xdr:cNvPr id="2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63</xdr:row>
      <xdr:rowOff>0</xdr:rowOff>
    </xdr:from>
    <xdr:to>
      <xdr:col>13</xdr:col>
      <xdr:colOff>441600</xdr:colOff>
      <xdr:row>74</xdr:row>
      <xdr:rowOff>18825</xdr:rowOff>
    </xdr:to>
    <xdr:graphicFrame macro="">
      <xdr:nvGraphicFramePr>
        <xdr:cNvPr id="2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75</xdr:row>
      <xdr:rowOff>0</xdr:rowOff>
    </xdr:from>
    <xdr:to>
      <xdr:col>13</xdr:col>
      <xdr:colOff>441600</xdr:colOff>
      <xdr:row>86</xdr:row>
      <xdr:rowOff>18825</xdr:rowOff>
    </xdr:to>
    <xdr:graphicFrame macro="">
      <xdr:nvGraphicFramePr>
        <xdr:cNvPr id="2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0</xdr:colOff>
      <xdr:row>3</xdr:row>
      <xdr:rowOff>0</xdr:rowOff>
    </xdr:from>
    <xdr:to>
      <xdr:col>18</xdr:col>
      <xdr:colOff>441600</xdr:colOff>
      <xdr:row>13</xdr:row>
      <xdr:rowOff>123600</xdr:rowOff>
    </xdr:to>
    <xdr:graphicFrame macro="">
      <xdr:nvGraphicFramePr>
        <xdr:cNvPr id="1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0</xdr:colOff>
      <xdr:row>15</xdr:row>
      <xdr:rowOff>0</xdr:rowOff>
    </xdr:from>
    <xdr:to>
      <xdr:col>18</xdr:col>
      <xdr:colOff>441600</xdr:colOff>
      <xdr:row>25</xdr:row>
      <xdr:rowOff>123600</xdr:rowOff>
    </xdr:to>
    <xdr:graphicFrame macro="">
      <xdr:nvGraphicFramePr>
        <xdr:cNvPr id="1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18</xdr:col>
      <xdr:colOff>428625</xdr:colOff>
      <xdr:row>37</xdr:row>
      <xdr:rowOff>123600</xdr:rowOff>
    </xdr:to>
    <xdr:graphicFrame macro="">
      <xdr:nvGraphicFramePr>
        <xdr:cNvPr id="2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39</xdr:row>
      <xdr:rowOff>0</xdr:rowOff>
    </xdr:from>
    <xdr:to>
      <xdr:col>18</xdr:col>
      <xdr:colOff>441600</xdr:colOff>
      <xdr:row>49</xdr:row>
      <xdr:rowOff>123600</xdr:rowOff>
    </xdr:to>
    <xdr:graphicFrame macro="">
      <xdr:nvGraphicFramePr>
        <xdr:cNvPr id="2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0</xdr:colOff>
      <xdr:row>51</xdr:row>
      <xdr:rowOff>0</xdr:rowOff>
    </xdr:from>
    <xdr:to>
      <xdr:col>18</xdr:col>
      <xdr:colOff>441600</xdr:colOff>
      <xdr:row>62</xdr:row>
      <xdr:rowOff>18825</xdr:rowOff>
    </xdr:to>
    <xdr:graphicFrame macro="">
      <xdr:nvGraphicFramePr>
        <xdr:cNvPr id="2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0</xdr:colOff>
      <xdr:row>63</xdr:row>
      <xdr:rowOff>0</xdr:rowOff>
    </xdr:from>
    <xdr:to>
      <xdr:col>18</xdr:col>
      <xdr:colOff>441600</xdr:colOff>
      <xdr:row>74</xdr:row>
      <xdr:rowOff>18825</xdr:rowOff>
    </xdr:to>
    <xdr:graphicFrame macro="">
      <xdr:nvGraphicFramePr>
        <xdr:cNvPr id="2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75</xdr:row>
      <xdr:rowOff>0</xdr:rowOff>
    </xdr:from>
    <xdr:to>
      <xdr:col>18</xdr:col>
      <xdr:colOff>441600</xdr:colOff>
      <xdr:row>86</xdr:row>
      <xdr:rowOff>18825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oneCellAnchor>
    <xdr:from>
      <xdr:col>9</xdr:col>
      <xdr:colOff>0</xdr:colOff>
      <xdr:row>1</xdr:row>
      <xdr:rowOff>0</xdr:rowOff>
    </xdr:from>
    <xdr:ext cx="5057774" cy="305871"/>
    <xdr:pic>
      <xdr:nvPicPr>
        <xdr:cNvPr id="33" name="Picture 3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304800"/>
          <a:ext cx="5057774" cy="305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0.37754</cdr:x>
      <cdr:y>0.04398</cdr:y>
    </cdr:from>
    <cdr:to>
      <cdr:x>0.87092</cdr:x>
      <cdr:y>0.18388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7317" y="95003"/>
          <a:ext cx="1420934" cy="302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>
              <a:latin typeface="Constantia" panose="02030602050306030303" pitchFamily="18" charset="0"/>
            </a:rPr>
            <a:t>HDP - prognóza</a:t>
          </a:r>
          <a:r>
            <a:rPr lang="en-US" b="1">
              <a:latin typeface="Constantia" panose="02030602050306030303" pitchFamily="18" charset="0"/>
            </a:rPr>
            <a:t> t+1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0.12949</cdr:x>
      <cdr:y>0</cdr:y>
    </cdr:from>
    <cdr:to>
      <cdr:x>0.94589</cdr:x>
      <cdr:y>0.14023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72942" y="0"/>
          <a:ext cx="2351208" cy="2524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1050">
              <a:latin typeface="Constantia" panose="02030602050306030303" pitchFamily="18" charset="0"/>
            </a:rPr>
            <a:t>Spotreba domácností - prognóza </a:t>
          </a:r>
          <a:r>
            <a:rPr lang="sk-SK" sz="1200" b="1">
              <a:latin typeface="Constantia" panose="02030602050306030303" pitchFamily="18" charset="0"/>
            </a:rPr>
            <a:t>t+1</a:t>
          </a:r>
          <a:endParaRPr lang="en-GB" sz="1200" b="1">
            <a:latin typeface="Constantia" panose="02030602050306030303" pitchFamily="18" charset="0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0.14272</cdr:x>
      <cdr:y>0.762</cdr:y>
    </cdr:from>
    <cdr:to>
      <cdr:x>0.95912</cdr:x>
      <cdr:y>0.90223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1031" y="1371600"/>
          <a:ext cx="2351232" cy="252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1050">
              <a:latin typeface="Constantia" panose="02030602050306030303" pitchFamily="18" charset="0"/>
            </a:rPr>
            <a:t>Vládna spotreba - prognóza </a:t>
          </a:r>
          <a:r>
            <a:rPr lang="sk-SK" sz="1200" b="1">
              <a:latin typeface="Constantia" panose="02030602050306030303" pitchFamily="18" charset="0"/>
            </a:rPr>
            <a:t>t+1</a:t>
          </a:r>
          <a:endParaRPr lang="en-GB" sz="1200" b="1">
            <a:latin typeface="Constantia" panose="02030602050306030303" pitchFamily="18" charset="0"/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0.38084</cdr:x>
      <cdr:y>0.02117</cdr:y>
    </cdr:from>
    <cdr:to>
      <cdr:x>0.89628</cdr:x>
      <cdr:y>0.1614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96831" y="38100"/>
          <a:ext cx="1484444" cy="252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1050">
              <a:latin typeface="Constantia" panose="02030602050306030303" pitchFamily="18" charset="0"/>
            </a:rPr>
            <a:t>Export - prognóza </a:t>
          </a:r>
          <a:r>
            <a:rPr lang="sk-SK" sz="1200" b="1">
              <a:latin typeface="Constantia" panose="02030602050306030303" pitchFamily="18" charset="0"/>
            </a:rPr>
            <a:t>t+1</a:t>
          </a:r>
          <a:endParaRPr lang="en-GB" sz="1200" b="1">
            <a:latin typeface="Constantia" panose="02030602050306030303" pitchFamily="18" charset="0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0.38084</cdr:x>
      <cdr:y>0.02117</cdr:y>
    </cdr:from>
    <cdr:to>
      <cdr:x>0.89628</cdr:x>
      <cdr:y>0.1614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96831" y="38100"/>
          <a:ext cx="1484444" cy="252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1050">
              <a:latin typeface="Constantia" panose="02030602050306030303" pitchFamily="18" charset="0"/>
            </a:rPr>
            <a:t>Import - prognóza </a:t>
          </a:r>
          <a:r>
            <a:rPr lang="sk-SK" sz="1200" b="1">
              <a:latin typeface="Constantia" panose="02030602050306030303" pitchFamily="18" charset="0"/>
            </a:rPr>
            <a:t>t+1</a:t>
          </a:r>
          <a:endParaRPr lang="en-GB" sz="1200" b="1">
            <a:latin typeface="Constantia" panose="02030602050306030303" pitchFamily="18" charset="0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0.24193</cdr:x>
      <cdr:y>0.03175</cdr:y>
    </cdr:from>
    <cdr:to>
      <cdr:x>0.90951</cdr:x>
      <cdr:y>0.17198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96769" y="57156"/>
          <a:ext cx="1922606" cy="252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1050">
              <a:latin typeface="Constantia" panose="02030602050306030303" pitchFamily="18" charset="0"/>
            </a:rPr>
            <a:t>Reálne mzdy - prognóza </a:t>
          </a:r>
          <a:r>
            <a:rPr lang="sk-SK" sz="1200" b="1">
              <a:latin typeface="Constantia" panose="02030602050306030303" pitchFamily="18" charset="0"/>
            </a:rPr>
            <a:t>t+1</a:t>
          </a:r>
          <a:endParaRPr lang="en-GB" sz="1200" b="1">
            <a:latin typeface="Constantia" panose="02030602050306030303" pitchFamily="18" charset="0"/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0.43706</cdr:x>
      <cdr:y>0.01588</cdr:y>
    </cdr:from>
    <cdr:to>
      <cdr:x>0.97234</cdr:x>
      <cdr:y>0.15611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58733" y="28575"/>
          <a:ext cx="1541617" cy="252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1050">
              <a:latin typeface="Constantia" panose="02030602050306030303" pitchFamily="18" charset="0"/>
            </a:rPr>
            <a:t>Inflácia - prognóza </a:t>
          </a:r>
          <a:r>
            <a:rPr lang="sk-SK" sz="1200" b="1">
              <a:latin typeface="Constantia" panose="02030602050306030303" pitchFamily="18" charset="0"/>
            </a:rPr>
            <a:t>t+1</a:t>
          </a:r>
          <a:endParaRPr lang="en-GB" sz="1200" b="1">
            <a:latin typeface="Constantia" panose="02030602050306030303" pitchFamily="18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0</xdr:rowOff>
    </xdr:from>
    <xdr:to>
      <xdr:col>7</xdr:col>
      <xdr:colOff>52800</xdr:colOff>
      <xdr:row>29</xdr:row>
      <xdr:rowOff>22500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0.41723</cdr:x>
      <cdr:y>0.04046</cdr:y>
    </cdr:from>
    <cdr:to>
      <cdr:x>0.91061</cdr:x>
      <cdr:y>0.18036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01617" y="72819"/>
          <a:ext cx="1420934" cy="251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1050">
              <a:latin typeface="Constantia" panose="02030602050306030303" pitchFamily="18" charset="0"/>
            </a:rPr>
            <a:t>HDP - prognóza </a:t>
          </a:r>
          <a:r>
            <a:rPr lang="sk-SK" sz="1200" b="1">
              <a:latin typeface="Constantia" panose="02030602050306030303" pitchFamily="18" charset="0"/>
            </a:rPr>
            <a:t>t+2</a:t>
          </a:r>
          <a:endParaRPr lang="en-GB" sz="1200" b="1">
            <a:latin typeface="Constantia" panose="02030602050306030303" pitchFamily="18" charset="0"/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0.12949</cdr:x>
      <cdr:y>0</cdr:y>
    </cdr:from>
    <cdr:to>
      <cdr:x>0.94589</cdr:x>
      <cdr:y>0.14023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72942" y="0"/>
          <a:ext cx="2351208" cy="2524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1050">
              <a:latin typeface="Constantia" panose="02030602050306030303" pitchFamily="18" charset="0"/>
            </a:rPr>
            <a:t>Spotreba domácností - prognóza </a:t>
          </a:r>
          <a:r>
            <a:rPr lang="sk-SK" sz="1200" b="1">
              <a:latin typeface="Constantia" panose="02030602050306030303" pitchFamily="18" charset="0"/>
            </a:rPr>
            <a:t>t+2</a:t>
          </a:r>
          <a:endParaRPr lang="en-GB" sz="1200" b="1">
            <a:latin typeface="Constantia" panose="02030602050306030303" pitchFamily="18" charset="0"/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0.13281</cdr:x>
      <cdr:y>0.74613</cdr:y>
    </cdr:from>
    <cdr:to>
      <cdr:x>0.94921</cdr:x>
      <cdr:y>0.88636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0776" y="1343025"/>
          <a:ext cx="2340639" cy="252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1050">
              <a:latin typeface="Constantia" panose="02030602050306030303" pitchFamily="18" charset="0"/>
            </a:rPr>
            <a:t>Vládna spotreba - prognóza </a:t>
          </a:r>
          <a:r>
            <a:rPr lang="sk-SK" sz="1200" b="1">
              <a:latin typeface="Constantia" panose="02030602050306030303" pitchFamily="18" charset="0"/>
            </a:rPr>
            <a:t>t+2</a:t>
          </a:r>
          <a:endParaRPr lang="en-GB" sz="1200" b="1">
            <a:latin typeface="Constantia" panose="02030602050306030303" pitchFamily="18" charset="0"/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0.36431</cdr:x>
      <cdr:y>0.02117</cdr:y>
    </cdr:from>
    <cdr:to>
      <cdr:x>0.88966</cdr:x>
      <cdr:y>0.1614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49206" y="38100"/>
          <a:ext cx="1513019" cy="252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1050">
              <a:latin typeface="Constantia" panose="02030602050306030303" pitchFamily="18" charset="0"/>
            </a:rPr>
            <a:t>Export - prognóza </a:t>
          </a:r>
          <a:r>
            <a:rPr lang="sk-SK" sz="1200" b="1">
              <a:latin typeface="Constantia" panose="02030602050306030303" pitchFamily="18" charset="0"/>
            </a:rPr>
            <a:t>t+2</a:t>
          </a:r>
          <a:endParaRPr lang="en-GB" sz="1200" b="1">
            <a:latin typeface="Constantia" panose="02030602050306030303" pitchFamily="18" charset="0"/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0.38084</cdr:x>
      <cdr:y>0.02117</cdr:y>
    </cdr:from>
    <cdr:to>
      <cdr:x>0.89628</cdr:x>
      <cdr:y>0.1614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96831" y="38100"/>
          <a:ext cx="1484444" cy="252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1050">
              <a:latin typeface="Constantia" panose="02030602050306030303" pitchFamily="18" charset="0"/>
            </a:rPr>
            <a:t>Import - prognóza </a:t>
          </a:r>
          <a:r>
            <a:rPr lang="sk-SK" sz="1200" b="1">
              <a:latin typeface="Constantia" panose="02030602050306030303" pitchFamily="18" charset="0"/>
            </a:rPr>
            <a:t>t+2</a:t>
          </a:r>
          <a:endParaRPr lang="en-GB" sz="1200" b="1">
            <a:latin typeface="Constantia" panose="02030602050306030303" pitchFamily="18" charset="0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0.24193</cdr:x>
      <cdr:y>0.03175</cdr:y>
    </cdr:from>
    <cdr:to>
      <cdr:x>0.90951</cdr:x>
      <cdr:y>0.17198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96769" y="57156"/>
          <a:ext cx="1922606" cy="252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1050">
              <a:latin typeface="Constantia" panose="02030602050306030303" pitchFamily="18" charset="0"/>
            </a:rPr>
            <a:t>Reálne mzdy - prognóza </a:t>
          </a:r>
          <a:r>
            <a:rPr lang="sk-SK" sz="1200" b="1">
              <a:latin typeface="Constantia" panose="02030602050306030303" pitchFamily="18" charset="0"/>
            </a:rPr>
            <a:t>t+2</a:t>
          </a:r>
          <a:endParaRPr lang="en-GB" sz="1200" b="1">
            <a:latin typeface="Constantia" panose="02030602050306030303" pitchFamily="18" charset="0"/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0.46352</cdr:x>
      <cdr:y>0.02117</cdr:y>
    </cdr:from>
    <cdr:to>
      <cdr:x>0.99219</cdr:x>
      <cdr:y>0.1614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34933" y="38100"/>
          <a:ext cx="1522567" cy="252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1050">
              <a:latin typeface="Constantia" panose="02030602050306030303" pitchFamily="18" charset="0"/>
            </a:rPr>
            <a:t>Inflácia - prognóza </a:t>
          </a:r>
          <a:r>
            <a:rPr lang="sk-SK" sz="1200" b="1">
              <a:latin typeface="Constantia" panose="02030602050306030303" pitchFamily="18" charset="0"/>
            </a:rPr>
            <a:t>t+2</a:t>
          </a:r>
          <a:endParaRPr lang="en-GB" sz="1200" b="1">
            <a:latin typeface="Constantia" panose="02030602050306030303" pitchFamily="18" charset="0"/>
          </a:endParaRP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20</xdr:col>
      <xdr:colOff>587251</xdr:colOff>
      <xdr:row>29</xdr:row>
      <xdr:rowOff>27376</xdr:rowOff>
    </xdr:to>
    <xdr:grpSp>
      <xdr:nvGrpSpPr>
        <xdr:cNvPr id="11" name="Skupina 10"/>
        <xdr:cNvGrpSpPr/>
      </xdr:nvGrpSpPr>
      <xdr:grpSpPr>
        <a:xfrm>
          <a:off x="9077325" y="762000"/>
          <a:ext cx="9874126" cy="4789876"/>
          <a:chOff x="10118482" y="10470173"/>
          <a:chExt cx="9896839" cy="4789876"/>
        </a:xfrm>
      </xdr:grpSpPr>
      <xdr:grpSp>
        <xdr:nvGrpSpPr>
          <xdr:cNvPr id="12" name="Skupina 11"/>
          <xdr:cNvGrpSpPr/>
        </xdr:nvGrpSpPr>
        <xdr:grpSpPr>
          <a:xfrm>
            <a:off x="10155115" y="12573000"/>
            <a:ext cx="9860206" cy="2687049"/>
            <a:chOff x="8668638" y="9380284"/>
            <a:chExt cx="9895794" cy="2687049"/>
          </a:xfrm>
        </xdr:grpSpPr>
        <xdr:graphicFrame macro="">
          <xdr:nvGraphicFramePr>
            <xdr:cNvPr id="19" name="Chart 12"/>
            <xdr:cNvGraphicFramePr>
              <a:graphicFrameLocks/>
            </xdr:cNvGraphicFramePr>
          </xdr:nvGraphicFramePr>
          <xdr:xfrm>
            <a:off x="8668638" y="9380284"/>
            <a:ext cx="4584245" cy="267652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0" name="Chart 15"/>
            <xdr:cNvGraphicFramePr>
              <a:graphicFrameLocks/>
            </xdr:cNvGraphicFramePr>
          </xdr:nvGraphicFramePr>
          <xdr:xfrm>
            <a:off x="14021006" y="9411871"/>
            <a:ext cx="4543426" cy="265546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21" name="Chart 10"/>
            <xdr:cNvGraphicFramePr>
              <a:graphicFrameLocks/>
            </xdr:cNvGraphicFramePr>
          </xdr:nvGraphicFramePr>
          <xdr:xfrm>
            <a:off x="11290734" y="9388929"/>
            <a:ext cx="4534374" cy="265546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aphicFrame macro="">
        <xdr:nvGraphicFramePr>
          <xdr:cNvPr id="15" name="Chart 1"/>
          <xdr:cNvGraphicFramePr>
            <a:graphicFrameLocks/>
          </xdr:cNvGraphicFramePr>
        </xdr:nvGraphicFramePr>
        <xdr:xfrm>
          <a:off x="10118482" y="10470173"/>
          <a:ext cx="9655876" cy="20075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16" name="Obrázok 15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0911953" flipH="1">
            <a:off x="12315721" y="11747819"/>
            <a:ext cx="214448" cy="951377"/>
          </a:xfrm>
          <a:prstGeom prst="rect">
            <a:avLst/>
          </a:prstGeom>
        </xdr:spPr>
      </xdr:pic>
      <xdr:pic>
        <xdr:nvPicPr>
          <xdr:cNvPr id="17" name="Obrázok 16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0395615" flipH="1">
            <a:off x="14360176" y="11713013"/>
            <a:ext cx="199060" cy="1016011"/>
          </a:xfrm>
          <a:prstGeom prst="rect">
            <a:avLst/>
          </a:prstGeom>
        </xdr:spPr>
      </xdr:pic>
      <xdr:pic>
        <xdr:nvPicPr>
          <xdr:cNvPr id="18" name="Obrázok 17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0710252">
            <a:off x="16823661" y="11726211"/>
            <a:ext cx="226926" cy="1116193"/>
          </a:xfrm>
          <a:prstGeom prst="rect">
            <a:avLst/>
          </a:prstGeom>
        </xdr:spPr>
      </xdr:pic>
    </xdr:grpSp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0.29345</cdr:x>
      <cdr:y>0.2755</cdr:y>
    </cdr:from>
    <cdr:to>
      <cdr:x>0.41559</cdr:x>
      <cdr:y>0.40203</cdr:y>
    </cdr:to>
    <cdr:sp macro="" textlink="">
      <cdr:nvSpPr>
        <cdr:cNvPr id="2" name="BlokTextu 1"/>
        <cdr:cNvSpPr txBox="1"/>
      </cdr:nvSpPr>
      <cdr:spPr>
        <a:xfrm xmlns:a="http://schemas.openxmlformats.org/drawingml/2006/main">
          <a:off x="1347732" y="737383"/>
          <a:ext cx="560917" cy="3386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-160</a:t>
          </a:r>
        </a:p>
      </cdr:txBody>
    </cdr:sp>
  </cdr:relSizeAnchor>
  <cdr:relSizeAnchor xmlns:cdr="http://schemas.openxmlformats.org/drawingml/2006/chartDrawing">
    <cdr:from>
      <cdr:x>0.36133</cdr:x>
      <cdr:y>0.76236</cdr:y>
    </cdr:from>
    <cdr:to>
      <cdr:x>0.48346</cdr:x>
      <cdr:y>0.88889</cdr:y>
    </cdr:to>
    <cdr:sp macro="" textlink="">
      <cdr:nvSpPr>
        <cdr:cNvPr id="3" name="BlokTextu 1"/>
        <cdr:cNvSpPr txBox="1"/>
      </cdr:nvSpPr>
      <cdr:spPr>
        <a:xfrm xmlns:a="http://schemas.openxmlformats.org/drawingml/2006/main">
          <a:off x="1659467" y="2040466"/>
          <a:ext cx="560917" cy="3386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-216</a:t>
          </a:r>
        </a:p>
      </cdr:txBody>
    </cdr:sp>
  </cdr:relSizeAnchor>
  <cdr:relSizeAnchor xmlns:cdr="http://schemas.openxmlformats.org/drawingml/2006/chartDrawing">
    <cdr:from>
      <cdr:x>0.61482</cdr:x>
      <cdr:y>0.3274</cdr:y>
    </cdr:from>
    <cdr:to>
      <cdr:x>0.73695</cdr:x>
      <cdr:y>0.45393</cdr:y>
    </cdr:to>
    <cdr:sp macro="" textlink="">
      <cdr:nvSpPr>
        <cdr:cNvPr id="4" name="BlokTextu 1"/>
        <cdr:cNvSpPr txBox="1"/>
      </cdr:nvSpPr>
      <cdr:spPr>
        <a:xfrm xmlns:a="http://schemas.openxmlformats.org/drawingml/2006/main">
          <a:off x="2823633" y="876300"/>
          <a:ext cx="560917" cy="3386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-213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0.27622</cdr:x>
      <cdr:y>0.67674</cdr:y>
    </cdr:from>
    <cdr:to>
      <cdr:x>0.39945</cdr:x>
      <cdr:y>0.80427</cdr:y>
    </cdr:to>
    <cdr:sp macro="" textlink="">
      <cdr:nvSpPr>
        <cdr:cNvPr id="2" name="BlokTextu 1"/>
        <cdr:cNvSpPr txBox="1"/>
      </cdr:nvSpPr>
      <cdr:spPr>
        <a:xfrm xmlns:a="http://schemas.openxmlformats.org/drawingml/2006/main">
          <a:off x="1257300" y="1797050"/>
          <a:ext cx="560900" cy="3386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+487</a:t>
          </a:r>
        </a:p>
      </cdr:txBody>
    </cdr:sp>
  </cdr:relSizeAnchor>
  <cdr:relSizeAnchor xmlns:cdr="http://schemas.openxmlformats.org/drawingml/2006/chartDrawing">
    <cdr:from>
      <cdr:x>0.57849</cdr:x>
      <cdr:y>0.26623</cdr:y>
    </cdr:from>
    <cdr:to>
      <cdr:x>0.70171</cdr:x>
      <cdr:y>0.39377</cdr:y>
    </cdr:to>
    <cdr:sp macro="" textlink="">
      <cdr:nvSpPr>
        <cdr:cNvPr id="3" name="BlokTextu 1"/>
        <cdr:cNvSpPr txBox="1"/>
      </cdr:nvSpPr>
      <cdr:spPr>
        <a:xfrm xmlns:a="http://schemas.openxmlformats.org/drawingml/2006/main">
          <a:off x="2633134" y="706967"/>
          <a:ext cx="560900" cy="3386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+29</a:t>
          </a:r>
        </a:p>
      </cdr:txBody>
    </cdr:sp>
  </cdr:relSizeAnchor>
  <cdr:relSizeAnchor xmlns:cdr="http://schemas.openxmlformats.org/drawingml/2006/chartDrawing">
    <cdr:from>
      <cdr:x>0.60871</cdr:x>
      <cdr:y>0.43362</cdr:y>
    </cdr:from>
    <cdr:to>
      <cdr:x>0.73194</cdr:x>
      <cdr:y>0.56116</cdr:y>
    </cdr:to>
    <cdr:sp macro="" textlink="">
      <cdr:nvSpPr>
        <cdr:cNvPr id="4" name="BlokTextu 1"/>
        <cdr:cNvSpPr txBox="1"/>
      </cdr:nvSpPr>
      <cdr:spPr>
        <a:xfrm xmlns:a="http://schemas.openxmlformats.org/drawingml/2006/main">
          <a:off x="2770717" y="1151467"/>
          <a:ext cx="560900" cy="3386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+89</a:t>
          </a:r>
        </a:p>
      </cdr:txBody>
    </cdr:sp>
  </cdr:relSizeAnchor>
  <cdr:relSizeAnchor xmlns:cdr="http://schemas.openxmlformats.org/drawingml/2006/chartDrawing">
    <cdr:from>
      <cdr:x>0.49711</cdr:x>
      <cdr:y>0.16261</cdr:y>
    </cdr:from>
    <cdr:to>
      <cdr:x>0.62034</cdr:x>
      <cdr:y>0.29014</cdr:y>
    </cdr:to>
    <cdr:sp macro="" textlink="">
      <cdr:nvSpPr>
        <cdr:cNvPr id="5" name="BlokTextu 1"/>
        <cdr:cNvSpPr txBox="1"/>
      </cdr:nvSpPr>
      <cdr:spPr>
        <a:xfrm xmlns:a="http://schemas.openxmlformats.org/drawingml/2006/main">
          <a:off x="2262716" y="431800"/>
          <a:ext cx="560900" cy="3386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+97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50850</xdr:colOff>
      <xdr:row>32</xdr:row>
      <xdr:rowOff>1500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0.28842</cdr:x>
      <cdr:y>0.28616</cdr:y>
    </cdr:from>
    <cdr:to>
      <cdr:x>0.4119</cdr:x>
      <cdr:y>0.41369</cdr:y>
    </cdr:to>
    <cdr:sp macro="" textlink="">
      <cdr:nvSpPr>
        <cdr:cNvPr id="2" name="BlokTextu 1"/>
        <cdr:cNvSpPr txBox="1"/>
      </cdr:nvSpPr>
      <cdr:spPr>
        <a:xfrm xmlns:a="http://schemas.openxmlformats.org/drawingml/2006/main">
          <a:off x="1310217" y="759883"/>
          <a:ext cx="560917" cy="3386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-150</a:t>
          </a:r>
        </a:p>
      </cdr:txBody>
    </cdr:sp>
  </cdr:relSizeAnchor>
  <cdr:relSizeAnchor xmlns:cdr="http://schemas.openxmlformats.org/drawingml/2006/chartDrawing">
    <cdr:from>
      <cdr:x>0.30007</cdr:x>
      <cdr:y>0.66478</cdr:y>
    </cdr:from>
    <cdr:to>
      <cdr:x>0.42355</cdr:x>
      <cdr:y>0.79232</cdr:y>
    </cdr:to>
    <cdr:sp macro="" textlink="">
      <cdr:nvSpPr>
        <cdr:cNvPr id="3" name="BlokTextu 1"/>
        <cdr:cNvSpPr txBox="1"/>
      </cdr:nvSpPr>
      <cdr:spPr>
        <a:xfrm xmlns:a="http://schemas.openxmlformats.org/drawingml/2006/main">
          <a:off x="1363134" y="1765300"/>
          <a:ext cx="560917" cy="3386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-66</a:t>
          </a:r>
        </a:p>
      </cdr:txBody>
    </cdr:sp>
  </cdr:relSizeAnchor>
  <cdr:relSizeAnchor xmlns:cdr="http://schemas.openxmlformats.org/drawingml/2006/chartDrawing">
    <cdr:from>
      <cdr:x>0.47247</cdr:x>
      <cdr:y>0.77637</cdr:y>
    </cdr:from>
    <cdr:to>
      <cdr:x>0.59595</cdr:x>
      <cdr:y>0.90391</cdr:y>
    </cdr:to>
    <cdr:sp macro="" textlink="">
      <cdr:nvSpPr>
        <cdr:cNvPr id="4" name="BlokTextu 1"/>
        <cdr:cNvSpPr txBox="1"/>
      </cdr:nvSpPr>
      <cdr:spPr>
        <a:xfrm xmlns:a="http://schemas.openxmlformats.org/drawingml/2006/main">
          <a:off x="2146300" y="2061633"/>
          <a:ext cx="560917" cy="3386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-115</a:t>
          </a:r>
        </a:p>
      </cdr:txBody>
    </cdr:sp>
  </cdr:relSizeAnchor>
  <cdr:relSizeAnchor xmlns:cdr="http://schemas.openxmlformats.org/drawingml/2006/chartDrawing">
    <cdr:from>
      <cdr:x>0.62158</cdr:x>
      <cdr:y>0.34196</cdr:y>
    </cdr:from>
    <cdr:to>
      <cdr:x>0.74505</cdr:x>
      <cdr:y>0.46949</cdr:y>
    </cdr:to>
    <cdr:sp macro="" textlink="">
      <cdr:nvSpPr>
        <cdr:cNvPr id="5" name="BlokTextu 1"/>
        <cdr:cNvSpPr txBox="1"/>
      </cdr:nvSpPr>
      <cdr:spPr>
        <a:xfrm xmlns:a="http://schemas.openxmlformats.org/drawingml/2006/main">
          <a:off x="2823634" y="908050"/>
          <a:ext cx="560917" cy="3386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-186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0.16381</cdr:x>
      <cdr:y>0.72819</cdr:y>
    </cdr:from>
    <cdr:to>
      <cdr:x>0.2819</cdr:x>
      <cdr:y>0.78523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9151" y="2066925"/>
          <a:ext cx="590550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k-SK" sz="1100"/>
        </a:p>
      </cdr:txBody>
    </cdr:sp>
  </cdr:relSizeAnchor>
  <cdr:relSizeAnchor xmlns:cdr="http://schemas.openxmlformats.org/drawingml/2006/chartDrawing">
    <cdr:from>
      <cdr:x>0.18095</cdr:x>
      <cdr:y>0.6832</cdr:y>
    </cdr:from>
    <cdr:to>
      <cdr:x>0.32952</cdr:x>
      <cdr:y>0.80433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60471" y="1216254"/>
          <a:ext cx="1199127" cy="2156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900" b="1">
              <a:solidFill>
                <a:srgbClr val="13B5EA"/>
              </a:solidFill>
            </a:rPr>
            <a:t>-</a:t>
          </a:r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589</a:t>
          </a:r>
        </a:p>
      </cdr:txBody>
    </cdr:sp>
  </cdr:relSizeAnchor>
  <cdr:relSizeAnchor xmlns:cdr="http://schemas.openxmlformats.org/drawingml/2006/chartDrawing">
    <cdr:from>
      <cdr:x>0.38187</cdr:x>
      <cdr:y>0.68499</cdr:y>
    </cdr:from>
    <cdr:to>
      <cdr:x>0.53044</cdr:x>
      <cdr:y>0.76217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422133" y="2035664"/>
          <a:ext cx="1331419" cy="229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</a:rPr>
            <a:t>-</a:t>
          </a:r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524*</a:t>
          </a:r>
        </a:p>
      </cdr:txBody>
    </cdr:sp>
  </cdr:relSizeAnchor>
  <cdr:relSizeAnchor xmlns:cdr="http://schemas.openxmlformats.org/drawingml/2006/chartDrawing">
    <cdr:from>
      <cdr:x>0.59035</cdr:x>
      <cdr:y>0.68204</cdr:y>
    </cdr:from>
    <cdr:to>
      <cdr:x>0.73893</cdr:x>
      <cdr:y>0.75922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290433" y="2026877"/>
          <a:ext cx="1331508" cy="229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671**</a:t>
          </a:r>
        </a:p>
      </cdr:txBody>
    </cdr:sp>
  </cdr:relSizeAnchor>
  <cdr:relSizeAnchor xmlns:cdr="http://schemas.openxmlformats.org/drawingml/2006/chartDrawing">
    <cdr:from>
      <cdr:x>0.78404</cdr:x>
      <cdr:y>0.65142</cdr:y>
    </cdr:from>
    <cdr:to>
      <cdr:x>0.93261</cdr:x>
      <cdr:y>0.7286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7026196" y="1935876"/>
          <a:ext cx="1331419" cy="2293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560</a:t>
          </a:r>
        </a:p>
      </cdr:txBody>
    </cdr:sp>
  </cdr:relSizeAnchor>
  <cdr:relSizeAnchor xmlns:cdr="http://schemas.openxmlformats.org/drawingml/2006/chartDrawing">
    <cdr:from>
      <cdr:x>0.29542</cdr:x>
      <cdr:y>0.68466</cdr:y>
    </cdr:from>
    <cdr:to>
      <cdr:x>0.44399</cdr:x>
      <cdr:y>0.81961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384373" y="1218854"/>
          <a:ext cx="1199128" cy="240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-119</a:t>
          </a:r>
        </a:p>
      </cdr:txBody>
    </cdr:sp>
  </cdr:relSizeAnchor>
  <cdr:relSizeAnchor xmlns:cdr="http://schemas.openxmlformats.org/drawingml/2006/chartDrawing">
    <cdr:from>
      <cdr:x>0.19286</cdr:x>
      <cdr:y>0.1537</cdr:y>
    </cdr:from>
    <cdr:to>
      <cdr:x>0.34143</cdr:x>
      <cdr:y>0.23089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498471" y="275235"/>
          <a:ext cx="1154341" cy="138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</a:rPr>
            <a:t>-</a:t>
          </a:r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0,7</a:t>
          </a:r>
          <a:r>
            <a:rPr lang="sk-SK" sz="900" b="1">
              <a:solidFill>
                <a:srgbClr val="13B5EA"/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0.29686</cdr:x>
      <cdr:y>0.16011</cdr:y>
    </cdr:from>
    <cdr:to>
      <cdr:x>0.44543</cdr:x>
      <cdr:y>0.27356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306527" y="286713"/>
          <a:ext cx="1154342" cy="2031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-0,1</a:t>
          </a:r>
        </a:p>
      </cdr:txBody>
    </cdr:sp>
  </cdr:relSizeAnchor>
  <cdr:relSizeAnchor xmlns:cdr="http://schemas.openxmlformats.org/drawingml/2006/chartDrawing">
    <cdr:from>
      <cdr:x>0.38684</cdr:x>
      <cdr:y>0.1537</cdr:y>
    </cdr:from>
    <cdr:to>
      <cdr:x>0.48329</cdr:x>
      <cdr:y>0.23088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3005654" y="275235"/>
          <a:ext cx="749386" cy="1382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</a:rPr>
            <a:t>-</a:t>
          </a:r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0,6</a:t>
          </a:r>
        </a:p>
      </cdr:txBody>
    </cdr:sp>
  </cdr:relSizeAnchor>
  <cdr:relSizeAnchor xmlns:cdr="http://schemas.openxmlformats.org/drawingml/2006/chartDrawing">
    <cdr:from>
      <cdr:x>0.58463</cdr:x>
      <cdr:y>0.15895</cdr:y>
    </cdr:from>
    <cdr:to>
      <cdr:x>0.7332</cdr:x>
      <cdr:y>0.23613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4700277" y="282967"/>
          <a:ext cx="1194463" cy="1373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0,8</a:t>
          </a:r>
        </a:p>
      </cdr:txBody>
    </cdr:sp>
  </cdr:relSizeAnchor>
  <cdr:relSizeAnchor xmlns:cdr="http://schemas.openxmlformats.org/drawingml/2006/chartDrawing">
    <cdr:from>
      <cdr:x>0.78372</cdr:x>
      <cdr:y>0.16064</cdr:y>
    </cdr:from>
    <cdr:to>
      <cdr:x>0.93229</cdr:x>
      <cdr:y>0.23781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6089244" y="287656"/>
          <a:ext cx="1154341" cy="1381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0,7</a:t>
          </a:r>
        </a:p>
      </cdr:txBody>
    </cdr:sp>
  </cdr:relSizeAnchor>
  <cdr:relSizeAnchor xmlns:cdr="http://schemas.openxmlformats.org/drawingml/2006/chartDrawing">
    <cdr:from>
      <cdr:x>0.0265</cdr:x>
      <cdr:y>0.17562</cdr:y>
    </cdr:from>
    <cdr:to>
      <cdr:x>0.17507</cdr:x>
      <cdr:y>0.27356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205897" y="314482"/>
          <a:ext cx="1154341" cy="175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v % HDP:</a:t>
          </a:r>
        </a:p>
      </cdr:txBody>
    </cdr:sp>
  </cdr:relSizeAnchor>
  <cdr:relSizeAnchor xmlns:cdr="http://schemas.openxmlformats.org/drawingml/2006/chartDrawing">
    <cdr:from>
      <cdr:x>0.02693</cdr:x>
      <cdr:y>0.68277</cdr:y>
    </cdr:from>
    <cdr:to>
      <cdr:x>0.1755</cdr:x>
      <cdr:y>0.80547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209237" y="1222636"/>
          <a:ext cx="1154342" cy="219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v mil. eur:</a:t>
          </a:r>
        </a:p>
      </cdr:txBody>
    </cdr:sp>
  </cdr:relSizeAnchor>
  <cdr:relSizeAnchor xmlns:cdr="http://schemas.openxmlformats.org/drawingml/2006/chartDrawing">
    <cdr:from>
      <cdr:x>0.31119</cdr:x>
      <cdr:y>0.02469</cdr:y>
    </cdr:from>
    <cdr:to>
      <cdr:x>0.51533</cdr:x>
      <cdr:y>0.13993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2417863" y="44212"/>
          <a:ext cx="1586103" cy="206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100" b="1">
              <a:solidFill>
                <a:schemeClr val="bg2">
                  <a:lumMod val="25000"/>
                </a:schemeClr>
              </a:solidFill>
              <a:latin typeface="Constantia" panose="02030602050306030303" pitchFamily="18" charset="0"/>
            </a:rPr>
            <a:t>Financované</a:t>
          </a:r>
          <a:r>
            <a:rPr lang="sk-SK" sz="1100" b="1">
              <a:solidFill>
                <a:schemeClr val="bg2">
                  <a:lumMod val="25000"/>
                </a:schemeClr>
              </a:solidFill>
            </a:rPr>
            <a:t> </a:t>
          </a:r>
          <a:r>
            <a:rPr lang="sk-SK" sz="1100" b="1">
              <a:solidFill>
                <a:schemeClr val="bg2">
                  <a:lumMod val="25000"/>
                </a:schemeClr>
              </a:solidFill>
              <a:latin typeface="Constantia" panose="02030602050306030303" pitchFamily="18" charset="0"/>
            </a:rPr>
            <a:t>oblasti</a:t>
          </a:r>
        </a:p>
      </cdr:txBody>
    </cdr:sp>
  </cdr:relSizeAnchor>
  <cdr:relSizeAnchor xmlns:cdr="http://schemas.openxmlformats.org/drawingml/2006/chartDrawing">
    <cdr:from>
      <cdr:x>0.5078</cdr:x>
      <cdr:y>0.02449</cdr:y>
    </cdr:from>
    <cdr:to>
      <cdr:x>0.71194</cdr:x>
      <cdr:y>0.13973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4877734" y="44323"/>
          <a:ext cx="1960886" cy="2085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100" b="1">
              <a:solidFill>
                <a:schemeClr val="bg2">
                  <a:lumMod val="25000"/>
                </a:schemeClr>
              </a:solidFill>
              <a:latin typeface="Constantia" panose="02030602050306030303" pitchFamily="18" charset="0"/>
            </a:rPr>
            <a:t>Zdroje financovania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13</xdr:col>
      <xdr:colOff>600075</xdr:colOff>
      <xdr:row>15</xdr:row>
      <xdr:rowOff>61911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13</xdr:col>
      <xdr:colOff>600075</xdr:colOff>
      <xdr:row>15</xdr:row>
      <xdr:rowOff>61911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9</xdr:row>
      <xdr:rowOff>0</xdr:rowOff>
    </xdr:from>
    <xdr:to>
      <xdr:col>20</xdr:col>
      <xdr:colOff>304800</xdr:colOff>
      <xdr:row>25</xdr:row>
      <xdr:rowOff>152400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17</xdr:col>
      <xdr:colOff>276224</xdr:colOff>
      <xdr:row>15</xdr:row>
      <xdr:rowOff>152400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Users/ebugyi/AppData/Local/Microsoft/Windows/Temporary%20Internet%20Files/Content.Outlook/JG459QFK/DATA/C3/CZE/REER/REERTOT99%20revis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oracun\Skupni\SABJF\Bilance\GLOB92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Proracun/Skupni/SABJF/Bilance/GLOB92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ocuments%20and%20Settings/idrozd/Desktop/NPC_2013_2015_OS_09/NPC_2010/Documents%20and%20Settings/PANTOLIN/My%20Local%20Documents/Slovenia/Wages_employme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Users/ebugyi/AppData/Local/Microsoft/Windows/Temporary%20Internet%20Files/Content.Outlook/JG459QFK/Documents%20and%20Settings/PANTOLIN/My%20Local%20Documents/Slovenia/Wages_employmen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ocuments%20and%20Settings/PANTOLIN/My%20Local%20Documents/Slovenia/Wages_employmen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Users/mmarcanova/Documents/MM/14_MATERIALY_RRZ/J_VyhodnotenieMTO/2015_Vyhodnotenie%20MTO%202014/Jul/MTO_2014_jul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Users/idrozd/Desktop/Vychodiska_ESA95_kody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Users/ebugyi/AppData/Local/Microsoft/Windows/Temporary%20Internet%20Files/Content.Outlook/JG459QFK/Slovenia/SV%20MONITORab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ocuments%20and%20Settings/idrozd/Desktop/NPC_2013_2015_OS_09/NPC_2010/Slovenia/SV%20MONITORa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ocuments%20and%20Settings/idrozd/Desktop/NPC_2013_2015_OS_09/NPC_2010/DATA/C3/CZE/REER/REERTOT99%20revise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BOP\SV%20BO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EXT\Svkbo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Users/PC-003MM/Documents/14_MATERIALY_RRZ/A_HodnotenieRozpoctu/Hodnotenie%20VVS%202013-2016/FINAL%20DATA/VRVS_DATA_M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Users/ebugyi/AppData/Local/Microsoft/Windows/Temporary%20Internet%20Files/Content.Outlook/JG459QFK/DATA/C3/CZE/REAL/CZYWP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ocuments%20and%20Settings/idrozd/Desktop/NPC_2013_2015_OS_09/NPC_2010/DATA/C3/CZE/REAL/CZYWP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Colombia\WEO\GEEColombiaOct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Users/ebugyi/AppData/Local/Microsoft/Windows/Temporary%20Internet%20Files/Content.Outlook/JG459QFK/WIN/Temporary%20Internet%20Files/OLKE156/Money/Monetary%20Conditions/mcichart_core_inf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ocuments%20and%20Settings/idrozd/Desktop/NPC_2013_2015_OS_09/NPC_2010/WIN/Temporary%20Internet%20Files/OLKE156/Money/Monetary%20Conditions/mcichart_core_inf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Agnes\Slovenia\00Art4\data\Qdrive\GEN\Macro\cp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My%20Documents/moldova/Oct2000mission/data/eff9911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11\DATA\O1\SVN\Macro\Monitor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Users/ebugyi/AppData/Local/Microsoft/Windows/Temporary%20Internet%20Files/Content.Outlook/JG459QFK/DATA/C3/SVN/BOP/REER%20and%20competitiveness/Competitivenes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ocuments%20and%20Settings/idrozd/Desktop/NPC_2013_2015_OS_09/NPC_2010/DATA/C3/SVN/BOP/REER%20and%20competitiveness/Competitivenes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klientov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ocuments%20and%20Settings/idrozd/Desktop/NPC_2013_2015_OS_09/NPC_2010/Documents%20and%20Settings/lshoobridge/Local%20Settings/Temporary%20Internet%20Files/OLK10/Charts/Svk%20Charts%20Data%202005_curren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Svn%20P%20Drive/Fisc/Work/GLOB00-De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OC\C3\CZE\CNS\RED\97\APPEN\A42DB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eu1\system2000\WRSTAB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WIN/Temporary%20Internet%20Files/OLK93A2/Macedonia/Missions/July2000/BriefingPaper/MacroframeworkJun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PA\CHL\SECTORS\BOP\Bop0209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Users/ebugyi/AppData/Local/Microsoft/Windows/Temporary%20Internet%20Files/Content.Outlook/JG459QFK/DATA/C3/CZE/FIS/M-T%20fiscal%20June10%2020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ocuments%20and%20Settings/idrozd/Desktop/NPC_2013_2015_OS_09/NPC_2010/DATA/C3/CZE/FIS/M-T%20fiscal%20June10%20200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DOWS\TEMP\CRI-BOP-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EXTERNAL\Output\CRI-BOP-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Users/ebugyi/AppData/Local/Microsoft/Windows/Temporary%20Internet%20Files/Content.Outlook/JG459QFK/DATA/O2/MKD/REP/TABLES/red98/Mk-red9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ocuments%20and%20Settings/idrozd/Desktop/NPC_2013_2015_OS_09/NPC_2010/DATA/O2/MKD/REP/TABLES/red98/Mk-red98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Dbase\Dinput\CRI-INPUT-ABOP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EXTERNAL\Output\Other-2002\CRI-INPUT-ABOP-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ATA/CA/CRI/Dbase/Dinput/CRI-INPUT-ABO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ATA/SVK/Database/Debt%20service%20reque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ATA/WE/NLD/WEO/Current/WEO138annua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IFP_NEW/1_DANE/1_5_Vybor/EDV/2014_Zasadnutia/februar/Opatrenia%20RVS_201402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11\DATA\O1\SVN\FISC\SV%20FISCAL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FISC\fisc_outtak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CZE\MON\CZE%20Money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kumenti\2000_OR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BOP\SVN%20-%20BOP_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FISC\GLOB_an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Users/ebugyi/AppData/Local/Microsoft/Windows/Temporary%20Internet%20Files/Content.Outlook/JG459QFK/Documents%20and%20Settings/dtzanninis/My%20Local%20Documents/Slovenia/CZE%20--%20Main%20Fiscal%20Fil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ocuments%20and%20Settings/idrozd/Desktop/NPC_2013_2015_OS_09/NPC_2010/Documents%20and%20Settings/dtzanninis/My%20Local%20Documents/Slovenia/CZE%20--%20Main%20Fiscal%20Fil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CPLAZO\IMAE\PR\INF1-ALEX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3035\Bopfeb00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Rep\Statistical%20Appendix\2003\Statistical%20Appendix%20Tabl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ecuredtab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EUR\DATA\C2\POL\MONEY\POLIR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REAL\SEI-TBL\vulnerability%20indicator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Current\ecubopLat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REAL\Svkre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  <cell r="G1" t="str">
            <v>CPI112</v>
          </cell>
          <cell r="H1" t="str">
            <v>CPI132</v>
          </cell>
          <cell r="I1" t="str">
            <v>CPI134</v>
          </cell>
          <cell r="J1" t="str">
            <v>CPI136</v>
          </cell>
          <cell r="L1" t="str">
            <v>CPI158</v>
          </cell>
          <cell r="U1" t="str">
            <v>WPI111</v>
          </cell>
          <cell r="V1" t="str">
            <v>WPI112</v>
          </cell>
          <cell r="W1" t="str">
            <v>WPI132</v>
          </cell>
          <cell r="X1" t="str">
            <v>WPI134</v>
          </cell>
          <cell r="AA1" t="str">
            <v>WPI158</v>
          </cell>
          <cell r="AL1" t="str">
            <v>enda111</v>
          </cell>
          <cell r="AM1" t="str">
            <v>enda112</v>
          </cell>
          <cell r="AN1" t="str">
            <v>enda132</v>
          </cell>
          <cell r="AO1" t="str">
            <v>enda134</v>
          </cell>
          <cell r="AP1" t="str">
            <v>enda136</v>
          </cell>
          <cell r="AR1" t="str">
            <v>enda158</v>
          </cell>
          <cell r="BI1" t="str">
            <v>u111lnulcmx</v>
          </cell>
          <cell r="BJ1" t="str">
            <v>u112lnulcmx</v>
          </cell>
          <cell r="BK1" t="str">
            <v>u132lnulcmx</v>
          </cell>
          <cell r="BL1" t="str">
            <v>u134lnulcmx</v>
          </cell>
          <cell r="BM1" t="str">
            <v>u136lnulcmx</v>
          </cell>
          <cell r="BP1" t="str">
            <v>u158lnulcmx</v>
          </cell>
        </row>
        <row r="2">
          <cell r="F2" t="str">
            <v>CPI111</v>
          </cell>
          <cell r="G2" t="str">
            <v>CPI112</v>
          </cell>
          <cell r="H2" t="str">
            <v>CPI132</v>
          </cell>
          <cell r="I2" t="str">
            <v>CPI134</v>
          </cell>
          <cell r="J2" t="str">
            <v>CPI136</v>
          </cell>
          <cell r="K2" t="str">
            <v>cpi936</v>
          </cell>
          <cell r="L2" t="str">
            <v>CPI158</v>
          </cell>
          <cell r="U2" t="str">
            <v>WPI111</v>
          </cell>
          <cell r="V2" t="str">
            <v>WPI112</v>
          </cell>
          <cell r="W2" t="str">
            <v>WPI132</v>
          </cell>
          <cell r="X2" t="str">
            <v>WPI134</v>
          </cell>
          <cell r="Z2" t="str">
            <v>wpi936</v>
          </cell>
          <cell r="AA2" t="str">
            <v>WPI158</v>
          </cell>
        </row>
        <row r="9">
          <cell r="B9" t="str">
            <v>1990m1</v>
          </cell>
        </row>
        <row r="10">
          <cell r="B10" t="str">
            <v>+</v>
          </cell>
        </row>
        <row r="11">
          <cell r="B11" t="str">
            <v>+</v>
          </cell>
          <cell r="C11" t="str">
            <v>Mar90</v>
          </cell>
        </row>
        <row r="12">
          <cell r="B12" t="str">
            <v>+</v>
          </cell>
        </row>
        <row r="13">
          <cell r="B13" t="str">
            <v>+</v>
          </cell>
        </row>
        <row r="14">
          <cell r="B14" t="str">
            <v>+</v>
          </cell>
          <cell r="C14" t="str">
            <v>Jun</v>
          </cell>
        </row>
        <row r="15">
          <cell r="B15" t="str">
            <v>+</v>
          </cell>
        </row>
        <row r="16">
          <cell r="B16" t="str">
            <v>+</v>
          </cell>
        </row>
        <row r="17">
          <cell r="B17" t="str">
            <v>+</v>
          </cell>
          <cell r="C17" t="str">
            <v>Sep</v>
          </cell>
        </row>
        <row r="18">
          <cell r="B18" t="str">
            <v>+</v>
          </cell>
        </row>
        <row r="19">
          <cell r="B19" t="str">
            <v>+</v>
          </cell>
        </row>
        <row r="20">
          <cell r="B20" t="str">
            <v>+</v>
          </cell>
          <cell r="C20" t="str">
            <v>Dec</v>
          </cell>
        </row>
        <row r="21">
          <cell r="B21" t="str">
            <v>+</v>
          </cell>
        </row>
        <row r="22">
          <cell r="B22" t="str">
            <v>+</v>
          </cell>
        </row>
        <row r="23">
          <cell r="B23" t="str">
            <v>+</v>
          </cell>
          <cell r="C23" t="str">
            <v>Mar91</v>
          </cell>
        </row>
        <row r="24">
          <cell r="B24" t="str">
            <v>+</v>
          </cell>
        </row>
        <row r="25">
          <cell r="B25" t="str">
            <v>+</v>
          </cell>
        </row>
        <row r="26">
          <cell r="B26" t="str">
            <v>+</v>
          </cell>
          <cell r="C26" t="str">
            <v>Jun</v>
          </cell>
        </row>
        <row r="27">
          <cell r="B27" t="str">
            <v>+</v>
          </cell>
        </row>
        <row r="28">
          <cell r="B28" t="str">
            <v>+</v>
          </cell>
        </row>
        <row r="29">
          <cell r="B29" t="str">
            <v>+</v>
          </cell>
          <cell r="C29" t="str">
            <v>Sep</v>
          </cell>
        </row>
        <row r="30">
          <cell r="B30" t="str">
            <v>+</v>
          </cell>
        </row>
        <row r="31">
          <cell r="B31" t="str">
            <v>+</v>
          </cell>
        </row>
        <row r="32">
          <cell r="B32" t="str">
            <v>+</v>
          </cell>
          <cell r="C32" t="str">
            <v>Dec</v>
          </cell>
        </row>
        <row r="33">
          <cell r="B33" t="str">
            <v>+</v>
          </cell>
        </row>
        <row r="34">
          <cell r="B34" t="str">
            <v>+</v>
          </cell>
        </row>
        <row r="35">
          <cell r="B35" t="str">
            <v>+</v>
          </cell>
          <cell r="C35" t="str">
            <v>Mar92</v>
          </cell>
        </row>
        <row r="36">
          <cell r="B36" t="str">
            <v>+</v>
          </cell>
        </row>
        <row r="37">
          <cell r="B37" t="str">
            <v>+</v>
          </cell>
        </row>
        <row r="38">
          <cell r="B38" t="str">
            <v>+</v>
          </cell>
          <cell r="C38" t="str">
            <v>Jun</v>
          </cell>
        </row>
        <row r="39">
          <cell r="B39" t="str">
            <v>+</v>
          </cell>
        </row>
        <row r="40">
          <cell r="B40" t="str">
            <v>+</v>
          </cell>
        </row>
        <row r="41">
          <cell r="B41" t="str">
            <v>+</v>
          </cell>
          <cell r="C41" t="str">
            <v>Sep</v>
          </cell>
        </row>
        <row r="42">
          <cell r="B42" t="str">
            <v>+</v>
          </cell>
        </row>
        <row r="43">
          <cell r="B43" t="str">
            <v>+</v>
          </cell>
        </row>
        <row r="44">
          <cell r="B44" t="str">
            <v>+</v>
          </cell>
          <cell r="C44" t="str">
            <v>Dec</v>
          </cell>
        </row>
        <row r="45">
          <cell r="B45" t="str">
            <v>+</v>
          </cell>
        </row>
        <row r="46">
          <cell r="B46" t="str">
            <v>+</v>
          </cell>
        </row>
        <row r="47">
          <cell r="B47" t="str">
            <v>+</v>
          </cell>
          <cell r="C47" t="str">
            <v>Mar93</v>
          </cell>
        </row>
        <row r="48">
          <cell r="B48" t="str">
            <v>+</v>
          </cell>
        </row>
        <row r="49">
          <cell r="B49" t="str">
            <v>+</v>
          </cell>
        </row>
        <row r="50">
          <cell r="B50" t="str">
            <v>+</v>
          </cell>
          <cell r="C50" t="str">
            <v>Jun</v>
          </cell>
        </row>
        <row r="51">
          <cell r="B51" t="str">
            <v>+</v>
          </cell>
        </row>
        <row r="52">
          <cell r="B52" t="str">
            <v>+</v>
          </cell>
        </row>
        <row r="53">
          <cell r="B53" t="str">
            <v>+</v>
          </cell>
          <cell r="C53" t="str">
            <v>Sep</v>
          </cell>
        </row>
        <row r="54">
          <cell r="B54" t="str">
            <v>+</v>
          </cell>
        </row>
        <row r="55">
          <cell r="B55" t="str">
            <v>+</v>
          </cell>
        </row>
        <row r="56">
          <cell r="B56" t="str">
            <v>+</v>
          </cell>
          <cell r="C56" t="str">
            <v>Dec</v>
          </cell>
        </row>
        <row r="57">
          <cell r="B57" t="str">
            <v>+</v>
          </cell>
        </row>
        <row r="58">
          <cell r="B58" t="str">
            <v>+</v>
          </cell>
        </row>
        <row r="59">
          <cell r="B59" t="str">
            <v>+</v>
          </cell>
          <cell r="C59" t="str">
            <v>Mar94</v>
          </cell>
        </row>
        <row r="60">
          <cell r="B60" t="str">
            <v>+</v>
          </cell>
        </row>
        <row r="61">
          <cell r="B61" t="str">
            <v>+</v>
          </cell>
        </row>
        <row r="62">
          <cell r="B62" t="str">
            <v>+</v>
          </cell>
          <cell r="C62" t="str">
            <v>Jun</v>
          </cell>
        </row>
        <row r="63">
          <cell r="B63" t="str">
            <v>+</v>
          </cell>
        </row>
        <row r="64">
          <cell r="B64" t="str">
            <v>+</v>
          </cell>
        </row>
        <row r="65">
          <cell r="B65" t="str">
            <v>+</v>
          </cell>
          <cell r="C65" t="str">
            <v>Sep</v>
          </cell>
        </row>
        <row r="66">
          <cell r="B66" t="str">
            <v>+</v>
          </cell>
        </row>
        <row r="67">
          <cell r="B67" t="str">
            <v>+</v>
          </cell>
        </row>
        <row r="68">
          <cell r="B68" t="str">
            <v>+</v>
          </cell>
          <cell r="C68" t="str">
            <v>Dec</v>
          </cell>
        </row>
        <row r="69">
          <cell r="B69" t="str">
            <v>+</v>
          </cell>
        </row>
        <row r="70">
          <cell r="B70" t="str">
            <v>+</v>
          </cell>
        </row>
        <row r="71">
          <cell r="B71" t="str">
            <v>+</v>
          </cell>
          <cell r="C71" t="str">
            <v>Mar95</v>
          </cell>
        </row>
        <row r="72">
          <cell r="B72" t="str">
            <v>+</v>
          </cell>
        </row>
        <row r="73">
          <cell r="B73" t="str">
            <v>+</v>
          </cell>
        </row>
        <row r="74">
          <cell r="B74" t="str">
            <v>+</v>
          </cell>
          <cell r="C74" t="str">
            <v>Jun</v>
          </cell>
        </row>
        <row r="75">
          <cell r="B75" t="str">
            <v>+</v>
          </cell>
        </row>
        <row r="76">
          <cell r="B76" t="str">
            <v>+</v>
          </cell>
        </row>
        <row r="77">
          <cell r="B77" t="str">
            <v>+</v>
          </cell>
        </row>
        <row r="78">
          <cell r="B78" t="str">
            <v>+</v>
          </cell>
        </row>
        <row r="79">
          <cell r="B79" t="str">
            <v>+</v>
          </cell>
        </row>
        <row r="80">
          <cell r="B80" t="str">
            <v>+</v>
          </cell>
        </row>
        <row r="81">
          <cell r="B81" t="str">
            <v>+</v>
          </cell>
        </row>
        <row r="82">
          <cell r="B82" t="str">
            <v>+</v>
          </cell>
        </row>
        <row r="83">
          <cell r="B83" t="str">
            <v>+</v>
          </cell>
        </row>
        <row r="84">
          <cell r="B84" t="str">
            <v>+</v>
          </cell>
        </row>
        <row r="85">
          <cell r="B85" t="str">
            <v>+</v>
          </cell>
        </row>
        <row r="86">
          <cell r="B86" t="str">
            <v>+</v>
          </cell>
        </row>
        <row r="87">
          <cell r="B87" t="str">
            <v>+</v>
          </cell>
        </row>
        <row r="88">
          <cell r="B88" t="str">
            <v>+</v>
          </cell>
        </row>
        <row r="89">
          <cell r="B89" t="str">
            <v>+</v>
          </cell>
        </row>
        <row r="90">
          <cell r="B90" t="str">
            <v>+</v>
          </cell>
        </row>
        <row r="91">
          <cell r="B91" t="str">
            <v>+</v>
          </cell>
        </row>
        <row r="92">
          <cell r="B92" t="str">
            <v>+</v>
          </cell>
        </row>
        <row r="93">
          <cell r="B93" t="str">
            <v>+</v>
          </cell>
        </row>
        <row r="94">
          <cell r="B94" t="str">
            <v>+</v>
          </cell>
        </row>
        <row r="95">
          <cell r="B95" t="str">
            <v>+</v>
          </cell>
        </row>
        <row r="96">
          <cell r="B96" t="str">
            <v>+</v>
          </cell>
        </row>
        <row r="97">
          <cell r="B97" t="str">
            <v>+</v>
          </cell>
        </row>
        <row r="98">
          <cell r="B98" t="str">
            <v>+</v>
          </cell>
        </row>
        <row r="99">
          <cell r="B99" t="str">
            <v>+</v>
          </cell>
        </row>
        <row r="100">
          <cell r="B100" t="str">
            <v>+</v>
          </cell>
        </row>
        <row r="101">
          <cell r="B101" t="str">
            <v>+</v>
          </cell>
        </row>
        <row r="102">
          <cell r="B102" t="str">
            <v>+</v>
          </cell>
        </row>
        <row r="103">
          <cell r="B103" t="str">
            <v>+</v>
          </cell>
        </row>
        <row r="104">
          <cell r="B104" t="str">
            <v>+</v>
          </cell>
        </row>
        <row r="105">
          <cell r="B105" t="str">
            <v>+</v>
          </cell>
        </row>
        <row r="106">
          <cell r="B106" t="str">
            <v>+</v>
          </cell>
        </row>
        <row r="107">
          <cell r="B107" t="str">
            <v>+</v>
          </cell>
        </row>
        <row r="108">
          <cell r="B108" t="str">
            <v>+</v>
          </cell>
        </row>
        <row r="109">
          <cell r="B109" t="str">
            <v>+</v>
          </cell>
        </row>
        <row r="110">
          <cell r="B110" t="str">
            <v>+</v>
          </cell>
        </row>
        <row r="111">
          <cell r="B111" t="str">
            <v>+</v>
          </cell>
        </row>
        <row r="112">
          <cell r="B112" t="str">
            <v>+</v>
          </cell>
        </row>
        <row r="113">
          <cell r="B113" t="str">
            <v>+</v>
          </cell>
        </row>
        <row r="114">
          <cell r="B114" t="str">
            <v>+</v>
          </cell>
        </row>
        <row r="115">
          <cell r="B115" t="str">
            <v>+</v>
          </cell>
        </row>
        <row r="116">
          <cell r="B116" t="str">
            <v>+</v>
          </cell>
        </row>
        <row r="117">
          <cell r="B117" t="str">
            <v>+</v>
          </cell>
        </row>
        <row r="118">
          <cell r="B118" t="str">
            <v>+</v>
          </cell>
        </row>
        <row r="119">
          <cell r="B119" t="str">
            <v>+</v>
          </cell>
        </row>
        <row r="138">
          <cell r="T138" t="str">
            <v>October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AT146" t="str">
            <v>$NOMXRG6</v>
          </cell>
          <cell r="AU146" t="str">
            <v>$NOMXRG6</v>
          </cell>
          <cell r="BR146" t="str">
            <v>$NULCG6</v>
          </cell>
        </row>
        <row r="147">
          <cell r="BB147" t="str">
            <v>Index, Jan-Sept 1990=100</v>
          </cell>
        </row>
        <row r="148">
          <cell r="BU148" t="str">
            <v>$ULCCR</v>
          </cell>
        </row>
        <row r="149">
          <cell r="AY149" t="str">
            <v>Index, Jan-Sept 1990=100</v>
          </cell>
          <cell r="BR149" t="str">
            <v>$NULCG6</v>
          </cell>
          <cell r="BU149" t="str">
            <v>$ULCCR</v>
          </cell>
        </row>
        <row r="150">
          <cell r="AT150" t="str">
            <v>$NOMXRG6</v>
          </cell>
          <cell r="AU150" t="str">
            <v>$NOMXRG6</v>
          </cell>
          <cell r="AY150" t="str">
            <v>NEER</v>
          </cell>
          <cell r="AZ150" t="str">
            <v>REER</v>
          </cell>
          <cell r="BA150" t="str">
            <v>REER</v>
          </cell>
          <cell r="BB150" t="str">
            <v>REER</v>
          </cell>
          <cell r="BU150" t="str">
            <v>CZ</v>
          </cell>
        </row>
        <row r="151">
          <cell r="AT151" t="str">
            <v xml:space="preserve">Weighted </v>
          </cell>
          <cell r="AU151" t="str">
            <v xml:space="preserve">Weighted </v>
          </cell>
          <cell r="AY151" t="str">
            <v>(czech/</v>
          </cell>
          <cell r="AZ151" t="str">
            <v>(CPI based)</v>
          </cell>
          <cell r="BA151" t="str">
            <v>(ULC based)</v>
          </cell>
          <cell r="BB151" t="str">
            <v>(PPI based)</v>
          </cell>
        </row>
        <row r="152">
          <cell r="D152">
            <v>1</v>
          </cell>
          <cell r="E152" t="str">
            <v>weights1</v>
          </cell>
          <cell r="AT152" t="str">
            <v>average</v>
          </cell>
          <cell r="AU152" t="str">
            <v>average</v>
          </cell>
          <cell r="AY152" t="str">
            <v>$nomxrg6)</v>
          </cell>
        </row>
        <row r="153">
          <cell r="D153">
            <v>1</v>
          </cell>
          <cell r="E153" t="str">
            <v>weights2</v>
          </cell>
          <cell r="AT153" t="str">
            <v>EXCL  SVK</v>
          </cell>
          <cell r="AU153" t="str">
            <v>Incl. SVK</v>
          </cell>
          <cell r="AY153" t="str">
            <v>neer</v>
          </cell>
          <cell r="AZ153" t="str">
            <v>reerc</v>
          </cell>
          <cell r="BA153" t="str">
            <v>reeru</v>
          </cell>
          <cell r="BB153" t="str">
            <v>reerp</v>
          </cell>
        </row>
        <row r="154">
          <cell r="B154" t="str">
            <v>1990m1</v>
          </cell>
          <cell r="D154" t="str">
            <v>1990</v>
          </cell>
          <cell r="E154" t="str">
            <v>Jan.</v>
          </cell>
          <cell r="AT154">
            <v>97.717685390932786</v>
          </cell>
          <cell r="AU154">
            <v>98.416450466774521</v>
          </cell>
          <cell r="AW154" t="str">
            <v>1990</v>
          </cell>
          <cell r="AX154">
            <v>32874</v>
          </cell>
          <cell r="AY154">
            <v>102.86789797269462</v>
          </cell>
          <cell r="AZ154">
            <v>1.009642963192813</v>
          </cell>
          <cell r="BA154">
            <v>101.34981705649405</v>
          </cell>
          <cell r="BB154">
            <v>99.628468216542174</v>
          </cell>
          <cell r="BR154">
            <v>95.691962942667203</v>
          </cell>
          <cell r="BU154">
            <v>96.990004549817399</v>
          </cell>
        </row>
        <row r="155">
          <cell r="B155" t="str">
            <v>+</v>
          </cell>
          <cell r="E155" t="str">
            <v>Feb.</v>
          </cell>
          <cell r="AT155">
            <v>98.694340675689048</v>
          </cell>
          <cell r="AU155">
            <v>98.681386638521047</v>
          </cell>
          <cell r="AX155" t="str">
            <v>Feb</v>
          </cell>
          <cell r="AY155">
            <v>99.947925183606046</v>
          </cell>
          <cell r="AZ155">
            <v>0.90584955274081691</v>
          </cell>
          <cell r="BA155">
            <v>121.51084486892017</v>
          </cell>
          <cell r="BB155">
            <v>95.434709131531818</v>
          </cell>
          <cell r="BR155">
            <v>97.295901743191223</v>
          </cell>
          <cell r="BU155">
            <v>118.23284369610742</v>
          </cell>
        </row>
        <row r="156">
          <cell r="B156" t="str">
            <v>+</v>
          </cell>
          <cell r="E156" t="str">
            <v>March</v>
          </cell>
          <cell r="AT156">
            <v>97.05110994886661</v>
          </cell>
          <cell r="AU156">
            <v>97.273091054262636</v>
          </cell>
          <cell r="AX156" t="str">
            <v>Mar</v>
          </cell>
          <cell r="AY156">
            <v>100.91072848615903</v>
          </cell>
          <cell r="AZ156">
            <v>1.0486060074945365</v>
          </cell>
          <cell r="BA156">
            <v>100.67124941272503</v>
          </cell>
          <cell r="BB156">
            <v>95.744050870788996</v>
          </cell>
          <cell r="BR156">
            <v>96.411216455223325</v>
          </cell>
          <cell r="BU156">
            <v>97.06475626257911</v>
          </cell>
        </row>
        <row r="157">
          <cell r="B157" t="str">
            <v>+</v>
          </cell>
          <cell r="E157" t="str">
            <v>April</v>
          </cell>
          <cell r="AT157">
            <v>97.861274899808009</v>
          </cell>
          <cell r="AU157">
            <v>97.953743391250597</v>
          </cell>
          <cell r="AX157" t="str">
            <v>Apr</v>
          </cell>
          <cell r="AY157">
            <v>100.37548391924503</v>
          </cell>
          <cell r="AZ157">
            <v>1.0096271689377452</v>
          </cell>
          <cell r="BA157">
            <v>109.83384012522315</v>
          </cell>
          <cell r="BB157">
            <v>95.834237220419894</v>
          </cell>
          <cell r="BR157">
            <v>98.084662018047695</v>
          </cell>
          <cell r="BU157">
            <v>107.73723245506008</v>
          </cell>
        </row>
        <row r="158">
          <cell r="B158" t="str">
            <v>+</v>
          </cell>
          <cell r="E158" t="str">
            <v>May</v>
          </cell>
          <cell r="AT158">
            <v>99.359154931874428</v>
          </cell>
          <cell r="AU158">
            <v>99.420541140641703</v>
          </cell>
          <cell r="AX158" t="str">
            <v>May</v>
          </cell>
          <cell r="AY158">
            <v>100.24539209966674</v>
          </cell>
          <cell r="AZ158">
            <v>1.0162113742847021</v>
          </cell>
          <cell r="BA158">
            <v>92.923132830933994</v>
          </cell>
          <cell r="BB158">
            <v>96.390366140930439</v>
          </cell>
          <cell r="BR158">
            <v>100.4380590649068</v>
          </cell>
          <cell r="BU158">
            <v>93.336326050436085</v>
          </cell>
        </row>
        <row r="159">
          <cell r="B159" t="str">
            <v>+</v>
          </cell>
          <cell r="E159" t="str">
            <v>June</v>
          </cell>
          <cell r="AT159">
            <v>98.343276122542179</v>
          </cell>
          <cell r="AU159">
            <v>98.19585606908349</v>
          </cell>
          <cell r="AX159" t="str">
            <v>Jun</v>
          </cell>
          <cell r="AY159">
            <v>99.406466786284071</v>
          </cell>
          <cell r="AZ159">
            <v>1.0058013162293933</v>
          </cell>
          <cell r="BA159">
            <v>84.715863612560582</v>
          </cell>
          <cell r="BB159">
            <v>96.891987257323052</v>
          </cell>
          <cell r="BR159">
            <v>99.255834884469436</v>
          </cell>
          <cell r="BU159">
            <v>84.090965021808145</v>
          </cell>
        </row>
        <row r="160">
          <cell r="B160" t="str">
            <v>+</v>
          </cell>
          <cell r="E160" t="str">
            <v>July</v>
          </cell>
          <cell r="AT160">
            <v>100.99506326366676</v>
          </cell>
          <cell r="AU160">
            <v>100.75071112984503</v>
          </cell>
          <cell r="AX160" t="str">
            <v>Jul</v>
          </cell>
          <cell r="AY160">
            <v>99.043344271983258</v>
          </cell>
          <cell r="AZ160">
            <v>0.99825031296119759</v>
          </cell>
          <cell r="BA160">
            <v>99.269294223742563</v>
          </cell>
          <cell r="BB160">
            <v>104.75520681254494</v>
          </cell>
          <cell r="BR160">
            <v>101.59603165985909</v>
          </cell>
          <cell r="BU160">
            <v>100.86029315246286</v>
          </cell>
        </row>
        <row r="161">
          <cell r="B161" t="str">
            <v>+</v>
          </cell>
          <cell r="E161" t="str">
            <v>Aug.</v>
          </cell>
          <cell r="AT161">
            <v>104.91338781055948</v>
          </cell>
          <cell r="AU161">
            <v>104.44079718244988</v>
          </cell>
          <cell r="AX161" t="str">
            <v>Aug</v>
          </cell>
          <cell r="AY161">
            <v>98.224383732714244</v>
          </cell>
          <cell r="AZ161">
            <v>0.90352240973764386</v>
          </cell>
          <cell r="BA161">
            <v>103.45943013678517</v>
          </cell>
          <cell r="BB161">
            <v>106.43162390008962</v>
          </cell>
          <cell r="BR161">
            <v>105.45309736673832</v>
          </cell>
          <cell r="BU161">
            <v>109.10834530749199</v>
          </cell>
        </row>
        <row r="162">
          <cell r="B162" t="str">
            <v>+</v>
          </cell>
          <cell r="E162" t="str">
            <v>Sept.</v>
          </cell>
          <cell r="AT162">
            <v>104.9977106428299</v>
          </cell>
          <cell r="AU162">
            <v>104.80403238341049</v>
          </cell>
          <cell r="AX162" t="str">
            <v>Sep</v>
          </cell>
          <cell r="AY162">
            <v>99.270019289441464</v>
          </cell>
          <cell r="AZ162">
            <v>0.91320229072180292</v>
          </cell>
          <cell r="BA162">
            <v>91.537025512535052</v>
          </cell>
          <cell r="BB162">
            <v>108.51287026828214</v>
          </cell>
          <cell r="BR162">
            <v>105.77323386489692</v>
          </cell>
          <cell r="BU162">
            <v>96.828036591818503</v>
          </cell>
        </row>
        <row r="163">
          <cell r="B163" t="str">
            <v>+</v>
          </cell>
          <cell r="E163" t="str">
            <v>Oct.</v>
          </cell>
          <cell r="AT163">
            <v>108.03511331402491</v>
          </cell>
          <cell r="AU163">
            <v>100.51672143309382</v>
          </cell>
          <cell r="AX163" t="str">
            <v>Oct</v>
          </cell>
          <cell r="AY163">
            <v>75.108316466956168</v>
          </cell>
          <cell r="AZ163">
            <v>0.74689509092898387</v>
          </cell>
          <cell r="BA163">
            <v>74.167223530066138</v>
          </cell>
          <cell r="BB163">
            <v>83.098393824811879</v>
          </cell>
          <cell r="BR163">
            <v>109.03270591450871</v>
          </cell>
          <cell r="BU163">
            <v>80.8718464368485</v>
          </cell>
        </row>
        <row r="164">
          <cell r="B164" t="str">
            <v>+</v>
          </cell>
          <cell r="E164" t="str">
            <v>Nov.</v>
          </cell>
          <cell r="AT164">
            <v>110.25461006996127</v>
          </cell>
          <cell r="AU164">
            <v>98.078043867544167</v>
          </cell>
          <cell r="AX164" t="str">
            <v>Nov</v>
          </cell>
          <cell r="AY164">
            <v>62.85120983133713</v>
          </cell>
          <cell r="AZ164">
            <v>0.69176599641183467</v>
          </cell>
          <cell r="BA164">
            <v>61.131368779774348</v>
          </cell>
          <cell r="BB164">
            <v>70.658774539049006</v>
          </cell>
          <cell r="BR164">
            <v>111.45691523948409</v>
          </cell>
          <cell r="BU164">
            <v>68.13961671431845</v>
          </cell>
        </row>
        <row r="165">
          <cell r="B165" t="str">
            <v>+</v>
          </cell>
          <cell r="E165" t="str">
            <v>Dec.</v>
          </cell>
          <cell r="AT165">
            <v>109.57587247556651</v>
          </cell>
          <cell r="AU165">
            <v>97.051535915857428</v>
          </cell>
          <cell r="AX165" t="str">
            <v>Dec</v>
          </cell>
          <cell r="AY165">
            <v>61.776502297974325</v>
          </cell>
          <cell r="AZ165">
            <v>0.63812772138269314</v>
          </cell>
          <cell r="BA165">
            <v>62.844166995599274</v>
          </cell>
          <cell r="BB165">
            <v>69.310923367402808</v>
          </cell>
          <cell r="BR165">
            <v>111.18025598994335</v>
          </cell>
          <cell r="BU165">
            <v>69.874898629541946</v>
          </cell>
        </row>
        <row r="166">
          <cell r="B166" t="str">
            <v>+</v>
          </cell>
          <cell r="D166" t="str">
            <v>1991</v>
          </cell>
          <cell r="E166" t="str">
            <v>Jan.</v>
          </cell>
          <cell r="AT166">
            <v>108.54750735239962</v>
          </cell>
          <cell r="AU166">
            <v>93.176921128356256</v>
          </cell>
          <cell r="AW166" t="str">
            <v>1991</v>
          </cell>
          <cell r="AX166">
            <v>33239</v>
          </cell>
          <cell r="AY166">
            <v>54.558086574227595</v>
          </cell>
          <cell r="AZ166">
            <v>0.52270821897392594</v>
          </cell>
          <cell r="BA166">
            <v>51.364390991125177</v>
          </cell>
          <cell r="BB166">
            <v>74.876734071685775</v>
          </cell>
          <cell r="BR166">
            <v>110.29792595046035</v>
          </cell>
          <cell r="BU166">
            <v>56.657582052894838</v>
          </cell>
        </row>
        <row r="167">
          <cell r="B167" t="str">
            <v>+</v>
          </cell>
          <cell r="E167" t="str">
            <v>Feb.</v>
          </cell>
          <cell r="AT167">
            <v>110.55782393024619</v>
          </cell>
          <cell r="AU167">
            <v>94.663773765112893</v>
          </cell>
          <cell r="AX167" t="str">
            <v>Feb</v>
          </cell>
          <cell r="AY167">
            <v>54.015349274176515</v>
          </cell>
          <cell r="AZ167">
            <v>0.47988117591450397</v>
          </cell>
          <cell r="BA167">
            <v>66.260717614034021</v>
          </cell>
          <cell r="BB167">
            <v>77.700151743643303</v>
          </cell>
          <cell r="BR167">
            <v>112.61713711212916</v>
          </cell>
          <cell r="BU167">
            <v>74.625828375392715</v>
          </cell>
        </row>
        <row r="168">
          <cell r="B168" t="str">
            <v>+</v>
          </cell>
          <cell r="E168" t="str">
            <v>March</v>
          </cell>
          <cell r="AT168">
            <v>103.04659999685349</v>
          </cell>
          <cell r="AU168">
            <v>88.752868194270221</v>
          </cell>
          <cell r="AX168" t="str">
            <v>Mar</v>
          </cell>
          <cell r="AY168">
            <v>55.290903978447936</v>
          </cell>
          <cell r="AZ168">
            <v>0.56039049020909004</v>
          </cell>
          <cell r="BA168">
            <v>67.049183290076414</v>
          </cell>
          <cell r="BB168">
            <v>82.650913539433446</v>
          </cell>
          <cell r="BR168">
            <v>106.1393269872501</v>
          </cell>
          <cell r="BU168">
            <v>71.170229925970645</v>
          </cell>
        </row>
        <row r="169">
          <cell r="B169" t="str">
            <v>+</v>
          </cell>
          <cell r="E169" t="str">
            <v>April</v>
          </cell>
          <cell r="AT169">
            <v>97.816125768129965</v>
          </cell>
          <cell r="AU169">
            <v>84.485746977459087</v>
          </cell>
          <cell r="AX169" t="str">
            <v>Apr</v>
          </cell>
          <cell r="AY169">
            <v>55.912880617050263</v>
          </cell>
          <cell r="AZ169">
            <v>0.54919522992492209</v>
          </cell>
          <cell r="BA169">
            <v>68.294798327569112</v>
          </cell>
          <cell r="BB169">
            <v>85.696392246293911</v>
          </cell>
          <cell r="BR169">
            <v>102.14514072132152</v>
          </cell>
          <cell r="BU169">
            <v>69.764403483260537</v>
          </cell>
        </row>
        <row r="170">
          <cell r="B170" t="str">
            <v>+</v>
          </cell>
          <cell r="E170" t="str">
            <v>May</v>
          </cell>
          <cell r="AT170">
            <v>96.983402569415432</v>
          </cell>
          <cell r="AU170">
            <v>83.820470546965012</v>
          </cell>
          <cell r="AX170" t="str">
            <v>May</v>
          </cell>
          <cell r="AY170">
            <v>56.055952541289635</v>
          </cell>
          <cell r="AZ170">
            <v>0.55724065940892986</v>
          </cell>
          <cell r="BA170">
            <v>67.016623851274247</v>
          </cell>
          <cell r="BB170">
            <v>88.494629135030536</v>
          </cell>
          <cell r="BR170">
            <v>102.4437403724986</v>
          </cell>
          <cell r="BU170">
            <v>68.658849102556374</v>
          </cell>
        </row>
        <row r="171">
          <cell r="B171" t="str">
            <v>+</v>
          </cell>
          <cell r="E171" t="str">
            <v>June</v>
          </cell>
          <cell r="AT171">
            <v>93.631198316466879</v>
          </cell>
          <cell r="AU171">
            <v>81.126055579085715</v>
          </cell>
          <cell r="AX171" t="str">
            <v>Jun</v>
          </cell>
          <cell r="AY171">
            <v>56.615537036050299</v>
          </cell>
          <cell r="AZ171">
            <v>0.55913778196545905</v>
          </cell>
          <cell r="BA171">
            <v>77.436766469813278</v>
          </cell>
          <cell r="BB171">
            <v>91.651718075236374</v>
          </cell>
          <cell r="BR171">
            <v>98.610193879527401</v>
          </cell>
          <cell r="BU171">
            <v>76.365565071626918</v>
          </cell>
        </row>
        <row r="172">
          <cell r="B172" t="str">
            <v>+</v>
          </cell>
          <cell r="E172" t="str">
            <v>July</v>
          </cell>
          <cell r="AT172">
            <v>93.491304844653499</v>
          </cell>
          <cell r="AU172">
            <v>80.962816004955386</v>
          </cell>
          <cell r="AX172" t="str">
            <v>Jul</v>
          </cell>
          <cell r="AY172">
            <v>56.49905789331369</v>
          </cell>
          <cell r="AZ172">
            <v>0.55047749176402194</v>
          </cell>
          <cell r="BA172">
            <v>76.845312270519429</v>
          </cell>
          <cell r="BB172">
            <v>91.357517662392098</v>
          </cell>
          <cell r="BR172">
            <v>97.854489402868367</v>
          </cell>
          <cell r="BU172">
            <v>75.201530961901767</v>
          </cell>
        </row>
        <row r="173">
          <cell r="B173" t="str">
            <v>+</v>
          </cell>
          <cell r="E173" t="str">
            <v>Aug.</v>
          </cell>
          <cell r="AT173">
            <v>95.50747901008836</v>
          </cell>
          <cell r="AU173">
            <v>82.582625374267238</v>
          </cell>
          <cell r="AX173" t="str">
            <v>Aug</v>
          </cell>
          <cell r="AY173">
            <v>56.157780520566568</v>
          </cell>
          <cell r="AZ173">
            <v>0.50339852751922243</v>
          </cell>
          <cell r="BA173">
            <v>72.974655446471928</v>
          </cell>
          <cell r="BB173">
            <v>91.426603220650108</v>
          </cell>
          <cell r="BR173">
            <v>99.735028326539265</v>
          </cell>
          <cell r="BU173">
            <v>72.786077522109011</v>
          </cell>
        </row>
        <row r="174">
          <cell r="B174" t="str">
            <v>+</v>
          </cell>
          <cell r="E174" t="str">
            <v>Sept.</v>
          </cell>
          <cell r="AT174">
            <v>97.868471725571823</v>
          </cell>
          <cell r="AU174">
            <v>84.455658830774411</v>
          </cell>
          <cell r="AX174" t="str">
            <v>Sep</v>
          </cell>
          <cell r="AY174">
            <v>55.715493594823606</v>
          </cell>
          <cell r="AZ174">
            <v>0.49966963053337499</v>
          </cell>
          <cell r="BA174">
            <v>78.780878001789503</v>
          </cell>
          <cell r="BB174">
            <v>91.31354856636348</v>
          </cell>
          <cell r="BR174">
            <v>102.7981466749476</v>
          </cell>
          <cell r="BU174">
            <v>80.990606046535845</v>
          </cell>
        </row>
        <row r="175">
          <cell r="B175" t="str">
            <v>+</v>
          </cell>
          <cell r="E175" t="str">
            <v>Oct.</v>
          </cell>
          <cell r="AT175">
            <v>98.261358323037882</v>
          </cell>
          <cell r="AU175">
            <v>84.808943865025583</v>
          </cell>
          <cell r="AX175" t="str">
            <v>Oct</v>
          </cell>
          <cell r="AY175">
            <v>55.752640753576912</v>
          </cell>
          <cell r="AZ175">
            <v>0.53751826927998125</v>
          </cell>
          <cell r="BA175">
            <v>80.301046718473103</v>
          </cell>
          <cell r="BB175">
            <v>91.889365073420862</v>
          </cell>
          <cell r="BR175">
            <v>104.02007099628467</v>
          </cell>
          <cell r="BU175">
            <v>83.534696557266415</v>
          </cell>
        </row>
        <row r="176">
          <cell r="B176" t="str">
            <v>+</v>
          </cell>
          <cell r="E176" t="str">
            <v>Nov.</v>
          </cell>
          <cell r="AT176">
            <v>101.73617156770416</v>
          </cell>
          <cell r="AU176">
            <v>87.594039313353676</v>
          </cell>
          <cell r="AX176" t="str">
            <v>Nov</v>
          </cell>
          <cell r="AY176">
            <v>55.215393479311601</v>
          </cell>
          <cell r="AZ176">
            <v>0.58819341531803637</v>
          </cell>
          <cell r="BA176">
            <v>80.993403669080749</v>
          </cell>
          <cell r="BB176">
            <v>91.827677077459356</v>
          </cell>
          <cell r="BR176">
            <v>108.32028665722207</v>
          </cell>
          <cell r="BU176">
            <v>87.738054065151104</v>
          </cell>
        </row>
        <row r="177">
          <cell r="B177" t="str">
            <v>+</v>
          </cell>
          <cell r="E177" t="str">
            <v>Dec.</v>
          </cell>
          <cell r="AT177">
            <v>104.8529055988687</v>
          </cell>
          <cell r="AU177">
            <v>90.064435136100983</v>
          </cell>
          <cell r="AX177" t="str">
            <v>Dec</v>
          </cell>
          <cell r="AY177">
            <v>54.700026761852506</v>
          </cell>
          <cell r="AZ177">
            <v>0.54520374429306806</v>
          </cell>
          <cell r="BA177">
            <v>87.86435322380315</v>
          </cell>
          <cell r="BB177">
            <v>91.481117726075098</v>
          </cell>
          <cell r="BR177">
            <v>111.37038443362279</v>
          </cell>
          <cell r="BU177">
            <v>97.861300405548192</v>
          </cell>
        </row>
        <row r="178">
          <cell r="B178" t="str">
            <v>+</v>
          </cell>
          <cell r="D178" t="str">
            <v>1992</v>
          </cell>
          <cell r="E178" t="str">
            <v>Jan.</v>
          </cell>
          <cell r="AT178">
            <v>104.48723301661377</v>
          </cell>
          <cell r="AU178">
            <v>89.980666226623214</v>
          </cell>
          <cell r="AW178" t="str">
            <v>1992</v>
          </cell>
          <cell r="AX178">
            <v>33604</v>
          </cell>
          <cell r="AY178">
            <v>55.259209273165851</v>
          </cell>
          <cell r="AZ178">
            <v>0.50191922404464284</v>
          </cell>
          <cell r="BA178">
            <v>83.609144967629291</v>
          </cell>
          <cell r="BB178">
            <v>90.926560824615621</v>
          </cell>
          <cell r="BR178">
            <v>110.47021413309579</v>
          </cell>
          <cell r="BU178">
            <v>92.369272928763678</v>
          </cell>
        </row>
        <row r="179">
          <cell r="B179" t="str">
            <v>+</v>
          </cell>
          <cell r="E179" t="str">
            <v>Feb.</v>
          </cell>
          <cell r="AT179">
            <v>102.10114552056056</v>
          </cell>
          <cell r="AU179">
            <v>88.112170462747386</v>
          </cell>
          <cell r="AX179" t="str">
            <v>Feb</v>
          </cell>
          <cell r="AY179">
            <v>55.725338712473693</v>
          </cell>
          <cell r="AZ179">
            <v>0.47289124089802442</v>
          </cell>
          <cell r="BA179">
            <v>84.0200233328287</v>
          </cell>
          <cell r="BB179">
            <v>91.014189822846134</v>
          </cell>
          <cell r="BR179">
            <v>107.69599003388875</v>
          </cell>
          <cell r="BU179">
            <v>90.492144019161586</v>
          </cell>
        </row>
        <row r="180">
          <cell r="B180" t="str">
            <v>+</v>
          </cell>
          <cell r="E180" t="str">
            <v>March</v>
          </cell>
          <cell r="AT180">
            <v>99.674204506221344</v>
          </cell>
          <cell r="AU180">
            <v>86.2552109682223</v>
          </cell>
          <cell r="AX180" t="str">
            <v>Mar</v>
          </cell>
          <cell r="AY180">
            <v>56.338311050802439</v>
          </cell>
          <cell r="AZ180">
            <v>0.53779372040718754</v>
          </cell>
          <cell r="BA180">
            <v>85.348176132429998</v>
          </cell>
          <cell r="BB180">
            <v>92.232958779605141</v>
          </cell>
          <cell r="BR180">
            <v>105.59519621476437</v>
          </cell>
          <cell r="BU180">
            <v>90.12949828016292</v>
          </cell>
        </row>
        <row r="181">
          <cell r="B181" t="str">
            <v>+</v>
          </cell>
          <cell r="E181" t="str">
            <v>April</v>
          </cell>
          <cell r="AT181">
            <v>100.39161437633206</v>
          </cell>
          <cell r="AU181">
            <v>86.794272742874313</v>
          </cell>
          <cell r="AX181" t="str">
            <v>Apr</v>
          </cell>
          <cell r="AY181">
            <v>56.12819460661035</v>
          </cell>
          <cell r="AZ181">
            <v>0.52031027090067539</v>
          </cell>
          <cell r="BA181">
            <v>82.962583096389537</v>
          </cell>
          <cell r="BB181">
            <v>92.772626968143811</v>
          </cell>
          <cell r="BR181">
            <v>106.78641712218815</v>
          </cell>
          <cell r="BU181">
            <v>88.598593641428437</v>
          </cell>
        </row>
        <row r="182">
          <cell r="B182" t="str">
            <v>+</v>
          </cell>
          <cell r="E182" t="str">
            <v>May</v>
          </cell>
          <cell r="AT182">
            <v>102.10606253072423</v>
          </cell>
          <cell r="AU182">
            <v>88.069112068699297</v>
          </cell>
          <cell r="AX182" t="str">
            <v>May</v>
          </cell>
          <cell r="AY182">
            <v>55.606727354075247</v>
          </cell>
          <cell r="AZ182">
            <v>0.52875625203352927</v>
          </cell>
          <cell r="BA182">
            <v>89.522180191088466</v>
          </cell>
          <cell r="BB182">
            <v>93.001698001445021</v>
          </cell>
          <cell r="BR182">
            <v>108.9704112267649</v>
          </cell>
          <cell r="BU182">
            <v>97.559100469823221</v>
          </cell>
        </row>
        <row r="183">
          <cell r="B183" t="str">
            <v>+</v>
          </cell>
          <cell r="E183" t="str">
            <v>June</v>
          </cell>
          <cell r="AT183">
            <v>104.80447043781381</v>
          </cell>
          <cell r="AU183">
            <v>90.13691880629348</v>
          </cell>
          <cell r="AX183" t="str">
            <v>Jun</v>
          </cell>
          <cell r="AY183">
            <v>54.97563313774311</v>
          </cell>
          <cell r="AZ183">
            <v>0.51822981815012714</v>
          </cell>
          <cell r="BA183">
            <v>80.220735873208923</v>
          </cell>
          <cell r="BB183">
            <v>92.865824432529138</v>
          </cell>
          <cell r="BR183">
            <v>112.47219189814078</v>
          </cell>
          <cell r="BU183">
            <v>90.231950955048944</v>
          </cell>
        </row>
        <row r="184">
          <cell r="B184" t="str">
            <v>+</v>
          </cell>
          <cell r="E184" t="str">
            <v>July</v>
          </cell>
          <cell r="AT184">
            <v>109.82828275681985</v>
          </cell>
          <cell r="AU184">
            <v>94.910614800746771</v>
          </cell>
          <cell r="AX184" t="str">
            <v>Jul</v>
          </cell>
          <cell r="AY184">
            <v>56.029281527488742</v>
          </cell>
          <cell r="AZ184">
            <v>0.52196485425297834</v>
          </cell>
          <cell r="BA184">
            <v>84.790186559722642</v>
          </cell>
          <cell r="BB184">
            <v>96.507376411799996</v>
          </cell>
          <cell r="BR184">
            <v>118.53657121506585</v>
          </cell>
          <cell r="BU184">
            <v>100.51398667635931</v>
          </cell>
        </row>
        <row r="185">
          <cell r="B185" t="str">
            <v>+</v>
          </cell>
          <cell r="E185" t="str">
            <v>Aug.</v>
          </cell>
          <cell r="AT185">
            <v>112.31505206954623</v>
          </cell>
          <cell r="AU185">
            <v>95.937216774002039</v>
          </cell>
          <cell r="AX185" t="str">
            <v>Aug</v>
          </cell>
          <cell r="AY185">
            <v>53.501955004322753</v>
          </cell>
          <cell r="AZ185">
            <v>0.46212444178161682</v>
          </cell>
          <cell r="BA185">
            <v>81.626432357852977</v>
          </cell>
          <cell r="BB185">
            <v>93.135226312378833</v>
          </cell>
          <cell r="BR185">
            <v>121.89324328227858</v>
          </cell>
          <cell r="BU185">
            <v>99.50364616835374</v>
          </cell>
        </row>
        <row r="186">
          <cell r="B186" t="str">
            <v>+</v>
          </cell>
          <cell r="E186" t="str">
            <v>Sept.</v>
          </cell>
          <cell r="AT186">
            <v>111.59843876002805</v>
          </cell>
          <cell r="AU186">
            <v>95.540891522854579</v>
          </cell>
          <cell r="AX186" t="str">
            <v>Sep</v>
          </cell>
          <cell r="AY186">
            <v>53.984185077433558</v>
          </cell>
          <cell r="AZ186">
            <v>0.46461534940216043</v>
          </cell>
          <cell r="BA186">
            <v>81.925760410346285</v>
          </cell>
          <cell r="BB186">
            <v>95.833387244499704</v>
          </cell>
          <cell r="BR186">
            <v>121.40140706967321</v>
          </cell>
          <cell r="BU186">
            <v>99.465563779279123</v>
          </cell>
        </row>
        <row r="187">
          <cell r="B187" t="str">
            <v>+</v>
          </cell>
          <cell r="E187" t="str">
            <v>Oct.</v>
          </cell>
          <cell r="AT187">
            <v>107.79762349204474</v>
          </cell>
          <cell r="AU187">
            <v>92.924519093703367</v>
          </cell>
          <cell r="AX187" t="str">
            <v>Oct</v>
          </cell>
          <cell r="AY187">
            <v>55.479366182888569</v>
          </cell>
          <cell r="AZ187">
            <v>0.51685485848213586</v>
          </cell>
          <cell r="BA187">
            <v>88.159426020806222</v>
          </cell>
          <cell r="BB187">
            <v>100.72685496254793</v>
          </cell>
          <cell r="BR187">
            <v>117.53701277641271</v>
          </cell>
          <cell r="BU187">
            <v>103.62676723089406</v>
          </cell>
        </row>
        <row r="188">
          <cell r="B188" t="str">
            <v>+</v>
          </cell>
          <cell r="E188" t="str">
            <v>Nov.</v>
          </cell>
          <cell r="AT188">
            <v>101.49811574661865</v>
          </cell>
          <cell r="AU188">
            <v>87.907928721792601</v>
          </cell>
          <cell r="AX188" t="str">
            <v>Nov</v>
          </cell>
          <cell r="AY188">
            <v>56.527811581069173</v>
          </cell>
          <cell r="AZ188">
            <v>0.58733078310468356</v>
          </cell>
          <cell r="BA188">
            <v>92.126541625813147</v>
          </cell>
          <cell r="BB188">
            <v>104.49852848523471</v>
          </cell>
          <cell r="BR188">
            <v>111.00441158319794</v>
          </cell>
          <cell r="BU188">
            <v>102.27124775036245</v>
          </cell>
        </row>
        <row r="189">
          <cell r="B189" t="str">
            <v>+</v>
          </cell>
          <cell r="E189" t="str">
            <v>Dec.</v>
          </cell>
          <cell r="AT189">
            <v>101.4309490719499</v>
          </cell>
          <cell r="AU189">
            <v>87.825663053643353</v>
          </cell>
          <cell r="AX189" t="str">
            <v>Dec</v>
          </cell>
          <cell r="AY189">
            <v>56.466318920958159</v>
          </cell>
          <cell r="AZ189">
            <v>0.54467255674537707</v>
          </cell>
          <cell r="BA189">
            <v>93.310905737565932</v>
          </cell>
          <cell r="BB189">
            <v>104.67214134739345</v>
          </cell>
          <cell r="BR189">
            <v>110.92576832344108</v>
          </cell>
          <cell r="BU189">
            <v>103.51264302275993</v>
          </cell>
        </row>
        <row r="190">
          <cell r="B190" t="str">
            <v>+</v>
          </cell>
          <cell r="D190" t="str">
            <v>1993</v>
          </cell>
          <cell r="E190" t="str">
            <v>Jan.</v>
          </cell>
          <cell r="AT190">
            <v>99.109558282660913</v>
          </cell>
          <cell r="AU190">
            <v>86.063409372529421</v>
          </cell>
          <cell r="AW190" t="str">
            <v>1993</v>
          </cell>
          <cell r="AX190">
            <v>33970</v>
          </cell>
          <cell r="AY190">
            <v>57.115684349787053</v>
          </cell>
          <cell r="AZ190">
            <v>0.49491628187393039</v>
          </cell>
          <cell r="BA190">
            <v>93.654498359360133</v>
          </cell>
          <cell r="BB190">
            <v>112.23791113848783</v>
          </cell>
          <cell r="BR190">
            <v>108.29879700559285</v>
          </cell>
          <cell r="BU190">
            <v>101.43336229713368</v>
          </cell>
        </row>
        <row r="191">
          <cell r="B191" t="str">
            <v>+</v>
          </cell>
          <cell r="E191" t="str">
            <v>Feb.</v>
          </cell>
          <cell r="AT191">
            <v>97.357756139332366</v>
          </cell>
          <cell r="AU191">
            <v>84.774034609122992</v>
          </cell>
          <cell r="AX191" t="str">
            <v>Feb</v>
          </cell>
          <cell r="AY191">
            <v>57.945082835354</v>
          </cell>
          <cell r="AZ191">
            <v>0.47334006101170639</v>
          </cell>
          <cell r="BA191">
            <v>93.73774518344085</v>
          </cell>
          <cell r="BB191">
            <v>114.56545813830773</v>
          </cell>
          <cell r="BR191">
            <v>106.39483427575698</v>
          </cell>
          <cell r="BU191">
            <v>99.738674481956025</v>
          </cell>
        </row>
        <row r="192">
          <cell r="B192" t="str">
            <v>+</v>
          </cell>
          <cell r="E192" t="str">
            <v>March</v>
          </cell>
          <cell r="AT192">
            <v>96.964790414758795</v>
          </cell>
          <cell r="AU192">
            <v>84.455849825019826</v>
          </cell>
          <cell r="AX192" t="str">
            <v>Mar</v>
          </cell>
          <cell r="AY192">
            <v>58.149865425301343</v>
          </cell>
          <cell r="AZ192">
            <v>0.52731149208694328</v>
          </cell>
          <cell r="BA192">
            <v>95.6806466827923</v>
          </cell>
          <cell r="BB192">
            <v>115.57642065439403</v>
          </cell>
          <cell r="BR192">
            <v>106.1576239233615</v>
          </cell>
          <cell r="BU192">
            <v>101.57897787661986</v>
          </cell>
        </row>
        <row r="193">
          <cell r="B193" t="str">
            <v>+</v>
          </cell>
          <cell r="E193" t="str">
            <v>April</v>
          </cell>
          <cell r="AT193">
            <v>100.0551372286594</v>
          </cell>
          <cell r="AU193">
            <v>86.802958161562884</v>
          </cell>
          <cell r="AX193" t="str">
            <v>Apr</v>
          </cell>
          <cell r="AY193">
            <v>57.421529417366635</v>
          </cell>
          <cell r="AZ193">
            <v>0.50876388469734279</v>
          </cell>
          <cell r="BA193">
            <v>94.158590688607163</v>
          </cell>
          <cell r="BB193">
            <v>115.19325046803561</v>
          </cell>
          <cell r="BR193">
            <v>109.74526011834655</v>
          </cell>
          <cell r="BU193">
            <v>103.34138292182843</v>
          </cell>
        </row>
        <row r="194">
          <cell r="B194" t="str">
            <v>+</v>
          </cell>
          <cell r="E194" t="str">
            <v>May</v>
          </cell>
          <cell r="AT194">
            <v>100.18413252643079</v>
          </cell>
          <cell r="AU194">
            <v>86.848845539561921</v>
          </cell>
          <cell r="AX194" t="str">
            <v>May</v>
          </cell>
          <cell r="AY194">
            <v>57.129121222526145</v>
          </cell>
          <cell r="AZ194">
            <v>0.52822287627554354</v>
          </cell>
          <cell r="BA194">
            <v>96.854603742161913</v>
          </cell>
          <cell r="BB194">
            <v>115.95632307977576</v>
          </cell>
          <cell r="BR194">
            <v>110.06813666962888</v>
          </cell>
          <cell r="BU194">
            <v>106.61306531284293</v>
          </cell>
        </row>
        <row r="195">
          <cell r="B195" t="str">
            <v>+</v>
          </cell>
          <cell r="E195" t="str">
            <v>June</v>
          </cell>
          <cell r="AT195">
            <v>97.973494600773193</v>
          </cell>
          <cell r="AU195">
            <v>85.155995219653647</v>
          </cell>
          <cell r="AX195" t="str">
            <v>Jun</v>
          </cell>
          <cell r="AY195">
            <v>57.489793283476899</v>
          </cell>
          <cell r="AZ195">
            <v>0.52333103896538491</v>
          </cell>
          <cell r="BA195">
            <v>102.41248693665175</v>
          </cell>
          <cell r="BB195">
            <v>118.01739555428223</v>
          </cell>
          <cell r="BR195">
            <v>107.7680015111452</v>
          </cell>
          <cell r="BU195">
            <v>110.37514544675828</v>
          </cell>
        </row>
        <row r="196">
          <cell r="B196" t="str">
            <v>+</v>
          </cell>
          <cell r="E196" t="str">
            <v>July</v>
          </cell>
          <cell r="AT196">
            <v>94.659386864761885</v>
          </cell>
          <cell r="AU196">
            <v>81.008179736361996</v>
          </cell>
          <cell r="AX196" t="str">
            <v>Jul</v>
          </cell>
          <cell r="AY196">
            <v>57.996384480229487</v>
          </cell>
          <cell r="AZ196">
            <v>0.51958168623795009</v>
          </cell>
          <cell r="BA196">
            <v>102.12183701090227</v>
          </cell>
          <cell r="BB196">
            <v>120.40677174589869</v>
          </cell>
          <cell r="BR196">
            <v>104.2409149423403</v>
          </cell>
          <cell r="BU196">
            <v>106.45973487274661</v>
          </cell>
        </row>
        <row r="197">
          <cell r="B197" t="str">
            <v>+</v>
          </cell>
          <cell r="E197" t="str">
            <v>Aug.</v>
          </cell>
          <cell r="AT197">
            <v>95.146676887487516</v>
          </cell>
          <cell r="AU197">
            <v>80.802059011573334</v>
          </cell>
          <cell r="AX197" t="str">
            <v>Aug</v>
          </cell>
          <cell r="AY197">
            <v>58.01054950005409</v>
          </cell>
          <cell r="AZ197">
            <v>0.48548465689332138</v>
          </cell>
          <cell r="BA197">
            <v>102.33797595015494</v>
          </cell>
          <cell r="BB197">
            <v>121.74527216982113</v>
          </cell>
          <cell r="BR197">
            <v>104.91547321491366</v>
          </cell>
          <cell r="BU197">
            <v>107.37542955209469</v>
          </cell>
        </row>
        <row r="198">
          <cell r="B198" t="str">
            <v>+</v>
          </cell>
          <cell r="E198" t="str">
            <v>Sept.</v>
          </cell>
          <cell r="AT198">
            <v>98.526105114151378</v>
          </cell>
          <cell r="AU198">
            <v>83.435046164154556</v>
          </cell>
          <cell r="AX198" t="str">
            <v>Sep</v>
          </cell>
          <cell r="AY198">
            <v>57.6212361845689</v>
          </cell>
          <cell r="AZ198">
            <v>0.47719119328193266</v>
          </cell>
          <cell r="BA198">
            <v>99.426539568562404</v>
          </cell>
          <cell r="BB198">
            <v>122.59863817796432</v>
          </cell>
          <cell r="BR198">
            <v>108.69752125842918</v>
          </cell>
          <cell r="BU198">
            <v>108.08128818569294</v>
          </cell>
        </row>
        <row r="199">
          <cell r="B199" t="str">
            <v>+</v>
          </cell>
          <cell r="E199" t="str">
            <v>Oct.</v>
          </cell>
          <cell r="AT199">
            <v>97.281229440974187</v>
          </cell>
          <cell r="AU199">
            <v>82.592971024048083</v>
          </cell>
          <cell r="AX199" t="str">
            <v>Oct</v>
          </cell>
          <cell r="AY199">
            <v>58.217291803783475</v>
          </cell>
          <cell r="AZ199">
            <v>0.52092006293441795</v>
          </cell>
          <cell r="BA199">
            <v>106.79476024803587</v>
          </cell>
          <cell r="BB199">
            <v>125.19071254430838</v>
          </cell>
          <cell r="BR199">
            <v>107.19885986473182</v>
          </cell>
          <cell r="BU199">
            <v>114.49029084764814</v>
          </cell>
        </row>
        <row r="200">
          <cell r="B200" t="str">
            <v>+</v>
          </cell>
          <cell r="AY200">
            <v>58.506040312859533</v>
          </cell>
          <cell r="AZ200">
            <v>0.5901055816720554</v>
          </cell>
          <cell r="BA200">
            <v>102.95024720873762</v>
          </cell>
          <cell r="BB200">
            <v>126.22005615382726</v>
          </cell>
          <cell r="BR200">
            <v>104.02696339393587</v>
          </cell>
          <cell r="BU200">
            <v>107.10305588005691</v>
          </cell>
        </row>
        <row r="201">
          <cell r="B201" t="str">
            <v>+</v>
          </cell>
          <cell r="AY201">
            <v>58.539475852722923</v>
          </cell>
          <cell r="AZ201">
            <v>0.54002173907925877</v>
          </cell>
          <cell r="BA201">
            <v>101.94895183888708</v>
          </cell>
          <cell r="BB201">
            <v>127.78599258269801</v>
          </cell>
          <cell r="BR201">
            <v>104.22766650071105</v>
          </cell>
          <cell r="BU201">
            <v>106.26599840593111</v>
          </cell>
        </row>
        <row r="202">
          <cell r="B202" t="str">
            <v>+</v>
          </cell>
          <cell r="AY202">
            <v>58.686797979728709</v>
          </cell>
          <cell r="AZ202">
            <v>0.49219152015457668</v>
          </cell>
          <cell r="BA202">
            <v>103.89923388721343</v>
          </cell>
          <cell r="BB202">
            <v>127.24782485090257</v>
          </cell>
          <cell r="BR202">
            <v>103.71768974334496</v>
          </cell>
          <cell r="BU202">
            <v>107.76896872167472</v>
          </cell>
        </row>
        <row r="203">
          <cell r="B203" t="str">
            <v>+</v>
          </cell>
          <cell r="AY203">
            <v>58.512051153900032</v>
          </cell>
          <cell r="AZ203">
            <v>0.46583880811168621</v>
          </cell>
          <cell r="BA203">
            <v>104.0781767563637</v>
          </cell>
          <cell r="BB203">
            <v>126.72927078211971</v>
          </cell>
          <cell r="BR203">
            <v>104.93841999759694</v>
          </cell>
          <cell r="BU203">
            <v>109.225173639856</v>
          </cell>
        </row>
        <row r="204">
          <cell r="B204" t="str">
            <v>+</v>
          </cell>
          <cell r="AY204">
            <v>58.256436021626691</v>
          </cell>
          <cell r="AZ204">
            <v>0.50706163561399498</v>
          </cell>
          <cell r="BA204">
            <v>101.83154455286547</v>
          </cell>
          <cell r="BB204">
            <v>126.75091583400464</v>
          </cell>
          <cell r="BR204">
            <v>106.36789359219681</v>
          </cell>
          <cell r="BU204">
            <v>108.32318905510245</v>
          </cell>
        </row>
        <row r="205">
          <cell r="B205" t="str">
            <v>+</v>
          </cell>
          <cell r="AY205">
            <v>58.152780907580237</v>
          </cell>
          <cell r="AZ205">
            <v>0.49976394690650044</v>
          </cell>
          <cell r="BA205">
            <v>104.4752682468324</v>
          </cell>
          <cell r="BB205">
            <v>127.58613590811495</v>
          </cell>
          <cell r="BR205">
            <v>105.38392749462197</v>
          </cell>
          <cell r="BU205">
            <v>110.10737831594025</v>
          </cell>
        </row>
        <row r="206">
          <cell r="B206" t="str">
            <v>+</v>
          </cell>
          <cell r="AY206">
            <v>57.830853856170549</v>
          </cell>
          <cell r="AZ206">
            <v>0.52513312910879206</v>
          </cell>
          <cell r="BA206">
            <v>102.6366163830851</v>
          </cell>
          <cell r="BB206">
            <v>128.02554913621626</v>
          </cell>
          <cell r="BR206">
            <v>106.81663562281649</v>
          </cell>
          <cell r="BU206">
            <v>109.64018720584259</v>
          </cell>
        </row>
        <row r="207">
          <cell r="B207" t="str">
            <v>+</v>
          </cell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B208" t="str">
            <v>+</v>
          </cell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B209" t="str">
            <v>+</v>
          </cell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B210" t="str">
            <v>+</v>
          </cell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211" t="str">
            <v>+</v>
          </cell>
          <cell r="BB211">
            <v>132.42813896018779</v>
          </cell>
          <cell r="BR211">
            <v>115.24376319109841</v>
          </cell>
        </row>
        <row r="212">
          <cell r="B212" t="str">
            <v>+</v>
          </cell>
          <cell r="BB212">
            <v>133.55623384377358</v>
          </cell>
        </row>
        <row r="213">
          <cell r="B213" t="str">
            <v>+</v>
          </cell>
        </row>
        <row r="214">
          <cell r="B214" t="str">
            <v>+</v>
          </cell>
        </row>
        <row r="215">
          <cell r="B215" t="str">
            <v>+</v>
          </cell>
        </row>
        <row r="216">
          <cell r="B216" t="str">
            <v>+</v>
          </cell>
        </row>
        <row r="217">
          <cell r="B217" t="str">
            <v>+</v>
          </cell>
        </row>
        <row r="218">
          <cell r="B218" t="str">
            <v>+</v>
          </cell>
        </row>
        <row r="219">
          <cell r="B219" t="str">
            <v>+</v>
          </cell>
        </row>
        <row r="220">
          <cell r="B220" t="str">
            <v>+</v>
          </cell>
        </row>
        <row r="221">
          <cell r="B221" t="str">
            <v>+</v>
          </cell>
        </row>
        <row r="222">
          <cell r="B222" t="str">
            <v>+</v>
          </cell>
        </row>
        <row r="223">
          <cell r="B223" t="str">
            <v>+</v>
          </cell>
        </row>
        <row r="224">
          <cell r="B224" t="str">
            <v>+</v>
          </cell>
        </row>
        <row r="225">
          <cell r="B225" t="str">
            <v>+</v>
          </cell>
        </row>
        <row r="226">
          <cell r="B226" t="str">
            <v>+</v>
          </cell>
        </row>
        <row r="227">
          <cell r="B227" t="str">
            <v>+</v>
          </cell>
        </row>
        <row r="228">
          <cell r="B228" t="str">
            <v>+</v>
          </cell>
        </row>
        <row r="229">
          <cell r="B229" t="str">
            <v>+</v>
          </cell>
        </row>
        <row r="230">
          <cell r="B230" t="str">
            <v>+</v>
          </cell>
        </row>
        <row r="231">
          <cell r="B231" t="str">
            <v>+</v>
          </cell>
        </row>
        <row r="232">
          <cell r="B232" t="str">
            <v>+</v>
          </cell>
        </row>
        <row r="233">
          <cell r="B233" t="str">
            <v>+</v>
          </cell>
        </row>
        <row r="234">
          <cell r="B234" t="str">
            <v>+</v>
          </cell>
        </row>
        <row r="235">
          <cell r="B235" t="str">
            <v>+</v>
          </cell>
        </row>
        <row r="236">
          <cell r="B236" t="str">
            <v>+</v>
          </cell>
        </row>
        <row r="237">
          <cell r="B237" t="str">
            <v>+</v>
          </cell>
        </row>
        <row r="238">
          <cell r="B238" t="str">
            <v>+</v>
          </cell>
        </row>
        <row r="239">
          <cell r="B239" t="str">
            <v>+</v>
          </cell>
        </row>
        <row r="240">
          <cell r="B240" t="str">
            <v>+</v>
          </cell>
        </row>
        <row r="241">
          <cell r="B241" t="str">
            <v>+</v>
          </cell>
        </row>
        <row r="242">
          <cell r="B242" t="str">
            <v>+</v>
          </cell>
        </row>
        <row r="243">
          <cell r="B243" t="str">
            <v>+</v>
          </cell>
        </row>
        <row r="244">
          <cell r="B244" t="str">
            <v>+</v>
          </cell>
        </row>
        <row r="245">
          <cell r="B245" t="str">
            <v>+</v>
          </cell>
        </row>
        <row r="246">
          <cell r="B246" t="str">
            <v>+</v>
          </cell>
        </row>
        <row r="247">
          <cell r="B247" t="str">
            <v>+</v>
          </cell>
        </row>
        <row r="248">
          <cell r="B248" t="str">
            <v>+</v>
          </cell>
        </row>
        <row r="249">
          <cell r="B249" t="str">
            <v>+</v>
          </cell>
        </row>
        <row r="250">
          <cell r="B250" t="str">
            <v>+</v>
          </cell>
        </row>
        <row r="251">
          <cell r="B251" t="str">
            <v>+</v>
          </cell>
        </row>
        <row r="252">
          <cell r="B252" t="str">
            <v>+</v>
          </cell>
        </row>
        <row r="253">
          <cell r="B253" t="str">
            <v>+</v>
          </cell>
        </row>
        <row r="254">
          <cell r="B254" t="str">
            <v>+</v>
          </cell>
        </row>
        <row r="255">
          <cell r="B255" t="str">
            <v>+</v>
          </cell>
        </row>
        <row r="256">
          <cell r="B256" t="str">
            <v>+</v>
          </cell>
        </row>
        <row r="257">
          <cell r="B257" t="str">
            <v>+</v>
          </cell>
        </row>
        <row r="258">
          <cell r="B258" t="str">
            <v>+</v>
          </cell>
        </row>
      </sheetData>
      <sheetData sheetId="15" refreshError="1">
        <row r="1">
          <cell r="O1" t="str">
            <v>Rprofit</v>
          </cell>
          <cell r="R1" t="str">
            <v>$NULCG6</v>
          </cell>
          <cell r="S1" t="str">
            <v>$ULCCR</v>
          </cell>
          <cell r="T1" t="str">
            <v>Rulc$</v>
          </cell>
          <cell r="W1" t="str">
            <v>neer</v>
          </cell>
          <cell r="X1" t="str">
            <v>reerc</v>
          </cell>
          <cell r="Y1" t="str">
            <v>reeru</v>
          </cell>
          <cell r="Z1" t="str">
            <v>reerp</v>
          </cell>
        </row>
        <row r="9">
          <cell r="A9" t="str">
            <v>1990m1</v>
          </cell>
          <cell r="O9">
            <v>101.72719023627046</v>
          </cell>
        </row>
        <row r="10">
          <cell r="A10" t="str">
            <v>+</v>
          </cell>
          <cell r="O10">
            <v>127.32281137144518</v>
          </cell>
        </row>
        <row r="11">
          <cell r="A11" t="str">
            <v>+</v>
          </cell>
          <cell r="O11">
            <v>105.14562177702483</v>
          </cell>
        </row>
        <row r="12">
          <cell r="A12" t="str">
            <v>+</v>
          </cell>
          <cell r="O12">
            <v>114.6074925386022</v>
          </cell>
        </row>
        <row r="13">
          <cell r="A13" t="str">
            <v>+</v>
          </cell>
          <cell r="O13">
            <v>96.402377903674193</v>
          </cell>
        </row>
        <row r="14">
          <cell r="A14" t="str">
            <v>+</v>
          </cell>
          <cell r="O14">
            <v>87.432805154089976</v>
          </cell>
        </row>
        <row r="15">
          <cell r="A15" t="str">
            <v>+</v>
          </cell>
          <cell r="O15">
            <v>94.762574002002964</v>
          </cell>
        </row>
        <row r="16">
          <cell r="A16" t="str">
            <v>+</v>
          </cell>
          <cell r="O16">
            <v>97.206862677381196</v>
          </cell>
        </row>
        <row r="17">
          <cell r="A17" t="str">
            <v>+</v>
          </cell>
          <cell r="O17">
            <v>84.355436694522695</v>
          </cell>
        </row>
        <row r="18">
          <cell r="A18" t="str">
            <v>+</v>
          </cell>
          <cell r="O18">
            <v>89.25178796896013</v>
          </cell>
        </row>
        <row r="19">
          <cell r="A19" t="str">
            <v>+</v>
          </cell>
          <cell r="O19">
            <v>86.515824756313748</v>
          </cell>
        </row>
        <row r="20">
          <cell r="A20" t="str">
            <v>+</v>
          </cell>
          <cell r="O20">
            <v>90.669416866971062</v>
          </cell>
        </row>
        <row r="21">
          <cell r="A21" t="str">
            <v>+</v>
          </cell>
          <cell r="O21">
            <v>68.598209950666728</v>
          </cell>
        </row>
        <row r="22">
          <cell r="A22" t="str">
            <v>+</v>
          </cell>
          <cell r="O22">
            <v>85.27697793109229</v>
          </cell>
        </row>
        <row r="23">
          <cell r="A23" t="str">
            <v>+</v>
          </cell>
          <cell r="O23">
            <v>81.122881261850637</v>
          </cell>
        </row>
        <row r="24">
          <cell r="A24" t="str">
            <v>+</v>
          </cell>
          <cell r="O24">
            <v>79.693448726033182</v>
          </cell>
        </row>
        <row r="25">
          <cell r="A25" t="str">
            <v>+</v>
          </cell>
          <cell r="O25">
            <v>75.729164417771116</v>
          </cell>
        </row>
        <row r="26">
          <cell r="A26" t="str">
            <v>+</v>
          </cell>
          <cell r="O26">
            <v>84.489770903576897</v>
          </cell>
        </row>
        <row r="27">
          <cell r="A27" t="str">
            <v>+</v>
          </cell>
          <cell r="O27">
            <v>84.114452491022377</v>
          </cell>
        </row>
        <row r="28">
          <cell r="A28" t="str">
            <v>+</v>
          </cell>
          <cell r="O28">
            <v>79.817294290347448</v>
          </cell>
        </row>
        <row r="29">
          <cell r="A29" t="str">
            <v>+</v>
          </cell>
          <cell r="O29">
            <v>86.274634777950382</v>
          </cell>
        </row>
        <row r="30">
          <cell r="A30" t="str">
            <v>+</v>
          </cell>
          <cell r="O30">
            <v>87.388339821936256</v>
          </cell>
        </row>
        <row r="31">
          <cell r="A31" t="str">
            <v>+</v>
          </cell>
          <cell r="O31">
            <v>88.201015430563999</v>
          </cell>
        </row>
        <row r="32">
          <cell r="A32" t="str">
            <v>+</v>
          </cell>
          <cell r="O32">
            <v>96.045890496896433</v>
          </cell>
        </row>
        <row r="33">
          <cell r="A33" t="str">
            <v>+</v>
          </cell>
          <cell r="O33">
            <v>91.951866772012309</v>
          </cell>
        </row>
        <row r="34">
          <cell r="A34" t="str">
            <v>+</v>
          </cell>
          <cell r="O34">
            <v>92.31477670106527</v>
          </cell>
        </row>
        <row r="35">
          <cell r="A35" t="str">
            <v>+</v>
          </cell>
          <cell r="O35">
            <v>92.534916461818838</v>
          </cell>
        </row>
        <row r="36">
          <cell r="A36" t="str">
            <v>+</v>
          </cell>
          <cell r="O36">
            <v>89.425205022517943</v>
          </cell>
        </row>
        <row r="37">
          <cell r="A37" t="str">
            <v>+</v>
          </cell>
          <cell r="O37">
            <v>96.258104562781853</v>
          </cell>
        </row>
        <row r="38">
          <cell r="A38" t="str">
            <v>+</v>
          </cell>
          <cell r="O38">
            <v>86.382994725646768</v>
          </cell>
        </row>
        <row r="39">
          <cell r="A39" t="str">
            <v>+</v>
          </cell>
          <cell r="O39">
            <v>87.858263384790718</v>
          </cell>
        </row>
        <row r="40">
          <cell r="A40" t="str">
            <v>+</v>
          </cell>
          <cell r="O40">
            <v>87.642422694102422</v>
          </cell>
        </row>
        <row r="41">
          <cell r="A41" t="str">
            <v>+</v>
          </cell>
          <cell r="O41">
            <v>85.487216334225508</v>
          </cell>
        </row>
        <row r="42">
          <cell r="A42" t="str">
            <v>+</v>
          </cell>
          <cell r="O42">
            <v>87.522761740450662</v>
          </cell>
        </row>
        <row r="43">
          <cell r="A43" t="str">
            <v>+</v>
          </cell>
          <cell r="O43">
            <v>88.16011065881078</v>
          </cell>
        </row>
        <row r="44">
          <cell r="A44" t="str">
            <v>+</v>
          </cell>
          <cell r="O44">
            <v>89.1453776839451</v>
          </cell>
        </row>
        <row r="45">
          <cell r="A45" t="str">
            <v>+</v>
          </cell>
          <cell r="O45">
            <v>83.442364041011245</v>
          </cell>
        </row>
        <row r="46">
          <cell r="A46" t="str">
            <v>+</v>
          </cell>
          <cell r="O46">
            <v>81.819786067002354</v>
          </cell>
        </row>
        <row r="47">
          <cell r="A47" t="str">
            <v>+</v>
          </cell>
          <cell r="O47">
            <v>82.785141361381605</v>
          </cell>
        </row>
        <row r="48">
          <cell r="A48" t="str">
            <v>+</v>
          </cell>
          <cell r="O48">
            <v>81.739212573349974</v>
          </cell>
        </row>
        <row r="49">
          <cell r="A49" t="str">
            <v>+</v>
          </cell>
          <cell r="O49">
            <v>83.526323565688514</v>
          </cell>
        </row>
        <row r="50">
          <cell r="A50" t="str">
            <v>+</v>
          </cell>
          <cell r="O50">
            <v>86.77695754541503</v>
          </cell>
        </row>
        <row r="51">
          <cell r="A51" t="str">
            <v>+</v>
          </cell>
          <cell r="O51">
            <v>84.813549504500457</v>
          </cell>
        </row>
        <row r="52">
          <cell r="A52" t="str">
            <v>+</v>
          </cell>
          <cell r="O52">
            <v>84.058619155508879</v>
          </cell>
        </row>
        <row r="53">
          <cell r="A53" t="str">
            <v>+</v>
          </cell>
          <cell r="O53">
            <v>81.09875958330997</v>
          </cell>
        </row>
        <row r="54">
          <cell r="A54" t="str">
            <v>+</v>
          </cell>
          <cell r="O54">
            <v>85.305172792854279</v>
          </cell>
        </row>
        <row r="55">
          <cell r="A55" t="str">
            <v>+</v>
          </cell>
          <cell r="O55">
            <v>81.563632271323243</v>
          </cell>
        </row>
        <row r="56">
          <cell r="A56" t="str">
            <v>+</v>
          </cell>
          <cell r="O56">
            <v>79.780553964449552</v>
          </cell>
        </row>
        <row r="57">
          <cell r="A57" t="str">
            <v>+</v>
          </cell>
          <cell r="O57">
            <v>81.650624569779509</v>
          </cell>
        </row>
        <row r="58">
          <cell r="A58" t="str">
            <v>+</v>
          </cell>
          <cell r="O58">
            <v>82.125924778590928</v>
          </cell>
        </row>
        <row r="59">
          <cell r="A59" t="str">
            <v>+</v>
          </cell>
          <cell r="O59">
            <v>80.339432249669429</v>
          </cell>
        </row>
        <row r="60">
          <cell r="A60" t="str">
            <v>+</v>
          </cell>
          <cell r="O60">
            <v>81.885601508631112</v>
          </cell>
        </row>
        <row r="61">
          <cell r="A61" t="str">
            <v>+</v>
          </cell>
          <cell r="O61">
            <v>80.168399278276453</v>
          </cell>
        </row>
        <row r="62">
          <cell r="A62" t="str">
            <v>+</v>
          </cell>
          <cell r="O62">
            <v>82.414048481935225</v>
          </cell>
        </row>
        <row r="63">
          <cell r="A63" t="str">
            <v>+</v>
          </cell>
          <cell r="O63">
            <v>85.617421208162398</v>
          </cell>
        </row>
        <row r="64">
          <cell r="A64" t="str">
            <v>+</v>
          </cell>
          <cell r="O64">
            <v>83.22960356381347</v>
          </cell>
        </row>
        <row r="65">
          <cell r="A65" t="str">
            <v>+</v>
          </cell>
          <cell r="O65">
            <v>83.554065774601156</v>
          </cell>
        </row>
        <row r="66">
          <cell r="A66" t="str">
            <v>+</v>
          </cell>
          <cell r="O66">
            <v>88.7013436623036</v>
          </cell>
        </row>
        <row r="67">
          <cell r="A67" t="str">
            <v>+</v>
          </cell>
          <cell r="O67">
            <v>85.172514892886625</v>
          </cell>
        </row>
        <row r="68">
          <cell r="A68" t="str">
            <v>+</v>
          </cell>
          <cell r="O68">
            <v>84.263197691493417</v>
          </cell>
        </row>
        <row r="69">
          <cell r="A69" t="str">
            <v>+</v>
          </cell>
          <cell r="O69">
            <v>82.634131968784274</v>
          </cell>
        </row>
        <row r="70">
          <cell r="A70" t="str">
            <v>+</v>
          </cell>
          <cell r="O70">
            <v>82.977515976887943</v>
          </cell>
        </row>
        <row r="71">
          <cell r="A71" t="str">
            <v>+</v>
          </cell>
          <cell r="O71">
            <v>81.235151681145396</v>
          </cell>
        </row>
        <row r="72">
          <cell r="A72" t="str">
            <v>+</v>
          </cell>
        </row>
        <row r="73">
          <cell r="A73" t="str">
            <v>+</v>
          </cell>
        </row>
        <row r="74">
          <cell r="A74" t="str">
            <v>+</v>
          </cell>
        </row>
        <row r="75">
          <cell r="A75" t="str">
            <v>+</v>
          </cell>
        </row>
        <row r="76">
          <cell r="A76" t="str">
            <v>+</v>
          </cell>
        </row>
        <row r="77">
          <cell r="A77" t="str">
            <v>+</v>
          </cell>
        </row>
        <row r="78">
          <cell r="A78" t="str">
            <v>+</v>
          </cell>
        </row>
        <row r="79">
          <cell r="A79" t="str">
            <v>+</v>
          </cell>
        </row>
        <row r="80">
          <cell r="A80" t="str">
            <v>+</v>
          </cell>
        </row>
        <row r="81">
          <cell r="A81" t="str">
            <v>+</v>
          </cell>
        </row>
        <row r="82">
          <cell r="A82" t="str">
            <v>+</v>
          </cell>
        </row>
        <row r="83">
          <cell r="A83" t="str">
            <v>+</v>
          </cell>
        </row>
        <row r="84">
          <cell r="A84" t="str">
            <v>+</v>
          </cell>
        </row>
        <row r="85">
          <cell r="A85" t="str">
            <v>+</v>
          </cell>
        </row>
        <row r="86">
          <cell r="A86" t="str">
            <v>+</v>
          </cell>
        </row>
        <row r="87">
          <cell r="A87" t="str">
            <v>+</v>
          </cell>
        </row>
        <row r="88">
          <cell r="A88" t="str">
            <v>+</v>
          </cell>
        </row>
        <row r="89">
          <cell r="A89" t="str">
            <v>+</v>
          </cell>
        </row>
        <row r="90">
          <cell r="A90" t="str">
            <v>+</v>
          </cell>
        </row>
        <row r="91">
          <cell r="A91" t="str">
            <v>+</v>
          </cell>
        </row>
        <row r="92">
          <cell r="A92" t="str">
            <v>+</v>
          </cell>
        </row>
        <row r="93">
          <cell r="A93" t="str">
            <v>+</v>
          </cell>
        </row>
        <row r="94">
          <cell r="A94" t="str">
            <v>+</v>
          </cell>
        </row>
        <row r="95">
          <cell r="A95" t="str">
            <v>+</v>
          </cell>
        </row>
        <row r="96">
          <cell r="A96" t="str">
            <v>+</v>
          </cell>
        </row>
        <row r="97">
          <cell r="A97" t="str">
            <v>+</v>
          </cell>
        </row>
        <row r="98">
          <cell r="A98" t="str">
            <v>+</v>
          </cell>
        </row>
        <row r="99">
          <cell r="A99" t="str">
            <v>+</v>
          </cell>
        </row>
        <row r="100">
          <cell r="A100" t="str">
            <v>+</v>
          </cell>
        </row>
        <row r="101">
          <cell r="A101" t="str">
            <v>+</v>
          </cell>
        </row>
        <row r="102">
          <cell r="A102" t="str">
            <v>+</v>
          </cell>
        </row>
        <row r="103">
          <cell r="A103" t="str">
            <v>+</v>
          </cell>
        </row>
        <row r="104">
          <cell r="A104" t="str">
            <v>+</v>
          </cell>
        </row>
        <row r="105">
          <cell r="A105" t="str">
            <v>+</v>
          </cell>
        </row>
        <row r="106">
          <cell r="A106" t="str">
            <v>+</v>
          </cell>
        </row>
        <row r="107">
          <cell r="A107" t="str">
            <v>+</v>
          </cell>
        </row>
        <row r="108">
          <cell r="A108" t="str">
            <v>+</v>
          </cell>
        </row>
        <row r="109">
          <cell r="A109" t="str">
            <v>+</v>
          </cell>
        </row>
        <row r="110">
          <cell r="A110" t="str">
            <v>+</v>
          </cell>
        </row>
        <row r="111">
          <cell r="A111" t="str">
            <v>+</v>
          </cell>
        </row>
        <row r="112">
          <cell r="A112" t="str">
            <v>+</v>
          </cell>
        </row>
        <row r="113">
          <cell r="A113" t="str">
            <v>+</v>
          </cell>
        </row>
        <row r="114">
          <cell r="A114" t="str">
            <v>+</v>
          </cell>
        </row>
        <row r="115">
          <cell r="A115" t="str">
            <v>+</v>
          </cell>
        </row>
        <row r="116">
          <cell r="A116" t="str">
            <v>+</v>
          </cell>
        </row>
        <row r="117">
          <cell r="A117" t="str">
            <v>+</v>
          </cell>
        </row>
        <row r="118">
          <cell r="A118" t="str">
            <v>+</v>
          </cell>
        </row>
        <row r="119">
          <cell r="A119" t="str">
            <v>+</v>
          </cell>
        </row>
        <row r="120">
          <cell r="A120" t="str">
            <v>+</v>
          </cell>
        </row>
        <row r="121">
          <cell r="A121" t="str">
            <v>+</v>
          </cell>
        </row>
        <row r="122">
          <cell r="A122" t="str">
            <v>+</v>
          </cell>
        </row>
        <row r="123">
          <cell r="A123" t="str">
            <v>+</v>
          </cell>
        </row>
        <row r="124">
          <cell r="A124" t="str">
            <v>+</v>
          </cell>
        </row>
        <row r="125">
          <cell r="A125" t="str">
            <v>+</v>
          </cell>
        </row>
      </sheetData>
      <sheetData sheetId="16"/>
      <sheetData sheetId="17"/>
      <sheetData sheetId="18"/>
      <sheetData sheetId="19" refreshError="1"/>
      <sheetData sheetId="20" refreshError="1">
        <row r="2">
          <cell r="B2" t="str">
            <v>REER-CPI</v>
          </cell>
          <cell r="C2" t="str">
            <v>REER-ULC</v>
          </cell>
          <cell r="D2" t="str">
            <v>REER-PPI</v>
          </cell>
          <cell r="E2" t="str">
            <v>CZK/$</v>
          </cell>
          <cell r="F2" t="str">
            <v>$/DEM</v>
          </cell>
        </row>
        <row r="3">
          <cell r="A3">
            <v>90.01</v>
          </cell>
          <cell r="B3">
            <v>1.009642963192813</v>
          </cell>
          <cell r="C3">
            <v>101.34981705649405</v>
          </cell>
          <cell r="D3">
            <v>99.628468216542174</v>
          </cell>
          <cell r="E3">
            <v>16.29</v>
          </cell>
          <cell r="F3">
            <v>0.59111199999999997</v>
          </cell>
        </row>
        <row r="4">
          <cell r="A4">
            <v>90.02</v>
          </cell>
          <cell r="B4">
            <v>0.90584955274081691</v>
          </cell>
          <cell r="C4">
            <v>121.51084486892017</v>
          </cell>
          <cell r="D4">
            <v>95.434709131531818</v>
          </cell>
          <cell r="E4">
            <v>16.600000000000001</v>
          </cell>
          <cell r="F4">
            <v>0.59669899999999998</v>
          </cell>
        </row>
        <row r="5">
          <cell r="A5">
            <v>90.03</v>
          </cell>
          <cell r="B5">
            <v>1.0486060074945365</v>
          </cell>
          <cell r="C5">
            <v>100.67124941272503</v>
          </cell>
          <cell r="D5">
            <v>95.744050870788996</v>
          </cell>
          <cell r="E5">
            <v>16.72</v>
          </cell>
          <cell r="F5">
            <v>0.58668899999999991</v>
          </cell>
        </row>
        <row r="6">
          <cell r="A6">
            <v>90.04</v>
          </cell>
          <cell r="B6">
            <v>1.0096271689377452</v>
          </cell>
          <cell r="C6">
            <v>109.83384012522315</v>
          </cell>
          <cell r="D6">
            <v>95.834237220419894</v>
          </cell>
          <cell r="E6">
            <v>16.670000000000002</v>
          </cell>
          <cell r="F6">
            <v>0.59238099999999994</v>
          </cell>
        </row>
        <row r="7">
          <cell r="A7">
            <v>90.05</v>
          </cell>
          <cell r="B7">
            <v>1.0162113742847021</v>
          </cell>
          <cell r="C7">
            <v>92.923132830933994</v>
          </cell>
          <cell r="D7">
            <v>96.390366140930439</v>
          </cell>
          <cell r="E7">
            <v>16.440000000000001</v>
          </cell>
          <cell r="F7">
            <v>0.60184699999999991</v>
          </cell>
        </row>
        <row r="8">
          <cell r="A8">
            <v>90.06</v>
          </cell>
          <cell r="B8">
            <v>1.0058013162293933</v>
          </cell>
          <cell r="C8">
            <v>84.715863612560582</v>
          </cell>
          <cell r="D8">
            <v>96.891987257323052</v>
          </cell>
          <cell r="E8">
            <v>16.75</v>
          </cell>
          <cell r="F8">
            <v>0.59383299999999994</v>
          </cell>
        </row>
        <row r="9">
          <cell r="A9">
            <v>90.07</v>
          </cell>
          <cell r="B9">
            <v>0.99825031296119759</v>
          </cell>
          <cell r="C9">
            <v>99.269294223742563</v>
          </cell>
          <cell r="D9">
            <v>104.75520681254494</v>
          </cell>
          <cell r="E9">
            <v>16.37</v>
          </cell>
          <cell r="F9">
            <v>0.60986099999999999</v>
          </cell>
        </row>
        <row r="10">
          <cell r="A10">
            <v>90.08</v>
          </cell>
          <cell r="B10">
            <v>0.90352240973764386</v>
          </cell>
          <cell r="C10">
            <v>103.45943013678517</v>
          </cell>
          <cell r="D10">
            <v>106.43162390008962</v>
          </cell>
          <cell r="E10">
            <v>15.89</v>
          </cell>
          <cell r="F10">
            <v>0.6367489999999999</v>
          </cell>
        </row>
        <row r="11">
          <cell r="A11">
            <v>90.09</v>
          </cell>
          <cell r="B11">
            <v>0.91320229072180292</v>
          </cell>
          <cell r="C11">
            <v>91.537025512535052</v>
          </cell>
          <cell r="D11">
            <v>108.51287026828214</v>
          </cell>
          <cell r="E11">
            <v>15.71</v>
          </cell>
          <cell r="F11">
            <v>0.63709399999999994</v>
          </cell>
        </row>
        <row r="12">
          <cell r="A12">
            <v>90.1</v>
          </cell>
          <cell r="B12">
            <v>0.74689509092898387</v>
          </cell>
          <cell r="C12">
            <v>74.167223530066138</v>
          </cell>
          <cell r="D12">
            <v>83.098393824811879</v>
          </cell>
          <cell r="E12">
            <v>20.18</v>
          </cell>
          <cell r="F12">
            <v>0.65650799999999998</v>
          </cell>
        </row>
        <row r="13">
          <cell r="A13">
            <v>90.11</v>
          </cell>
          <cell r="B13">
            <v>0.69176599641183467</v>
          </cell>
          <cell r="C13">
            <v>61.131368779774348</v>
          </cell>
          <cell r="D13">
            <v>70.658774539049006</v>
          </cell>
          <cell r="E13">
            <v>23.63</v>
          </cell>
          <cell r="F13">
            <v>0.67255799999999999</v>
          </cell>
        </row>
        <row r="14">
          <cell r="A14">
            <v>90.12</v>
          </cell>
          <cell r="B14">
            <v>0.63812772138269314</v>
          </cell>
          <cell r="C14">
            <v>62.844166995599274</v>
          </cell>
          <cell r="D14">
            <v>69.310923367402808</v>
          </cell>
          <cell r="E14">
            <v>24.19</v>
          </cell>
          <cell r="F14">
            <v>0.67033799999999999</v>
          </cell>
        </row>
        <row r="15">
          <cell r="A15">
            <v>91.01</v>
          </cell>
          <cell r="B15">
            <v>0.52270821897392594</v>
          </cell>
          <cell r="C15">
            <v>51.364390991125177</v>
          </cell>
          <cell r="D15">
            <v>74.876734071685775</v>
          </cell>
          <cell r="E15">
            <v>27.65</v>
          </cell>
          <cell r="F15">
            <v>0.66239599999999998</v>
          </cell>
        </row>
        <row r="16">
          <cell r="A16">
            <v>91.02</v>
          </cell>
          <cell r="B16">
            <v>0.47988117591450397</v>
          </cell>
          <cell r="C16">
            <v>66.260717614034021</v>
          </cell>
          <cell r="D16">
            <v>77.700151743643303</v>
          </cell>
          <cell r="E16">
            <v>27.42</v>
          </cell>
          <cell r="F16">
            <v>0.6758789999999999</v>
          </cell>
        </row>
        <row r="17">
          <cell r="A17">
            <v>91.03</v>
          </cell>
          <cell r="B17">
            <v>0.56039049020909004</v>
          </cell>
          <cell r="C17">
            <v>67.049183290076414</v>
          </cell>
          <cell r="D17">
            <v>82.650913539433446</v>
          </cell>
          <cell r="E17">
            <v>28.74</v>
          </cell>
          <cell r="F17">
            <v>0.62492799999999993</v>
          </cell>
        </row>
        <row r="18">
          <cell r="A18">
            <v>91.04</v>
          </cell>
          <cell r="B18">
            <v>0.54919522992492209</v>
          </cell>
          <cell r="C18">
            <v>68.294798327569112</v>
          </cell>
          <cell r="D18">
            <v>85.696392246293911</v>
          </cell>
          <cell r="E18">
            <v>29.94</v>
          </cell>
          <cell r="F18">
            <v>0.58741399999999999</v>
          </cell>
        </row>
        <row r="19">
          <cell r="A19">
            <v>91.05</v>
          </cell>
          <cell r="B19">
            <v>0.55724065940892986</v>
          </cell>
          <cell r="C19">
            <v>67.016623851274247</v>
          </cell>
          <cell r="D19">
            <v>88.494629135030536</v>
          </cell>
          <cell r="E19">
            <v>30.12</v>
          </cell>
          <cell r="F19">
            <v>0.58244299999999993</v>
          </cell>
        </row>
        <row r="20">
          <cell r="A20">
            <v>91.06</v>
          </cell>
          <cell r="B20">
            <v>0.55913778196545905</v>
          </cell>
          <cell r="C20">
            <v>77.436766469813278</v>
          </cell>
          <cell r="D20">
            <v>91.651718075236374</v>
          </cell>
          <cell r="E20">
            <v>30.89</v>
          </cell>
          <cell r="F20">
            <v>0.56051399999999996</v>
          </cell>
        </row>
        <row r="21">
          <cell r="A21">
            <v>91.07</v>
          </cell>
          <cell r="B21">
            <v>0.55047749176402194</v>
          </cell>
          <cell r="C21">
            <v>76.845312270519429</v>
          </cell>
          <cell r="D21">
            <v>91.357517662392098</v>
          </cell>
          <cell r="E21">
            <v>31</v>
          </cell>
          <cell r="F21">
            <v>0.55924299999999993</v>
          </cell>
        </row>
        <row r="22">
          <cell r="A22">
            <v>91.08</v>
          </cell>
          <cell r="B22">
            <v>0.50339852751922243</v>
          </cell>
          <cell r="C22">
            <v>72.974655446471928</v>
          </cell>
          <cell r="D22">
            <v>91.426603220650108</v>
          </cell>
          <cell r="E22">
            <v>30.53</v>
          </cell>
          <cell r="F22">
            <v>0.57313999999999998</v>
          </cell>
        </row>
        <row r="23">
          <cell r="A23">
            <v>91.09</v>
          </cell>
          <cell r="B23">
            <v>0.49966963053337499</v>
          </cell>
          <cell r="C23">
            <v>78.780878001789503</v>
          </cell>
          <cell r="D23">
            <v>91.31354856636348</v>
          </cell>
          <cell r="E23">
            <v>30.03</v>
          </cell>
          <cell r="F23">
            <v>0.58902299999999996</v>
          </cell>
        </row>
        <row r="24">
          <cell r="A24">
            <v>91.1</v>
          </cell>
          <cell r="B24">
            <v>0.53751826927998125</v>
          </cell>
          <cell r="C24">
            <v>80.301046718473103</v>
          </cell>
          <cell r="D24">
            <v>91.889365073420862</v>
          </cell>
          <cell r="E24">
            <v>29.89</v>
          </cell>
          <cell r="F24">
            <v>0.59123099999999995</v>
          </cell>
        </row>
        <row r="25">
          <cell r="A25">
            <v>91.11</v>
          </cell>
          <cell r="B25">
            <v>0.58819341531803637</v>
          </cell>
          <cell r="C25">
            <v>80.993403669080749</v>
          </cell>
          <cell r="D25">
            <v>91.827677077459356</v>
          </cell>
          <cell r="E25">
            <v>29.15</v>
          </cell>
          <cell r="F25">
            <v>0.61548299999999989</v>
          </cell>
        </row>
        <row r="26">
          <cell r="A26">
            <v>91.12</v>
          </cell>
          <cell r="B26">
            <v>0.54520374429306806</v>
          </cell>
          <cell r="C26">
            <v>87.86435322380315</v>
          </cell>
          <cell r="D26">
            <v>91.481117726075098</v>
          </cell>
          <cell r="E26">
            <v>28.55</v>
          </cell>
          <cell r="F26">
            <v>0.63738399999999995</v>
          </cell>
        </row>
        <row r="27">
          <cell r="A27">
            <v>92.01</v>
          </cell>
          <cell r="B27">
            <v>0.50191922404464284</v>
          </cell>
          <cell r="C27">
            <v>83.609144967629291</v>
          </cell>
          <cell r="D27">
            <v>90.926560824615621</v>
          </cell>
          <cell r="E27">
            <v>28.36</v>
          </cell>
          <cell r="F27">
            <v>0.63430299999999995</v>
          </cell>
        </row>
        <row r="28">
          <cell r="A28">
            <v>92.02</v>
          </cell>
          <cell r="B28">
            <v>0.47289124089802442</v>
          </cell>
          <cell r="C28">
            <v>84.0200233328287</v>
          </cell>
          <cell r="D28">
            <v>91.014189822846134</v>
          </cell>
          <cell r="E28">
            <v>28.78</v>
          </cell>
          <cell r="F28">
            <v>0.617614</v>
          </cell>
        </row>
        <row r="29">
          <cell r="A29">
            <v>92.03</v>
          </cell>
          <cell r="B29">
            <v>0.53779372040718754</v>
          </cell>
          <cell r="C29">
            <v>85.348176132429998</v>
          </cell>
          <cell r="D29">
            <v>92.232958779605141</v>
          </cell>
          <cell r="E29">
            <v>29.16</v>
          </cell>
          <cell r="F29">
            <v>0.60202599999999995</v>
          </cell>
        </row>
        <row r="30">
          <cell r="A30">
            <v>92.04</v>
          </cell>
          <cell r="B30">
            <v>0.52031027090067539</v>
          </cell>
          <cell r="C30">
            <v>82.962583096389537</v>
          </cell>
          <cell r="D30">
            <v>92.772626968143811</v>
          </cell>
          <cell r="E30">
            <v>29.06</v>
          </cell>
          <cell r="F30">
            <v>0.6067189999999999</v>
          </cell>
        </row>
        <row r="31">
          <cell r="A31">
            <v>92.05</v>
          </cell>
          <cell r="B31">
            <v>0.52875625203352927</v>
          </cell>
          <cell r="C31">
            <v>89.522180191088466</v>
          </cell>
          <cell r="D31">
            <v>93.001698001445021</v>
          </cell>
          <cell r="E31">
            <v>28.84</v>
          </cell>
          <cell r="F31">
            <v>0.61709899999999995</v>
          </cell>
        </row>
        <row r="32">
          <cell r="A32">
            <v>92.06</v>
          </cell>
          <cell r="B32">
            <v>0.51822981815012714</v>
          </cell>
          <cell r="C32">
            <v>80.220735873208923</v>
          </cell>
          <cell r="D32">
            <v>92.865824432529138</v>
          </cell>
          <cell r="E32">
            <v>28.42</v>
          </cell>
          <cell r="F32">
            <v>0.63548799999999994</v>
          </cell>
        </row>
        <row r="33">
          <cell r="A33">
            <v>92.07</v>
          </cell>
          <cell r="B33">
            <v>0.52196485425297834</v>
          </cell>
          <cell r="C33">
            <v>84.790186559722642</v>
          </cell>
          <cell r="D33">
            <v>96.507376411799996</v>
          </cell>
          <cell r="E33">
            <v>26.61</v>
          </cell>
          <cell r="F33">
            <v>0.67081899999999994</v>
          </cell>
        </row>
        <row r="34">
          <cell r="A34">
            <v>92.08</v>
          </cell>
          <cell r="B34">
            <v>0.46212444178161682</v>
          </cell>
          <cell r="C34">
            <v>81.626432357852977</v>
          </cell>
          <cell r="D34">
            <v>93.135226312378833</v>
          </cell>
          <cell r="E34">
            <v>27.25</v>
          </cell>
          <cell r="F34">
            <v>0.68942199999999998</v>
          </cell>
        </row>
        <row r="35">
          <cell r="A35">
            <v>92.09</v>
          </cell>
          <cell r="B35">
            <v>0.46461534940216043</v>
          </cell>
          <cell r="C35">
            <v>81.925760410346285</v>
          </cell>
          <cell r="D35">
            <v>95.833387244499704</v>
          </cell>
          <cell r="E35">
            <v>27.18</v>
          </cell>
          <cell r="F35">
            <v>0.69132499999999997</v>
          </cell>
        </row>
        <row r="36">
          <cell r="A36">
            <v>92.1</v>
          </cell>
          <cell r="B36">
            <v>0.51685485848213586</v>
          </cell>
          <cell r="C36">
            <v>88.159426020806222</v>
          </cell>
          <cell r="D36">
            <v>100.72685496254793</v>
          </cell>
          <cell r="E36">
            <v>27.38</v>
          </cell>
          <cell r="F36">
            <v>0.67558999999999991</v>
          </cell>
        </row>
        <row r="37">
          <cell r="A37">
            <v>92.11</v>
          </cell>
          <cell r="B37">
            <v>0.58733078310468356</v>
          </cell>
          <cell r="C37">
            <v>92.126541625813147</v>
          </cell>
          <cell r="D37">
            <v>104.49852848523471</v>
          </cell>
          <cell r="E37">
            <v>28.54</v>
          </cell>
          <cell r="F37">
            <v>0.62995299999999999</v>
          </cell>
        </row>
        <row r="38">
          <cell r="A38">
            <v>92.12</v>
          </cell>
          <cell r="B38">
            <v>0.54467255674537707</v>
          </cell>
          <cell r="C38">
            <v>93.310905737565932</v>
          </cell>
          <cell r="D38">
            <v>104.67214134739345</v>
          </cell>
          <cell r="E38">
            <v>28.59</v>
          </cell>
          <cell r="F38">
            <v>0.63306999999999991</v>
          </cell>
        </row>
        <row r="39">
          <cell r="A39">
            <v>93.01</v>
          </cell>
          <cell r="B39">
            <v>0.49491628187393039</v>
          </cell>
          <cell r="C39">
            <v>93.654498359360133</v>
          </cell>
          <cell r="D39">
            <v>112.23791113848783</v>
          </cell>
          <cell r="E39">
            <v>28.926986694335898</v>
          </cell>
          <cell r="F39">
            <v>0.61897999999999997</v>
          </cell>
        </row>
        <row r="40">
          <cell r="A40">
            <v>93.02</v>
          </cell>
          <cell r="B40">
            <v>0.47334006101170639</v>
          </cell>
          <cell r="C40">
            <v>93.73774518344085</v>
          </cell>
          <cell r="D40">
            <v>114.56545813830773</v>
          </cell>
          <cell r="E40">
            <v>29.025985717773398</v>
          </cell>
          <cell r="F40">
            <v>0.60916199999999998</v>
          </cell>
        </row>
        <row r="41">
          <cell r="A41">
            <v>93.03</v>
          </cell>
          <cell r="B41">
            <v>0.52731149208694328</v>
          </cell>
          <cell r="C41">
            <v>95.6806466827923</v>
          </cell>
          <cell r="D41">
            <v>115.57642065439403</v>
          </cell>
          <cell r="E41">
            <v>29.0409851074219</v>
          </cell>
          <cell r="F41">
            <v>0.60701699999999992</v>
          </cell>
        </row>
        <row r="42">
          <cell r="A42">
            <v>93.04</v>
          </cell>
          <cell r="B42">
            <v>0.50876388469734279</v>
          </cell>
          <cell r="C42">
            <v>94.158590688607163</v>
          </cell>
          <cell r="D42">
            <v>115.19325046803561</v>
          </cell>
          <cell r="E42">
            <v>28.500991821289102</v>
          </cell>
          <cell r="F42">
            <v>0.62656599999999996</v>
          </cell>
        </row>
        <row r="43">
          <cell r="A43">
            <v>93.05</v>
          </cell>
          <cell r="B43">
            <v>0.52822287627554354</v>
          </cell>
          <cell r="C43">
            <v>96.854603742161913</v>
          </cell>
          <cell r="D43">
            <v>115.95632307977576</v>
          </cell>
          <cell r="E43">
            <v>28.6099853515625</v>
          </cell>
          <cell r="F43">
            <v>0.62266499999999991</v>
          </cell>
        </row>
        <row r="44">
          <cell r="A44">
            <v>93.06</v>
          </cell>
          <cell r="B44">
            <v>0.52333103896538491</v>
          </cell>
          <cell r="C44">
            <v>102.41248693665175</v>
          </cell>
          <cell r="D44">
            <v>118.01739555428223</v>
          </cell>
          <cell r="E44">
            <v>29.0719909667969</v>
          </cell>
          <cell r="F44">
            <v>0.60524999999999995</v>
          </cell>
        </row>
        <row r="45">
          <cell r="A45">
            <v>93.07</v>
          </cell>
          <cell r="B45">
            <v>0.51958168623795009</v>
          </cell>
          <cell r="C45">
            <v>102.12183701090227</v>
          </cell>
          <cell r="D45">
            <v>120.40677174589869</v>
          </cell>
          <cell r="E45">
            <v>29.8269958496094</v>
          </cell>
          <cell r="F45">
            <v>0.58323999999999998</v>
          </cell>
        </row>
        <row r="46">
          <cell r="A46">
            <v>93.08</v>
          </cell>
          <cell r="B46">
            <v>0.48548465689332138</v>
          </cell>
          <cell r="C46">
            <v>102.33797595015494</v>
          </cell>
          <cell r="D46">
            <v>121.74527216982113</v>
          </cell>
          <cell r="E46">
            <v>29.6669921875</v>
          </cell>
          <cell r="F46">
            <v>0.58972695999999991</v>
          </cell>
        </row>
        <row r="47">
          <cell r="A47">
            <v>93.09</v>
          </cell>
          <cell r="B47">
            <v>0.47719119328193266</v>
          </cell>
          <cell r="C47">
            <v>99.426539568562404</v>
          </cell>
          <cell r="D47">
            <v>122.59863817796432</v>
          </cell>
          <cell r="E47">
            <v>28.8429870605469</v>
          </cell>
          <cell r="F47">
            <v>0.61635910999999999</v>
          </cell>
        </row>
        <row r="48">
          <cell r="A48">
            <v>93.1</v>
          </cell>
          <cell r="B48">
            <v>0.52092006293441795</v>
          </cell>
          <cell r="C48">
            <v>106.79476024803587</v>
          </cell>
          <cell r="D48">
            <v>125.19071254430838</v>
          </cell>
          <cell r="E48">
            <v>28.9129943847656</v>
          </cell>
          <cell r="F48">
            <v>0.61050099999999996</v>
          </cell>
        </row>
        <row r="49">
          <cell r="A49">
            <v>93.11</v>
          </cell>
          <cell r="B49">
            <v>0.5901055816720554</v>
          </cell>
          <cell r="C49">
            <v>102.95024720873762</v>
          </cell>
          <cell r="D49">
            <v>126.22005615382726</v>
          </cell>
          <cell r="E49">
            <v>29.642990112304702</v>
          </cell>
          <cell r="F49">
            <v>0.58825540999999992</v>
          </cell>
        </row>
        <row r="50">
          <cell r="A50">
            <v>93.12</v>
          </cell>
          <cell r="B50">
            <v>0.54002173907925877</v>
          </cell>
          <cell r="C50">
            <v>101.94895183888708</v>
          </cell>
          <cell r="D50">
            <v>127.78599258269801</v>
          </cell>
          <cell r="E50">
            <v>29.763992309570298</v>
          </cell>
          <cell r="F50">
            <v>0.58489775999999993</v>
          </cell>
        </row>
        <row r="51">
          <cell r="A51">
            <v>94.01</v>
          </cell>
          <cell r="B51">
            <v>0.49219152015457668</v>
          </cell>
          <cell r="C51">
            <v>103.89923388721343</v>
          </cell>
          <cell r="D51">
            <v>127.24782485090257</v>
          </cell>
          <cell r="E51">
            <v>30.121994018554702</v>
          </cell>
          <cell r="F51">
            <v>0.57369225999999995</v>
          </cell>
        </row>
        <row r="52">
          <cell r="A52">
            <v>94.02</v>
          </cell>
          <cell r="B52">
            <v>0.46583880811168621</v>
          </cell>
          <cell r="C52">
            <v>104.0781767563637</v>
          </cell>
          <cell r="D52">
            <v>126.72927078211971</v>
          </cell>
          <cell r="E52">
            <v>30.073989868164102</v>
          </cell>
          <cell r="F52">
            <v>0.5756389999999999</v>
          </cell>
        </row>
        <row r="53">
          <cell r="A53">
            <v>94.03</v>
          </cell>
          <cell r="B53">
            <v>0.50706163561399498</v>
          </cell>
          <cell r="C53">
            <v>101.83154455286547</v>
          </cell>
          <cell r="D53">
            <v>126.75091583400464</v>
          </cell>
          <cell r="E53">
            <v>29.5889892578125</v>
          </cell>
          <cell r="F53">
            <v>0.59094941999999995</v>
          </cell>
        </row>
        <row r="54">
          <cell r="A54">
            <v>94.04</v>
          </cell>
          <cell r="B54">
            <v>0.49976394690650044</v>
          </cell>
          <cell r="C54">
            <v>104.4752682468324</v>
          </cell>
          <cell r="D54">
            <v>127.58613590811495</v>
          </cell>
          <cell r="E54">
            <v>29.629989624023398</v>
          </cell>
          <cell r="F54">
            <v>0.58890044999999991</v>
          </cell>
        </row>
        <row r="55">
          <cell r="A55">
            <v>94.05</v>
          </cell>
          <cell r="B55">
            <v>0.52513312910879206</v>
          </cell>
          <cell r="C55">
            <v>102.6366163830851</v>
          </cell>
          <cell r="D55">
            <v>128.02554913621626</v>
          </cell>
          <cell r="E55">
            <v>29.202987670898398</v>
          </cell>
          <cell r="F55">
            <v>0.603209</v>
          </cell>
        </row>
        <row r="56">
          <cell r="A56">
            <v>94.06</v>
          </cell>
          <cell r="B56">
            <v>0.51348097145076543</v>
          </cell>
          <cell r="C56">
            <v>106.35167585620337</v>
          </cell>
          <cell r="D56">
            <v>129.04483366657445</v>
          </cell>
          <cell r="E56">
            <v>28.893997192382798</v>
          </cell>
          <cell r="F56">
            <v>0.61383999999999994</v>
          </cell>
        </row>
        <row r="57">
          <cell r="A57">
            <v>94.07</v>
          </cell>
          <cell r="B57">
            <v>0.50145143880579912</v>
          </cell>
          <cell r="C57">
            <v>110.81035416942656</v>
          </cell>
          <cell r="D57">
            <v>129.4242727774234</v>
          </cell>
          <cell r="E57">
            <v>28.172988891601602</v>
          </cell>
          <cell r="F57">
            <v>0.63671183999999992</v>
          </cell>
        </row>
        <row r="58">
          <cell r="A58">
            <v>94.08</v>
          </cell>
          <cell r="B58">
            <v>0.47119476502599783</v>
          </cell>
          <cell r="C58">
            <v>109.13038819938791</v>
          </cell>
          <cell r="D58">
            <v>131.11893325059657</v>
          </cell>
          <cell r="E58">
            <v>28.1229858398438</v>
          </cell>
          <cell r="F58">
            <v>0.63923227999999999</v>
          </cell>
        </row>
        <row r="59">
          <cell r="A59">
            <v>94.09</v>
          </cell>
          <cell r="B59">
            <v>0.46201037289063729</v>
          </cell>
          <cell r="C59">
            <v>110.32212980547027</v>
          </cell>
          <cell r="D59">
            <v>132.03606809057149</v>
          </cell>
          <cell r="E59">
            <v>27.979995727539102</v>
          </cell>
          <cell r="F59">
            <v>0.64481704999999989</v>
          </cell>
        </row>
        <row r="60">
          <cell r="A60">
            <v>94.1</v>
          </cell>
          <cell r="B60">
            <v>0.49610248433417875</v>
          </cell>
          <cell r="C60">
            <v>117.46620584971534</v>
          </cell>
          <cell r="D60">
            <v>132.42813896018779</v>
          </cell>
          <cell r="E60">
            <v>27.635986328125</v>
          </cell>
          <cell r="F60">
            <v>0.6587319399999999</v>
          </cell>
        </row>
        <row r="61">
          <cell r="A61">
            <v>94.11</v>
          </cell>
          <cell r="B61">
            <v>0.56733074963950381</v>
          </cell>
          <cell r="C61">
            <v>113.75384927992249</v>
          </cell>
          <cell r="D61">
            <v>133.55623384377358</v>
          </cell>
          <cell r="E61">
            <v>27.777999877929702</v>
          </cell>
          <cell r="F61">
            <v>0.65003722999999991</v>
          </cell>
        </row>
        <row r="62">
          <cell r="A62">
            <v>94.12</v>
          </cell>
          <cell r="B62">
            <v>0.5125432788455071</v>
          </cell>
          <cell r="C62">
            <v>113.20282020930409</v>
          </cell>
          <cell r="D62">
            <v>134.34355723674054</v>
          </cell>
          <cell r="E62">
            <v>28.218994140625</v>
          </cell>
          <cell r="F62">
            <v>0.63603120999999996</v>
          </cell>
        </row>
        <row r="63">
          <cell r="A63">
            <v>95.01</v>
          </cell>
          <cell r="B63">
            <v>0.46954460894839412</v>
          </cell>
          <cell r="C63">
            <v>109.2375893084898</v>
          </cell>
          <cell r="D63">
            <v>132.19352129582521</v>
          </cell>
          <cell r="E63">
            <v>27.7619934082031</v>
          </cell>
          <cell r="F63">
            <v>0.6525709999999999</v>
          </cell>
        </row>
        <row r="64">
          <cell r="A64">
            <v>95.02</v>
          </cell>
          <cell r="B64">
            <v>0.44666789455996925</v>
          </cell>
          <cell r="C64">
            <v>110.18424422654694</v>
          </cell>
          <cell r="D64">
            <v>132.7873184508758</v>
          </cell>
          <cell r="E64">
            <v>27.39599609375</v>
          </cell>
          <cell r="F64">
            <v>0.66609370999999995</v>
          </cell>
        </row>
        <row r="65">
          <cell r="A65">
            <v>95.03</v>
          </cell>
          <cell r="B65">
            <v>0.48279226233398098</v>
          </cell>
          <cell r="C65">
            <v>108.4987088095252</v>
          </cell>
          <cell r="D65">
            <v>133.56052188527542</v>
          </cell>
          <cell r="E65">
            <v>26.2229919433594</v>
          </cell>
          <cell r="F65">
            <v>0.71114754999999996</v>
          </cell>
        </row>
        <row r="66">
          <cell r="A66">
            <v>95.04</v>
          </cell>
          <cell r="B66">
            <v>0.48009263154992149</v>
          </cell>
          <cell r="C66">
            <v>113.14081188151501</v>
          </cell>
          <cell r="D66">
            <v>134.72770372880862</v>
          </cell>
          <cell r="E66">
            <v>25.866989135742202</v>
          </cell>
          <cell r="F66">
            <v>0.72440087999999991</v>
          </cell>
        </row>
        <row r="67">
          <cell r="A67">
            <v>95.05</v>
          </cell>
          <cell r="B67">
            <v>0.50885847334412726</v>
          </cell>
          <cell r="C67">
            <v>110.98133790054831</v>
          </cell>
          <cell r="D67">
            <v>135.43307522867161</v>
          </cell>
          <cell r="E67">
            <v>26.2369995117188</v>
          </cell>
          <cell r="F67">
            <v>0.71076648999999992</v>
          </cell>
        </row>
        <row r="68">
          <cell r="A68">
            <v>95.06</v>
          </cell>
          <cell r="B68">
            <v>0.49788183273801079</v>
          </cell>
          <cell r="C68">
            <v>112.4947202878715</v>
          </cell>
          <cell r="D68">
            <v>136.26639714930104</v>
          </cell>
          <cell r="E68">
            <v>26.138992309570298</v>
          </cell>
          <cell r="F68">
            <v>0.71417873999999992</v>
          </cell>
        </row>
        <row r="69">
          <cell r="A69">
            <v>95.07</v>
          </cell>
          <cell r="B69">
            <v>0.48722408529612971</v>
          </cell>
          <cell r="C69">
            <v>115.72264411745928</v>
          </cell>
          <cell r="D69">
            <v>135.94307262716333</v>
          </cell>
          <cell r="E69">
            <v>26.009994506835898</v>
          </cell>
          <cell r="F69">
            <v>0.71978288999999995</v>
          </cell>
        </row>
        <row r="70">
          <cell r="A70">
            <v>95.08</v>
          </cell>
          <cell r="B70">
            <v>0.46121541175063108</v>
          </cell>
          <cell r="C70">
            <v>115.85085555303293</v>
          </cell>
          <cell r="D70">
            <v>137.33165842525148</v>
          </cell>
          <cell r="E70">
            <v>26.637985229492202</v>
          </cell>
          <cell r="F70">
            <v>0.69244539999999999</v>
          </cell>
        </row>
        <row r="71">
          <cell r="A71">
            <v>95.09</v>
          </cell>
          <cell r="B71">
            <v>0.45320926054573102</v>
          </cell>
          <cell r="C71">
            <v>115.14020337141756</v>
          </cell>
          <cell r="D71">
            <v>138.55856946333574</v>
          </cell>
          <cell r="E71">
            <v>26.9249877929688</v>
          </cell>
          <cell r="F71">
            <v>0.68407332999999992</v>
          </cell>
        </row>
        <row r="72">
          <cell r="A72">
            <v>95.1</v>
          </cell>
          <cell r="B72">
            <v>0.48857250279431491</v>
          </cell>
          <cell r="C72">
            <v>111.40717303365462</v>
          </cell>
          <cell r="D72">
            <v>139.37347359332031</v>
          </cell>
          <cell r="E72">
            <v>26.31</v>
          </cell>
          <cell r="F72">
            <v>0.70714336999999994</v>
          </cell>
        </row>
        <row r="73">
          <cell r="A73">
            <v>95.11</v>
          </cell>
          <cell r="B73">
            <v>0.55597284935618019</v>
          </cell>
          <cell r="C73">
            <v>114.67652146115539</v>
          </cell>
          <cell r="D73">
            <v>140.34952307789609</v>
          </cell>
          <cell r="E73">
            <v>26.323</v>
          </cell>
          <cell r="F73">
            <v>0.70601230999999998</v>
          </cell>
        </row>
        <row r="74">
          <cell r="A74">
            <v>95.12</v>
          </cell>
          <cell r="B74">
            <v>0.49092523422806522</v>
          </cell>
          <cell r="C74">
            <v>111.68824397374135</v>
          </cell>
          <cell r="D74">
            <v>140.75786289635766</v>
          </cell>
          <cell r="E74">
            <v>26.658000000000001</v>
          </cell>
          <cell r="F74">
            <v>0.6940996599999999</v>
          </cell>
        </row>
        <row r="75">
          <cell r="A75">
            <v>96.01</v>
          </cell>
          <cell r="B75">
            <v>0.45840290333761169</v>
          </cell>
          <cell r="C75">
            <v>112.44602198515403</v>
          </cell>
          <cell r="D75">
            <v>141.83317052581427</v>
          </cell>
          <cell r="E75">
            <v>26.966999999999999</v>
          </cell>
          <cell r="F75">
            <v>0.68428475</v>
          </cell>
        </row>
        <row r="76">
          <cell r="A76">
            <v>96.02</v>
          </cell>
          <cell r="B76">
            <v>0.43414452315035873</v>
          </cell>
          <cell r="C76">
            <v>111.19529037588669</v>
          </cell>
          <cell r="D76">
            <v>142.86663061326925</v>
          </cell>
          <cell r="E76">
            <v>27.068999999999999</v>
          </cell>
          <cell r="F76">
            <v>0.68214070999999998</v>
          </cell>
        </row>
        <row r="77">
          <cell r="A77">
            <v>96.03</v>
          </cell>
          <cell r="B77">
            <v>0.4644201680311118</v>
          </cell>
          <cell r="C77">
            <v>113.99324844461955</v>
          </cell>
          <cell r="D77">
            <v>144.18154756072315</v>
          </cell>
          <cell r="E77">
            <v>27.263000000000002</v>
          </cell>
          <cell r="F77">
            <v>0.67672699999999997</v>
          </cell>
        </row>
        <row r="78">
          <cell r="A78">
            <v>96.04</v>
          </cell>
          <cell r="B78">
            <v>0.47120278220041023</v>
          </cell>
          <cell r="C78">
            <v>115.92764503207593</v>
          </cell>
          <cell r="D78">
            <v>146.16364381368911</v>
          </cell>
          <cell r="E78">
            <v>27.495999999999999</v>
          </cell>
          <cell r="F78">
            <v>0.66396699999999997</v>
          </cell>
        </row>
        <row r="79">
          <cell r="A79">
            <v>96.05</v>
          </cell>
          <cell r="B79">
            <v>0.50089583115326586</v>
          </cell>
          <cell r="C79">
            <v>118.86534054844483</v>
          </cell>
          <cell r="D79">
            <v>148.41464043247993</v>
          </cell>
          <cell r="E79">
            <v>27.706</v>
          </cell>
          <cell r="F79">
            <v>0.65214599999999989</v>
          </cell>
        </row>
        <row r="80">
          <cell r="A80">
            <v>96.06</v>
          </cell>
          <cell r="B80">
            <v>0.49177114811244771</v>
          </cell>
          <cell r="C80">
            <v>120.7660767743333</v>
          </cell>
          <cell r="D80">
            <v>148.45457291188509</v>
          </cell>
          <cell r="E80">
            <v>27.803999999999998</v>
          </cell>
          <cell r="F80">
            <v>0.65473347999999998</v>
          </cell>
        </row>
        <row r="81">
          <cell r="A81">
            <v>96.07</v>
          </cell>
          <cell r="B81">
            <v>0.48663686957434071</v>
          </cell>
          <cell r="C81">
            <v>117.51082635266388</v>
          </cell>
        </row>
        <row r="82">
          <cell r="A82">
            <v>96.08</v>
          </cell>
          <cell r="B82">
            <v>0.46354911966784274</v>
          </cell>
          <cell r="C82">
            <v>121.96050269543392</v>
          </cell>
        </row>
        <row r="83">
          <cell r="A83">
            <v>96.09</v>
          </cell>
          <cell r="B83">
            <v>0.46084287102751326</v>
          </cell>
          <cell r="C83">
            <v>123.58038805171715</v>
          </cell>
        </row>
        <row r="84">
          <cell r="A84">
            <v>96.1</v>
          </cell>
          <cell r="B84">
            <v>0.49030017907022094</v>
          </cell>
          <cell r="C84">
            <v>122.7662309448351</v>
          </cell>
        </row>
        <row r="85">
          <cell r="A85">
            <v>96.11</v>
          </cell>
          <cell r="B85">
            <v>0.55775311381762616</v>
          </cell>
        </row>
        <row r="86">
          <cell r="A86">
            <v>96.12</v>
          </cell>
        </row>
      </sheetData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2"/>
      <sheetName val="1993"/>
      <sheetName val="1994"/>
      <sheetName val="1995"/>
      <sheetName val="1996"/>
      <sheetName val="1997"/>
      <sheetName val="1998"/>
      <sheetName val="SPRPR1999"/>
      <sheetName val="1999"/>
      <sheetName val="2000"/>
      <sheetName val="2000_OR"/>
      <sheetName val="2001"/>
      <sheetName val="2002"/>
      <sheetName val="2003"/>
      <sheetName val="2004"/>
      <sheetName val="GLOBAL"/>
      <sheetName val="pro2001"/>
      <sheetName val="N"/>
      <sheetName val="O"/>
      <sheetName val="P"/>
      <sheetName val="Q"/>
      <sheetName val="R"/>
      <sheetName val="S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K4</v>
          </cell>
          <cell r="B1" t="str">
            <v>SumOfSumOfVlada2001</v>
          </cell>
        </row>
        <row r="2">
          <cell r="A2">
            <v>4000</v>
          </cell>
          <cell r="B2">
            <v>116099625</v>
          </cell>
        </row>
        <row r="3">
          <cell r="A3">
            <v>4001</v>
          </cell>
          <cell r="B3">
            <v>4067599</v>
          </cell>
        </row>
        <row r="4">
          <cell r="A4">
            <v>4002</v>
          </cell>
          <cell r="B4">
            <v>10307895</v>
          </cell>
        </row>
        <row r="5">
          <cell r="A5">
            <v>4003</v>
          </cell>
          <cell r="B5">
            <v>2873977</v>
          </cell>
        </row>
        <row r="6">
          <cell r="A6">
            <v>4004</v>
          </cell>
          <cell r="B6">
            <v>1888601</v>
          </cell>
        </row>
        <row r="7">
          <cell r="A7">
            <v>4005</v>
          </cell>
          <cell r="B7">
            <v>21100</v>
          </cell>
        </row>
        <row r="8">
          <cell r="A8">
            <v>4009</v>
          </cell>
          <cell r="B8">
            <v>1158808</v>
          </cell>
        </row>
        <row r="9">
          <cell r="A9">
            <v>4010</v>
          </cell>
          <cell r="B9">
            <v>13632799</v>
          </cell>
        </row>
        <row r="10">
          <cell r="A10">
            <v>4011</v>
          </cell>
          <cell r="B10">
            <v>8153372</v>
          </cell>
        </row>
        <row r="11">
          <cell r="A11">
            <v>4012</v>
          </cell>
          <cell r="B11">
            <v>71104</v>
          </cell>
        </row>
        <row r="12">
          <cell r="A12">
            <v>4013</v>
          </cell>
          <cell r="B12">
            <v>118403</v>
          </cell>
        </row>
        <row r="13">
          <cell r="A13">
            <v>4020</v>
          </cell>
          <cell r="B13">
            <v>19255336</v>
          </cell>
        </row>
        <row r="14">
          <cell r="A14">
            <v>4021</v>
          </cell>
          <cell r="B14">
            <v>27116246</v>
          </cell>
        </row>
        <row r="15">
          <cell r="A15">
            <v>4022</v>
          </cell>
          <cell r="B15">
            <v>8724342</v>
          </cell>
        </row>
        <row r="16">
          <cell r="A16">
            <v>4023</v>
          </cell>
          <cell r="B16">
            <v>5340942</v>
          </cell>
        </row>
        <row r="17">
          <cell r="A17">
            <v>4024</v>
          </cell>
          <cell r="B17">
            <v>3518915</v>
          </cell>
        </row>
        <row r="18">
          <cell r="A18">
            <v>4025</v>
          </cell>
          <cell r="B18">
            <v>19437363</v>
          </cell>
        </row>
        <row r="19">
          <cell r="A19">
            <v>4026</v>
          </cell>
          <cell r="B19">
            <v>10106960</v>
          </cell>
        </row>
        <row r="20">
          <cell r="A20">
            <v>4027</v>
          </cell>
          <cell r="B20">
            <v>2795690</v>
          </cell>
        </row>
        <row r="21">
          <cell r="A21">
            <v>4028</v>
          </cell>
          <cell r="B21">
            <v>6131232</v>
          </cell>
        </row>
        <row r="22">
          <cell r="A22">
            <v>4029</v>
          </cell>
          <cell r="B22">
            <v>21932134</v>
          </cell>
        </row>
        <row r="23">
          <cell r="A23">
            <v>403</v>
          </cell>
          <cell r="B23">
            <v>0</v>
          </cell>
        </row>
        <row r="24">
          <cell r="A24">
            <v>4031</v>
          </cell>
          <cell r="B24">
            <v>5364906</v>
          </cell>
        </row>
        <row r="25">
          <cell r="A25">
            <v>4033</v>
          </cell>
          <cell r="B25">
            <v>583</v>
          </cell>
        </row>
        <row r="26">
          <cell r="A26">
            <v>4034</v>
          </cell>
          <cell r="B26">
            <v>28754100</v>
          </cell>
        </row>
        <row r="27">
          <cell r="A27">
            <v>404</v>
          </cell>
          <cell r="B27">
            <v>0</v>
          </cell>
        </row>
        <row r="28">
          <cell r="A28">
            <v>4040</v>
          </cell>
          <cell r="B28">
            <v>5433243</v>
          </cell>
        </row>
        <row r="29">
          <cell r="A29">
            <v>4041</v>
          </cell>
          <cell r="B29">
            <v>120554</v>
          </cell>
        </row>
        <row r="30">
          <cell r="A30">
            <v>4042</v>
          </cell>
          <cell r="B30">
            <v>3713823</v>
          </cell>
        </row>
        <row r="31">
          <cell r="A31">
            <v>4043</v>
          </cell>
          <cell r="B31">
            <v>0</v>
          </cell>
        </row>
        <row r="32">
          <cell r="A32">
            <v>4044</v>
          </cell>
          <cell r="B32">
            <v>26595247</v>
          </cell>
        </row>
        <row r="33">
          <cell r="A33">
            <v>4090</v>
          </cell>
          <cell r="B33">
            <v>2500000</v>
          </cell>
        </row>
        <row r="34">
          <cell r="A34">
            <v>4091</v>
          </cell>
          <cell r="B34">
            <v>6000000</v>
          </cell>
        </row>
        <row r="35">
          <cell r="A35">
            <v>4100</v>
          </cell>
          <cell r="B35">
            <v>16736926</v>
          </cell>
        </row>
        <row r="36">
          <cell r="A36">
            <v>4102</v>
          </cell>
          <cell r="B36">
            <v>51535980</v>
          </cell>
        </row>
        <row r="37">
          <cell r="A37">
            <v>4110</v>
          </cell>
          <cell r="B37">
            <v>29622540</v>
          </cell>
        </row>
        <row r="38">
          <cell r="A38">
            <v>4111</v>
          </cell>
          <cell r="B38">
            <v>81639700</v>
          </cell>
        </row>
        <row r="39">
          <cell r="A39">
            <v>4112</v>
          </cell>
          <cell r="B39">
            <v>17784137</v>
          </cell>
        </row>
        <row r="40">
          <cell r="A40">
            <v>4113</v>
          </cell>
          <cell r="B40">
            <v>16262142</v>
          </cell>
        </row>
        <row r="41">
          <cell r="A41">
            <v>4115</v>
          </cell>
          <cell r="B41">
            <v>4369</v>
          </cell>
        </row>
        <row r="42">
          <cell r="A42">
            <v>4117</v>
          </cell>
          <cell r="B42">
            <v>18483877</v>
          </cell>
        </row>
        <row r="43">
          <cell r="A43">
            <v>4119</v>
          </cell>
          <cell r="B43">
            <v>8279744</v>
          </cell>
        </row>
        <row r="44">
          <cell r="A44">
            <v>4120</v>
          </cell>
          <cell r="B44">
            <v>7392858</v>
          </cell>
        </row>
        <row r="45">
          <cell r="A45">
            <v>4130</v>
          </cell>
          <cell r="B45">
            <v>34099788</v>
          </cell>
        </row>
        <row r="46">
          <cell r="A46">
            <v>4131</v>
          </cell>
          <cell r="B46">
            <v>186303423</v>
          </cell>
        </row>
        <row r="47">
          <cell r="A47">
            <v>4132</v>
          </cell>
          <cell r="B47">
            <v>1635373</v>
          </cell>
        </row>
        <row r="48">
          <cell r="A48">
            <v>4133</v>
          </cell>
          <cell r="B48">
            <v>248814249</v>
          </cell>
        </row>
        <row r="49">
          <cell r="A49">
            <v>4134</v>
          </cell>
          <cell r="B49">
            <v>49900</v>
          </cell>
        </row>
        <row r="50">
          <cell r="A50">
            <v>4140</v>
          </cell>
          <cell r="B50">
            <v>82250</v>
          </cell>
        </row>
        <row r="51">
          <cell r="A51">
            <v>4141</v>
          </cell>
          <cell r="B51">
            <v>285726</v>
          </cell>
        </row>
        <row r="52">
          <cell r="A52">
            <v>4142</v>
          </cell>
          <cell r="B52">
            <v>389890</v>
          </cell>
        </row>
        <row r="53">
          <cell r="A53">
            <v>4143</v>
          </cell>
          <cell r="B53">
            <v>1647957</v>
          </cell>
        </row>
        <row r="54">
          <cell r="A54">
            <v>4200</v>
          </cell>
          <cell r="B54">
            <v>2547111</v>
          </cell>
        </row>
        <row r="55">
          <cell r="A55">
            <v>4201</v>
          </cell>
          <cell r="B55">
            <v>1730810</v>
          </cell>
        </row>
        <row r="56">
          <cell r="A56">
            <v>4202</v>
          </cell>
          <cell r="B56">
            <v>14709557</v>
          </cell>
        </row>
        <row r="57">
          <cell r="A57">
            <v>4203</v>
          </cell>
          <cell r="B57">
            <v>61238</v>
          </cell>
        </row>
        <row r="58">
          <cell r="A58">
            <v>4204</v>
          </cell>
          <cell r="B58">
            <v>25913289</v>
          </cell>
        </row>
        <row r="59">
          <cell r="A59">
            <v>4205</v>
          </cell>
          <cell r="B59">
            <v>9132392</v>
          </cell>
        </row>
        <row r="60">
          <cell r="A60">
            <v>4206</v>
          </cell>
          <cell r="B60">
            <v>1904079</v>
          </cell>
        </row>
        <row r="61">
          <cell r="A61">
            <v>4207</v>
          </cell>
          <cell r="B61">
            <v>184826</v>
          </cell>
        </row>
        <row r="62">
          <cell r="A62">
            <v>4208</v>
          </cell>
          <cell r="B62">
            <v>9848430</v>
          </cell>
        </row>
        <row r="63">
          <cell r="A63">
            <v>4209</v>
          </cell>
          <cell r="B63">
            <v>33982</v>
          </cell>
        </row>
        <row r="64">
          <cell r="A64">
            <v>4300</v>
          </cell>
          <cell r="B64">
            <v>9582751</v>
          </cell>
        </row>
        <row r="65">
          <cell r="A65">
            <v>4301</v>
          </cell>
          <cell r="B65">
            <v>143962</v>
          </cell>
        </row>
        <row r="66">
          <cell r="A66">
            <v>4302</v>
          </cell>
          <cell r="B66">
            <v>961164</v>
          </cell>
        </row>
        <row r="67">
          <cell r="A67">
            <v>4303</v>
          </cell>
          <cell r="B67">
            <v>28704744</v>
          </cell>
        </row>
        <row r="68">
          <cell r="A68">
            <v>4305</v>
          </cell>
          <cell r="B68">
            <v>4109747</v>
          </cell>
        </row>
        <row r="69">
          <cell r="A69">
            <v>4306</v>
          </cell>
          <cell r="B69">
            <v>1851400</v>
          </cell>
        </row>
        <row r="70">
          <cell r="A70">
            <v>4307</v>
          </cell>
          <cell r="B70">
            <v>5915246</v>
          </cell>
        </row>
        <row r="71">
          <cell r="A71">
            <v>4308</v>
          </cell>
          <cell r="B71">
            <v>127105</v>
          </cell>
        </row>
        <row r="72">
          <cell r="B72">
            <v>1199747561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2"/>
      <sheetName val="1993"/>
      <sheetName val="1994"/>
      <sheetName val="1995"/>
      <sheetName val="1996"/>
      <sheetName val="1997"/>
      <sheetName val="1998"/>
      <sheetName val="SPRPR1999"/>
      <sheetName val="1999"/>
      <sheetName val="2000"/>
      <sheetName val="2000_OR"/>
      <sheetName val="2001"/>
      <sheetName val="2002"/>
      <sheetName val="2003"/>
      <sheetName val="2004"/>
      <sheetName val="GLOBAL"/>
      <sheetName val="pro2001"/>
      <sheetName val="N"/>
      <sheetName val="O"/>
      <sheetName val="P"/>
      <sheetName val="Q"/>
      <sheetName val="R"/>
      <sheetName val="S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K4</v>
          </cell>
          <cell r="B1" t="str">
            <v>SumOfSumOfVlada2001</v>
          </cell>
        </row>
        <row r="2">
          <cell r="A2">
            <v>4000</v>
          </cell>
          <cell r="B2">
            <v>116099625</v>
          </cell>
        </row>
        <row r="3">
          <cell r="A3">
            <v>4001</v>
          </cell>
          <cell r="B3">
            <v>4067599</v>
          </cell>
        </row>
        <row r="4">
          <cell r="A4">
            <v>4002</v>
          </cell>
          <cell r="B4">
            <v>10307895</v>
          </cell>
        </row>
        <row r="5">
          <cell r="A5">
            <v>4003</v>
          </cell>
          <cell r="B5">
            <v>2873977</v>
          </cell>
        </row>
        <row r="6">
          <cell r="A6">
            <v>4004</v>
          </cell>
          <cell r="B6">
            <v>1888601</v>
          </cell>
        </row>
        <row r="7">
          <cell r="A7">
            <v>4005</v>
          </cell>
          <cell r="B7">
            <v>21100</v>
          </cell>
        </row>
        <row r="8">
          <cell r="A8">
            <v>4009</v>
          </cell>
          <cell r="B8">
            <v>1158808</v>
          </cell>
        </row>
        <row r="9">
          <cell r="A9">
            <v>4010</v>
          </cell>
          <cell r="B9">
            <v>13632799</v>
          </cell>
        </row>
        <row r="10">
          <cell r="A10">
            <v>4011</v>
          </cell>
          <cell r="B10">
            <v>8153372</v>
          </cell>
        </row>
        <row r="11">
          <cell r="A11">
            <v>4012</v>
          </cell>
          <cell r="B11">
            <v>71104</v>
          </cell>
        </row>
        <row r="12">
          <cell r="A12">
            <v>4013</v>
          </cell>
          <cell r="B12">
            <v>118403</v>
          </cell>
        </row>
        <row r="13">
          <cell r="A13">
            <v>4020</v>
          </cell>
          <cell r="B13">
            <v>19255336</v>
          </cell>
        </row>
        <row r="14">
          <cell r="A14">
            <v>4021</v>
          </cell>
          <cell r="B14">
            <v>27116246</v>
          </cell>
        </row>
        <row r="15">
          <cell r="A15">
            <v>4022</v>
          </cell>
          <cell r="B15">
            <v>8724342</v>
          </cell>
        </row>
        <row r="16">
          <cell r="A16">
            <v>4023</v>
          </cell>
          <cell r="B16">
            <v>5340942</v>
          </cell>
        </row>
        <row r="17">
          <cell r="A17">
            <v>4024</v>
          </cell>
          <cell r="B17">
            <v>3518915</v>
          </cell>
        </row>
        <row r="18">
          <cell r="A18">
            <v>4025</v>
          </cell>
          <cell r="B18">
            <v>19437363</v>
          </cell>
        </row>
        <row r="19">
          <cell r="A19">
            <v>4026</v>
          </cell>
          <cell r="B19">
            <v>10106960</v>
          </cell>
        </row>
        <row r="20">
          <cell r="A20">
            <v>4027</v>
          </cell>
          <cell r="B20">
            <v>2795690</v>
          </cell>
        </row>
        <row r="21">
          <cell r="A21">
            <v>4028</v>
          </cell>
          <cell r="B21">
            <v>6131232</v>
          </cell>
        </row>
        <row r="22">
          <cell r="A22">
            <v>4029</v>
          </cell>
          <cell r="B22">
            <v>21932134</v>
          </cell>
        </row>
        <row r="23">
          <cell r="A23">
            <v>403</v>
          </cell>
          <cell r="B23">
            <v>0</v>
          </cell>
        </row>
        <row r="24">
          <cell r="A24">
            <v>4031</v>
          </cell>
          <cell r="B24">
            <v>5364906</v>
          </cell>
        </row>
        <row r="25">
          <cell r="A25">
            <v>4033</v>
          </cell>
          <cell r="B25">
            <v>583</v>
          </cell>
        </row>
        <row r="26">
          <cell r="A26">
            <v>4034</v>
          </cell>
          <cell r="B26">
            <v>28754100</v>
          </cell>
        </row>
        <row r="27">
          <cell r="A27">
            <v>404</v>
          </cell>
          <cell r="B27">
            <v>0</v>
          </cell>
        </row>
        <row r="28">
          <cell r="A28">
            <v>4040</v>
          </cell>
          <cell r="B28">
            <v>5433243</v>
          </cell>
        </row>
        <row r="29">
          <cell r="A29">
            <v>4041</v>
          </cell>
          <cell r="B29">
            <v>120554</v>
          </cell>
        </row>
        <row r="30">
          <cell r="A30">
            <v>4042</v>
          </cell>
          <cell r="B30">
            <v>3713823</v>
          </cell>
        </row>
        <row r="31">
          <cell r="A31">
            <v>4043</v>
          </cell>
          <cell r="B31">
            <v>0</v>
          </cell>
        </row>
        <row r="32">
          <cell r="A32">
            <v>4044</v>
          </cell>
          <cell r="B32">
            <v>26595247</v>
          </cell>
        </row>
        <row r="33">
          <cell r="A33">
            <v>4090</v>
          </cell>
          <cell r="B33">
            <v>2500000</v>
          </cell>
        </row>
        <row r="34">
          <cell r="A34">
            <v>4091</v>
          </cell>
          <cell r="B34">
            <v>6000000</v>
          </cell>
        </row>
        <row r="35">
          <cell r="A35">
            <v>4100</v>
          </cell>
          <cell r="B35">
            <v>16736926</v>
          </cell>
        </row>
        <row r="36">
          <cell r="A36">
            <v>4102</v>
          </cell>
          <cell r="B36">
            <v>51535980</v>
          </cell>
        </row>
        <row r="37">
          <cell r="A37">
            <v>4110</v>
          </cell>
          <cell r="B37">
            <v>29622540</v>
          </cell>
        </row>
        <row r="38">
          <cell r="A38">
            <v>4111</v>
          </cell>
          <cell r="B38">
            <v>81639700</v>
          </cell>
        </row>
        <row r="39">
          <cell r="A39">
            <v>4112</v>
          </cell>
          <cell r="B39">
            <v>17784137</v>
          </cell>
        </row>
        <row r="40">
          <cell r="A40">
            <v>4113</v>
          </cell>
          <cell r="B40">
            <v>16262142</v>
          </cell>
        </row>
        <row r="41">
          <cell r="A41">
            <v>4115</v>
          </cell>
          <cell r="B41">
            <v>4369</v>
          </cell>
        </row>
        <row r="42">
          <cell r="A42">
            <v>4117</v>
          </cell>
          <cell r="B42">
            <v>18483877</v>
          </cell>
        </row>
        <row r="43">
          <cell r="A43">
            <v>4119</v>
          </cell>
          <cell r="B43">
            <v>8279744</v>
          </cell>
        </row>
        <row r="44">
          <cell r="A44">
            <v>4120</v>
          </cell>
          <cell r="B44">
            <v>7392858</v>
          </cell>
        </row>
        <row r="45">
          <cell r="A45">
            <v>4130</v>
          </cell>
          <cell r="B45">
            <v>34099788</v>
          </cell>
        </row>
        <row r="46">
          <cell r="A46">
            <v>4131</v>
          </cell>
          <cell r="B46">
            <v>186303423</v>
          </cell>
        </row>
        <row r="47">
          <cell r="A47">
            <v>4132</v>
          </cell>
          <cell r="B47">
            <v>1635373</v>
          </cell>
        </row>
        <row r="48">
          <cell r="A48">
            <v>4133</v>
          </cell>
          <cell r="B48">
            <v>248814249</v>
          </cell>
        </row>
        <row r="49">
          <cell r="A49">
            <v>4134</v>
          </cell>
          <cell r="B49">
            <v>49900</v>
          </cell>
        </row>
        <row r="50">
          <cell r="A50">
            <v>4140</v>
          </cell>
          <cell r="B50">
            <v>82250</v>
          </cell>
        </row>
        <row r="51">
          <cell r="A51">
            <v>4141</v>
          </cell>
          <cell r="B51">
            <v>285726</v>
          </cell>
        </row>
        <row r="52">
          <cell r="A52">
            <v>4142</v>
          </cell>
          <cell r="B52">
            <v>389890</v>
          </cell>
        </row>
        <row r="53">
          <cell r="A53">
            <v>4143</v>
          </cell>
          <cell r="B53">
            <v>1647957</v>
          </cell>
        </row>
        <row r="54">
          <cell r="A54">
            <v>4200</v>
          </cell>
          <cell r="B54">
            <v>2547111</v>
          </cell>
        </row>
        <row r="55">
          <cell r="A55">
            <v>4201</v>
          </cell>
          <cell r="B55">
            <v>1730810</v>
          </cell>
        </row>
        <row r="56">
          <cell r="A56">
            <v>4202</v>
          </cell>
          <cell r="B56">
            <v>14709557</v>
          </cell>
        </row>
        <row r="57">
          <cell r="A57">
            <v>4203</v>
          </cell>
          <cell r="B57">
            <v>61238</v>
          </cell>
        </row>
        <row r="58">
          <cell r="A58">
            <v>4204</v>
          </cell>
          <cell r="B58">
            <v>25913289</v>
          </cell>
        </row>
        <row r="59">
          <cell r="A59">
            <v>4205</v>
          </cell>
          <cell r="B59">
            <v>9132392</v>
          </cell>
        </row>
        <row r="60">
          <cell r="A60">
            <v>4206</v>
          </cell>
          <cell r="B60">
            <v>1904079</v>
          </cell>
        </row>
        <row r="61">
          <cell r="A61">
            <v>4207</v>
          </cell>
          <cell r="B61">
            <v>184826</v>
          </cell>
        </row>
        <row r="62">
          <cell r="A62">
            <v>4208</v>
          </cell>
          <cell r="B62">
            <v>9848430</v>
          </cell>
        </row>
        <row r="63">
          <cell r="A63">
            <v>4209</v>
          </cell>
          <cell r="B63">
            <v>33982</v>
          </cell>
        </row>
        <row r="64">
          <cell r="A64">
            <v>4300</v>
          </cell>
          <cell r="B64">
            <v>9582751</v>
          </cell>
        </row>
        <row r="65">
          <cell r="A65">
            <v>4301</v>
          </cell>
          <cell r="B65">
            <v>143962</v>
          </cell>
        </row>
        <row r="66">
          <cell r="A66">
            <v>4302</v>
          </cell>
          <cell r="B66">
            <v>961164</v>
          </cell>
        </row>
        <row r="67">
          <cell r="A67">
            <v>4303</v>
          </cell>
          <cell r="B67">
            <v>28704744</v>
          </cell>
        </row>
        <row r="68">
          <cell r="A68">
            <v>4305</v>
          </cell>
          <cell r="B68">
            <v>4109747</v>
          </cell>
        </row>
        <row r="69">
          <cell r="A69">
            <v>4306</v>
          </cell>
          <cell r="B69">
            <v>1851400</v>
          </cell>
        </row>
        <row r="70">
          <cell r="A70">
            <v>4307</v>
          </cell>
          <cell r="B70">
            <v>5915246</v>
          </cell>
        </row>
        <row r="71">
          <cell r="A71">
            <v>4308</v>
          </cell>
          <cell r="B71">
            <v>127105</v>
          </cell>
        </row>
        <row r="72">
          <cell r="B72">
            <v>1199747561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material"/>
      <sheetName val="one-offs"/>
      <sheetName val="Graf_trajektoria"/>
      <sheetName val="SB"/>
      <sheetName val="KonsolidacneUsilie"/>
      <sheetName val=" infografika"/>
      <sheetName val="infografika 1"/>
      <sheetName val="infografika 2"/>
      <sheetName val="infografika 3"/>
    </sheetNames>
    <sheetDataSet>
      <sheetData sheetId="0">
        <row r="1">
          <cell r="A1" t="str">
            <v>Tab 2: Výpočet potrebnej zmeny štrukturálneho salda (ESA2010, % HDP)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A 95_kody 2012_2017 (2)"/>
      <sheetName val="Vychodiska_ESA95_kody"/>
    </sheetNames>
    <definedNames>
      <definedName name="aaaaaaaaaaaaaa" refersTo="#ODKAZ!"/>
      <definedName name="bbbbbbbbbbbbbb" refersTo="#ODKAZ!"/>
      <definedName name="BFLD_DF" refersTo="#ODKAZ!"/>
      <definedName name="ggggggg" refersTo="#ODKAZ!"/>
      <definedName name="hhhhhhh" refersTo="#ODKAZ!"/>
      <definedName name="NTDD_RG" refersTo="#ODKAZ!"/>
      <definedName name="TTTTTTTTTTTT" refersTo="#ODKAZ!"/>
      <definedName name="UUUUUUUUUUU" refersTo="#ODKAZ!"/>
    </defined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-data"/>
      <sheetName val="i-rates"/>
      <sheetName val="i-REER"/>
      <sheetName val="i-S"/>
      <sheetName val="i-S.gh"/>
      <sheetName val="wages"/>
      <sheetName val="outfore"/>
      <sheetName val="brief00"/>
      <sheetName val="gr.gh"/>
      <sheetName val="indice.gh"/>
      <sheetName val="watchdog"/>
      <sheetName val="watch-gh"/>
      <sheetName val="inf proj"/>
      <sheetName val="reer.gh"/>
      <sheetName val="dirt-trade"/>
      <sheetName val="Mtarget"/>
      <sheetName val="er-inf"/>
      <sheetName val="Panel1"/>
      <sheetName val="Sheet1"/>
      <sheetName val="m-r"/>
      <sheetName val="Chart1"/>
    </sheetNames>
    <sheetDataSet>
      <sheetData sheetId="0" refreshError="1">
        <row r="2">
          <cell r="A2" t="str">
            <v>Country, title:</v>
          </cell>
          <cell r="B2" t="str">
            <v>MONITORING DATABASE FOR SLOVENIA</v>
          </cell>
        </row>
        <row r="3">
          <cell r="A3" t="str">
            <v>File name and location:</v>
          </cell>
          <cell r="B3" t="str">
            <v>q:\data\o1\svn\macro</v>
          </cell>
        </row>
        <row r="4">
          <cell r="A4" t="str">
            <v>Created by:</v>
          </cell>
          <cell r="B4" t="str">
            <v>Agnès Belaisch</v>
          </cell>
        </row>
        <row r="5">
          <cell r="A5" t="str">
            <v>Last updated:</v>
          </cell>
          <cell r="B5">
            <v>36647</v>
          </cell>
        </row>
        <row r="6">
          <cell r="A6" t="str">
            <v>Maintained by:</v>
          </cell>
          <cell r="B6" t="str">
            <v>Agnès Belaisch,  Madhuri Edwards</v>
          </cell>
        </row>
        <row r="7">
          <cell r="A7" t="str">
            <v>Sources:</v>
          </cell>
          <cell r="B7" t="str">
            <v>Bank of Slovenia (BOS) - Monthly Bulletin</v>
          </cell>
        </row>
        <row r="8">
          <cell r="A8" t="str">
            <v>Purpose:</v>
          </cell>
          <cell r="B8" t="str">
            <v>Pulls togather key macroeconomic data on a high frequency basis</v>
          </cell>
        </row>
        <row r="9">
          <cell r="B9" t="str">
            <v>to monitor developments.</v>
          </cell>
        </row>
        <row r="11">
          <cell r="A11" t="str">
            <v>Table of contents:</v>
          </cell>
        </row>
        <row r="13">
          <cell r="A13" t="str">
            <v>A</v>
          </cell>
          <cell r="B13" t="str">
            <v>DOCUMENTATION</v>
          </cell>
        </row>
        <row r="14">
          <cell r="A14" t="str">
            <v>Raw data</v>
          </cell>
          <cell r="B14" t="str">
            <v>Raw Data retrieved from BOS through Aremos bank (SVNBOS.BNK)</v>
          </cell>
        </row>
        <row r="15">
          <cell r="B15" t="str">
            <v xml:space="preserve">        using the A-Bank facility; input to other spreadsheets.</v>
          </cell>
        </row>
        <row r="16">
          <cell r="A16" t="str">
            <v>i-rates</v>
          </cell>
          <cell r="B16" t="str">
            <v>Interest rates</v>
          </cell>
        </row>
        <row r="17">
          <cell r="A17" t="str">
            <v>i-REER</v>
          </cell>
          <cell r="B17" t="str">
            <v>Effective Exchange rates, real and nominal</v>
          </cell>
        </row>
        <row r="18">
          <cell r="A18" t="str">
            <v>wages</v>
          </cell>
          <cell r="B18" t="str">
            <v>Wage growth and productivity computations</v>
          </cell>
        </row>
        <row r="19">
          <cell r="A19" t="str">
            <v>watchdog</v>
          </cell>
          <cell r="B19" t="str">
            <v>selects key macro indicators to plot graph and monitor the economy by sector</v>
          </cell>
        </row>
        <row r="20">
          <cell r="A20" t="str">
            <v>watch-gh</v>
          </cell>
          <cell r="B20" t="str">
            <v>Graphs using watchdog sheet data to monitor the economy</v>
          </cell>
        </row>
        <row r="21">
          <cell r="A21" t="str">
            <v>reer-gh</v>
          </cell>
          <cell r="B21" t="str">
            <v>Evolution of competitiveness</v>
          </cell>
        </row>
        <row r="22">
          <cell r="A22" t="str">
            <v>dirt-trade</v>
          </cell>
          <cell r="B22" t="str">
            <v>Direction of trade flows</v>
          </cell>
        </row>
        <row r="23">
          <cell r="A23" t="str">
            <v>Mtarget</v>
          </cell>
          <cell r="B23" t="str">
            <v>Money targeting and Inflation</v>
          </cell>
        </row>
        <row r="25">
          <cell r="A25" t="str">
            <v>DATA RETRIEVED FROM AREMOS:</v>
          </cell>
          <cell r="C25" t="str">
            <v>Sheet:  Raw Data</v>
          </cell>
        </row>
      </sheetData>
      <sheetData sheetId="1"/>
      <sheetData sheetId="2"/>
      <sheetData sheetId="3"/>
      <sheetData sheetId="4" refreshError="1">
        <row r="2">
          <cell r="A2" t="str">
            <v>Series_Code</v>
          </cell>
          <cell r="B2" t="str">
            <v>EE</v>
          </cell>
          <cell r="C2" t="str">
            <v>ECPI</v>
          </cell>
          <cell r="D2" t="str">
            <v>EPPI</v>
          </cell>
          <cell r="E2" t="str">
            <v>EULC</v>
          </cell>
        </row>
        <row r="4">
          <cell r="B4" t="str">
            <v>Effective exchange rates: Competitiveness Indicators (Source: Table 3.5)</v>
          </cell>
        </row>
        <row r="5">
          <cell r="B5" t="str">
            <v>A rise in the index means an appreciation of the tolar.</v>
          </cell>
        </row>
        <row r="6">
          <cell r="B6" t="str">
            <v>NEER</v>
          </cell>
          <cell r="C6" t="str">
            <v>REER</v>
          </cell>
        </row>
        <row r="7">
          <cell r="B7" t="str">
            <v>1995=100</v>
          </cell>
          <cell r="C7" t="str">
            <v>1995=100</v>
          </cell>
        </row>
        <row r="8">
          <cell r="C8" t="str">
            <v>CPI</v>
          </cell>
          <cell r="D8" t="str">
            <v>IPP</v>
          </cell>
          <cell r="E8" t="str">
            <v>ULC</v>
          </cell>
        </row>
        <row r="12">
          <cell r="A12" t="str">
            <v>1989M1</v>
          </cell>
          <cell r="B12">
            <v>25000</v>
          </cell>
          <cell r="C12" t="str">
            <v>n.a.</v>
          </cell>
          <cell r="D12">
            <v>77.199996948242188</v>
          </cell>
          <cell r="E12" t="str">
            <v>n.a.</v>
          </cell>
        </row>
        <row r="13">
          <cell r="A13" t="str">
            <v>1989M2</v>
          </cell>
          <cell r="B13">
            <v>21881.83984375</v>
          </cell>
          <cell r="C13" t="str">
            <v>n.a.</v>
          </cell>
          <cell r="D13">
            <v>78.980003356933594</v>
          </cell>
          <cell r="E13" t="str">
            <v>n.a.</v>
          </cell>
        </row>
        <row r="14">
          <cell r="A14" t="str">
            <v>1989M3</v>
          </cell>
          <cell r="B14">
            <v>17761.990234375</v>
          </cell>
          <cell r="C14" t="str">
            <v>n.a.</v>
          </cell>
          <cell r="D14">
            <v>78.050003051757813</v>
          </cell>
          <cell r="E14" t="str">
            <v>n.a.</v>
          </cell>
        </row>
        <row r="15">
          <cell r="A15" t="str">
            <v>1989M4</v>
          </cell>
          <cell r="B15">
            <v>14880.9501953125</v>
          </cell>
          <cell r="C15" t="str">
            <v>n.a.</v>
          </cell>
          <cell r="D15">
            <v>84.720001220703125</v>
          </cell>
          <cell r="E15" t="str">
            <v>n.a.</v>
          </cell>
        </row>
        <row r="16">
          <cell r="A16" t="str">
            <v>1989M5</v>
          </cell>
          <cell r="B16">
            <v>11764.7099609375</v>
          </cell>
          <cell r="C16" t="str">
            <v>n.a.</v>
          </cell>
          <cell r="D16">
            <v>84.389999389648437</v>
          </cell>
          <cell r="E16" t="str">
            <v>n.a.</v>
          </cell>
        </row>
        <row r="17">
          <cell r="A17" t="str">
            <v>1989M6</v>
          </cell>
          <cell r="B17">
            <v>9407.33984375</v>
          </cell>
          <cell r="C17" t="str">
            <v>n.a.</v>
          </cell>
          <cell r="D17">
            <v>87.5</v>
          </cell>
          <cell r="E17" t="str">
            <v>n.a.</v>
          </cell>
        </row>
        <row r="18">
          <cell r="A18" t="str">
            <v>1989M7</v>
          </cell>
          <cell r="B18">
            <v>7446.02001953125</v>
          </cell>
          <cell r="C18" t="str">
            <v>n.a.</v>
          </cell>
          <cell r="D18">
            <v>94.410003662109375</v>
          </cell>
          <cell r="E18" t="str">
            <v>n.a.</v>
          </cell>
        </row>
        <row r="19">
          <cell r="A19" t="str">
            <v>1989M8</v>
          </cell>
          <cell r="B19">
            <v>5627.4599609375</v>
          </cell>
          <cell r="C19" t="str">
            <v>n.a.</v>
          </cell>
          <cell r="D19">
            <v>96.089996337890625</v>
          </cell>
          <cell r="E19" t="str">
            <v>n.a.</v>
          </cell>
        </row>
        <row r="20">
          <cell r="A20" t="str">
            <v>1989M9</v>
          </cell>
          <cell r="B20">
            <v>4472.27001953125</v>
          </cell>
          <cell r="C20" t="str">
            <v>n.a.</v>
          </cell>
          <cell r="D20">
            <v>99.010002136230469</v>
          </cell>
          <cell r="E20" t="str">
            <v>n.a.</v>
          </cell>
        </row>
        <row r="21">
          <cell r="A21" t="str">
            <v>1989M10</v>
          </cell>
          <cell r="B21">
            <v>3340.010009765625</v>
          </cell>
          <cell r="C21" t="str">
            <v>n.a.</v>
          </cell>
          <cell r="D21">
            <v>100.16999816894531</v>
          </cell>
          <cell r="E21" t="str">
            <v>n.a.</v>
          </cell>
        </row>
        <row r="22">
          <cell r="A22" t="str">
            <v>1989M11</v>
          </cell>
          <cell r="B22">
            <v>2212.389892578125</v>
          </cell>
          <cell r="C22" t="str">
            <v>n.a.</v>
          </cell>
          <cell r="D22">
            <v>91.739997863769531</v>
          </cell>
          <cell r="E22" t="str">
            <v>n.a.</v>
          </cell>
        </row>
        <row r="23">
          <cell r="A23" t="str">
            <v>1989M12</v>
          </cell>
          <cell r="B23">
            <v>1238.8499755859375</v>
          </cell>
          <cell r="C23" t="str">
            <v>n.a.</v>
          </cell>
          <cell r="D23">
            <v>88.489997863769531</v>
          </cell>
          <cell r="E23" t="str">
            <v>n.a.</v>
          </cell>
        </row>
        <row r="24">
          <cell r="A24" t="str">
            <v>1990M1</v>
          </cell>
          <cell r="B24">
            <v>1102.780029296875</v>
          </cell>
          <cell r="C24" t="str">
            <v>n.a.</v>
          </cell>
          <cell r="D24">
            <v>96.75</v>
          </cell>
          <cell r="E24" t="str">
            <v>n.a.</v>
          </cell>
        </row>
        <row r="25">
          <cell r="A25" t="str">
            <v>1990M2</v>
          </cell>
          <cell r="B25">
            <v>1103.8699951171875</v>
          </cell>
          <cell r="C25" t="str">
            <v>n.a.</v>
          </cell>
          <cell r="D25">
            <v>99.260002136230469</v>
          </cell>
          <cell r="E25" t="str">
            <v>n.a.</v>
          </cell>
        </row>
        <row r="26">
          <cell r="A26" t="str">
            <v>1990M3</v>
          </cell>
          <cell r="B26">
            <v>1100.469970703125</v>
          </cell>
          <cell r="C26" t="str">
            <v>n.a.</v>
          </cell>
          <cell r="D26">
            <v>100.51000213623047</v>
          </cell>
          <cell r="E26" t="str">
            <v>n.a.</v>
          </cell>
        </row>
        <row r="27">
          <cell r="A27" t="str">
            <v>1990M4</v>
          </cell>
          <cell r="B27">
            <v>1088.260009765625</v>
          </cell>
          <cell r="C27" t="str">
            <v>n.a.</v>
          </cell>
          <cell r="D27">
            <v>98.75</v>
          </cell>
          <cell r="E27" t="str">
            <v>n.a.</v>
          </cell>
        </row>
        <row r="28">
          <cell r="A28" t="str">
            <v>1990M5</v>
          </cell>
          <cell r="B28">
            <v>1090.3900146484375</v>
          </cell>
          <cell r="C28" t="str">
            <v>n.a.</v>
          </cell>
          <cell r="D28">
            <v>97.349998474121094</v>
          </cell>
          <cell r="E28" t="str">
            <v>n.a.</v>
          </cell>
        </row>
        <row r="29">
          <cell r="A29" t="str">
            <v>1990M6</v>
          </cell>
          <cell r="B29">
            <v>1087.550048828125</v>
          </cell>
          <cell r="C29" t="str">
            <v>n.a.</v>
          </cell>
          <cell r="D29">
            <v>96.660003662109375</v>
          </cell>
          <cell r="E29" t="str">
            <v>n.a.</v>
          </cell>
        </row>
        <row r="30">
          <cell r="A30" t="str">
            <v>1990M7</v>
          </cell>
          <cell r="B30">
            <v>1091.3499755859375</v>
          </cell>
          <cell r="C30" t="str">
            <v>n.a.</v>
          </cell>
          <cell r="D30">
            <v>97.180000305175781</v>
          </cell>
          <cell r="E30" t="str">
            <v>n.a.</v>
          </cell>
        </row>
        <row r="31">
          <cell r="A31" t="str">
            <v>1990M8</v>
          </cell>
          <cell r="B31">
            <v>1098.6600341796875</v>
          </cell>
          <cell r="C31" t="str">
            <v>n.a.</v>
          </cell>
          <cell r="D31">
            <v>97.769996643066406</v>
          </cell>
          <cell r="E31" t="str">
            <v>n.a.</v>
          </cell>
        </row>
        <row r="32">
          <cell r="A32" t="str">
            <v>1990M9</v>
          </cell>
          <cell r="B32">
            <v>1112.0999755859375</v>
          </cell>
          <cell r="C32" t="str">
            <v>n.a.</v>
          </cell>
          <cell r="D32">
            <v>101.33999633789062</v>
          </cell>
          <cell r="E32" t="str">
            <v>n.a.</v>
          </cell>
        </row>
        <row r="33">
          <cell r="A33" t="str">
            <v>1990M10</v>
          </cell>
          <cell r="B33">
            <v>1093.8499755859375</v>
          </cell>
          <cell r="C33" t="str">
            <v>n.a.</v>
          </cell>
          <cell r="D33">
            <v>103.37000274658203</v>
          </cell>
          <cell r="E33" t="str">
            <v>n.a.</v>
          </cell>
          <cell r="F33" t="str">
            <v>avg92</v>
          </cell>
        </row>
        <row r="34">
          <cell r="A34" t="str">
            <v>1990M11</v>
          </cell>
          <cell r="B34">
            <v>1019.1599731445312</v>
          </cell>
          <cell r="C34" t="str">
            <v>n.a.</v>
          </cell>
          <cell r="D34">
            <v>99.800003051757813</v>
          </cell>
          <cell r="E34" t="str">
            <v>n.a.</v>
          </cell>
          <cell r="F34" t="str">
            <v>avg95</v>
          </cell>
        </row>
        <row r="35">
          <cell r="A35" t="str">
            <v>1990M12</v>
          </cell>
          <cell r="B35">
            <v>899.77001953125</v>
          </cell>
          <cell r="C35" t="str">
            <v>n.a.</v>
          </cell>
          <cell r="D35">
            <v>90.139999389648438</v>
          </cell>
          <cell r="E35" t="str">
            <v>n.a.</v>
          </cell>
          <cell r="F35" t="str">
            <v>avg91</v>
          </cell>
        </row>
        <row r="36">
          <cell r="A36" t="str">
            <v>1991M1</v>
          </cell>
          <cell r="B36">
            <v>748.66998291015625</v>
          </cell>
          <cell r="C36" t="str">
            <v>n.a.</v>
          </cell>
          <cell r="D36">
            <v>80.889999389648437</v>
          </cell>
          <cell r="E36" t="str">
            <v>n.a.</v>
          </cell>
        </row>
        <row r="37">
          <cell r="A37" t="str">
            <v>1991M2</v>
          </cell>
          <cell r="B37">
            <v>695.40997314453125</v>
          </cell>
          <cell r="C37" t="str">
            <v>n.a.</v>
          </cell>
          <cell r="D37">
            <v>81.010002136230469</v>
          </cell>
          <cell r="E37" t="str">
            <v>n.a.</v>
          </cell>
        </row>
        <row r="38">
          <cell r="A38" t="str">
            <v>1991M3</v>
          </cell>
          <cell r="B38">
            <v>655.6099853515625</v>
          </cell>
          <cell r="C38" t="str">
            <v>n.a.</v>
          </cell>
          <cell r="D38">
            <v>80.800003051757813</v>
          </cell>
          <cell r="E38" t="str">
            <v>n.a.</v>
          </cell>
        </row>
        <row r="39">
          <cell r="A39" t="str">
            <v>1991M4</v>
          </cell>
          <cell r="B39">
            <v>566.57000732421875</v>
          </cell>
          <cell r="C39" t="str">
            <v>n.a.</v>
          </cell>
          <cell r="D39">
            <v>71.580001831054688</v>
          </cell>
          <cell r="E39" t="str">
            <v>n.a.</v>
          </cell>
        </row>
        <row r="40">
          <cell r="A40" t="str">
            <v>1991M5</v>
          </cell>
          <cell r="B40">
            <v>468.42999267578125</v>
          </cell>
          <cell r="C40" t="str">
            <v>n.a.</v>
          </cell>
          <cell r="D40">
            <v>70.459999084472656</v>
          </cell>
          <cell r="E40" t="str">
            <v>n.a.</v>
          </cell>
        </row>
        <row r="41">
          <cell r="A41" t="str">
            <v>1991M6</v>
          </cell>
          <cell r="B41">
            <v>452.98001098632812</v>
          </cell>
          <cell r="C41" t="str">
            <v>n.a.</v>
          </cell>
          <cell r="D41">
            <v>75.339996337890625</v>
          </cell>
          <cell r="E41" t="str">
            <v>n.a.</v>
          </cell>
        </row>
        <row r="42">
          <cell r="A42" t="str">
            <v>1991M7</v>
          </cell>
          <cell r="B42">
            <v>379.94000244140625</v>
          </cell>
          <cell r="C42" t="str">
            <v>n.a.</v>
          </cell>
          <cell r="D42">
            <v>68.069999694824219</v>
          </cell>
          <cell r="E42" t="str">
            <v>n.a.</v>
          </cell>
        </row>
        <row r="43">
          <cell r="A43" t="str">
            <v>1991M8</v>
          </cell>
          <cell r="B43">
            <v>352.66000366210937</v>
          </cell>
          <cell r="C43" t="str">
            <v>n.a.</v>
          </cell>
          <cell r="D43">
            <v>69.05999755859375</v>
          </cell>
          <cell r="E43" t="str">
            <v>n.a.</v>
          </cell>
        </row>
        <row r="44">
          <cell r="A44" t="str">
            <v>1991M9</v>
          </cell>
          <cell r="B44">
            <v>282.48001098632812</v>
          </cell>
          <cell r="C44" t="str">
            <v>n.a.</v>
          </cell>
          <cell r="D44">
            <v>64.580001831054687</v>
          </cell>
          <cell r="E44" t="str">
            <v>n.a.</v>
          </cell>
        </row>
        <row r="45">
          <cell r="A45" t="str">
            <v>1991M10</v>
          </cell>
          <cell r="B45">
            <v>202.72999572753906</v>
          </cell>
          <cell r="C45" t="str">
            <v>n.a.</v>
          </cell>
          <cell r="D45">
            <v>57.459999084472656</v>
          </cell>
          <cell r="E45" t="str">
            <v>n.a.</v>
          </cell>
        </row>
        <row r="46">
          <cell r="A46" t="str">
            <v>1991M11</v>
          </cell>
          <cell r="B46">
            <v>184.85000610351562</v>
          </cell>
          <cell r="C46" t="str">
            <v>n.a.</v>
          </cell>
          <cell r="D46">
            <v>63.080001831054688</v>
          </cell>
          <cell r="E46" t="str">
            <v>n.a.</v>
          </cell>
        </row>
        <row r="47">
          <cell r="A47" t="str">
            <v>1991M12</v>
          </cell>
          <cell r="B47">
            <v>180.5</v>
          </cell>
          <cell r="C47" t="str">
            <v>n.a.</v>
          </cell>
          <cell r="D47">
            <v>74.389999389648438</v>
          </cell>
          <cell r="E47" t="str">
            <v>n.a.</v>
          </cell>
        </row>
        <row r="48">
          <cell r="A48" t="str">
            <v>1992M1</v>
          </cell>
          <cell r="B48">
            <v>172.38</v>
          </cell>
          <cell r="C48">
            <v>74.900000000000006</v>
          </cell>
          <cell r="D48">
            <v>78.5</v>
          </cell>
          <cell r="E48">
            <v>67.39</v>
          </cell>
        </row>
        <row r="49">
          <cell r="A49" t="str">
            <v>1992M2</v>
          </cell>
          <cell r="B49">
            <v>153.07</v>
          </cell>
          <cell r="C49">
            <v>74.430000000000007</v>
          </cell>
          <cell r="D49">
            <v>81.69</v>
          </cell>
          <cell r="E49">
            <v>65.03</v>
          </cell>
        </row>
        <row r="50">
          <cell r="A50" t="str">
            <v>1992M3</v>
          </cell>
          <cell r="B50">
            <v>153.16999999999999</v>
          </cell>
          <cell r="C50">
            <v>82.42</v>
          </cell>
          <cell r="D50">
            <v>91.97</v>
          </cell>
          <cell r="E50">
            <v>72.709999999999994</v>
          </cell>
        </row>
        <row r="51">
          <cell r="A51" t="str">
            <v>1992M4</v>
          </cell>
          <cell r="B51">
            <v>148.78</v>
          </cell>
          <cell r="C51">
            <v>85.16</v>
          </cell>
          <cell r="D51">
            <v>92.92</v>
          </cell>
          <cell r="E51">
            <v>75.19</v>
          </cell>
        </row>
        <row r="52">
          <cell r="A52" t="str">
            <v>1992M5</v>
          </cell>
          <cell r="B52">
            <v>151.33000000000001</v>
          </cell>
          <cell r="C52">
            <v>92.52</v>
          </cell>
          <cell r="D52">
            <v>99.87</v>
          </cell>
          <cell r="E52">
            <v>82.55</v>
          </cell>
        </row>
        <row r="53">
          <cell r="A53" t="str">
            <v>1992M6</v>
          </cell>
          <cell r="B53">
            <v>154.55000000000001</v>
          </cell>
          <cell r="C53">
            <v>97.72</v>
          </cell>
          <cell r="D53">
            <v>104.35</v>
          </cell>
          <cell r="E53">
            <v>89.05</v>
          </cell>
        </row>
        <row r="54">
          <cell r="A54" t="str">
            <v>1992M7</v>
          </cell>
          <cell r="B54">
            <v>146.86000000000001</v>
          </cell>
          <cell r="C54">
            <v>93.44</v>
          </cell>
          <cell r="D54">
            <v>100.54</v>
          </cell>
          <cell r="E54">
            <v>87.28</v>
          </cell>
        </row>
        <row r="55">
          <cell r="A55" t="str">
            <v>1992M8</v>
          </cell>
          <cell r="B55">
            <v>138.05000000000001</v>
          </cell>
          <cell r="C55">
            <v>87.89</v>
          </cell>
          <cell r="D55">
            <v>95.99</v>
          </cell>
          <cell r="E55">
            <v>83.68</v>
          </cell>
        </row>
        <row r="56">
          <cell r="A56" t="str">
            <v>1992M9</v>
          </cell>
          <cell r="B56">
            <v>137.02000000000001</v>
          </cell>
          <cell r="C56">
            <v>90.14</v>
          </cell>
          <cell r="D56">
            <v>96.3</v>
          </cell>
          <cell r="E56">
            <v>87.32</v>
          </cell>
        </row>
        <row r="57">
          <cell r="A57" t="str">
            <v>1992M10</v>
          </cell>
          <cell r="B57">
            <v>134.58000000000001</v>
          </cell>
          <cell r="C57">
            <v>91.22</v>
          </cell>
          <cell r="D57">
            <v>95.62</v>
          </cell>
          <cell r="E57">
            <v>89.97</v>
          </cell>
        </row>
        <row r="58">
          <cell r="A58" t="str">
            <v>1992M11</v>
          </cell>
          <cell r="B58">
            <v>129.4</v>
          </cell>
          <cell r="C58">
            <v>90.37</v>
          </cell>
          <cell r="D58">
            <v>93.08</v>
          </cell>
          <cell r="E58">
            <v>90.82</v>
          </cell>
        </row>
        <row r="59">
          <cell r="A59" t="str">
            <v>1992M12</v>
          </cell>
          <cell r="B59">
            <v>129.78</v>
          </cell>
          <cell r="C59">
            <v>91.29</v>
          </cell>
          <cell r="D59">
            <v>93.81</v>
          </cell>
          <cell r="E59">
            <v>94.19</v>
          </cell>
        </row>
        <row r="60">
          <cell r="A60" t="str">
            <v>1993M1</v>
          </cell>
          <cell r="B60">
            <v>128.61000000000001</v>
          </cell>
          <cell r="C60">
            <v>92.44</v>
          </cell>
          <cell r="D60">
            <v>96.72</v>
          </cell>
          <cell r="E60">
            <v>97.04</v>
          </cell>
        </row>
        <row r="61">
          <cell r="A61" t="str">
            <v>1993M2</v>
          </cell>
          <cell r="B61">
            <v>126.94</v>
          </cell>
          <cell r="C61">
            <v>92.53</v>
          </cell>
          <cell r="D61">
            <v>96.86</v>
          </cell>
          <cell r="E61">
            <v>99.51</v>
          </cell>
        </row>
        <row r="62">
          <cell r="A62" t="str">
            <v>1993M3</v>
          </cell>
          <cell r="B62">
            <v>122.75</v>
          </cell>
          <cell r="C62">
            <v>90.58</v>
          </cell>
          <cell r="D62">
            <v>93.34</v>
          </cell>
          <cell r="E62">
            <v>97.66</v>
          </cell>
        </row>
        <row r="63">
          <cell r="A63" t="str">
            <v>1993M4</v>
          </cell>
          <cell r="B63">
            <v>117.4</v>
          </cell>
          <cell r="C63">
            <v>87.07</v>
          </cell>
          <cell r="D63">
            <v>88.69</v>
          </cell>
          <cell r="E63">
            <v>93.96</v>
          </cell>
        </row>
        <row r="64">
          <cell r="A64" t="str">
            <v>1993M5</v>
          </cell>
          <cell r="B64">
            <v>113.98</v>
          </cell>
          <cell r="C64">
            <v>85.99</v>
          </cell>
          <cell r="D64">
            <v>86.14</v>
          </cell>
          <cell r="E64">
            <v>91.25</v>
          </cell>
        </row>
        <row r="65">
          <cell r="A65" t="str">
            <v>1993M6</v>
          </cell>
          <cell r="B65">
            <v>112.6</v>
          </cell>
          <cell r="C65">
            <v>85.37</v>
          </cell>
          <cell r="D65">
            <v>86.63</v>
          </cell>
          <cell r="E65">
            <v>89.27</v>
          </cell>
        </row>
        <row r="66">
          <cell r="A66" t="str">
            <v>1993M7</v>
          </cell>
          <cell r="B66">
            <v>112.31</v>
          </cell>
          <cell r="C66">
            <v>85.57</v>
          </cell>
          <cell r="D66">
            <v>87.2</v>
          </cell>
          <cell r="E66">
            <v>88.24</v>
          </cell>
        </row>
        <row r="67">
          <cell r="A67" t="str">
            <v>1993M8</v>
          </cell>
          <cell r="B67">
            <v>112.24</v>
          </cell>
          <cell r="C67">
            <v>86.01</v>
          </cell>
          <cell r="D67">
            <v>88.11</v>
          </cell>
          <cell r="E67">
            <v>88.11</v>
          </cell>
        </row>
        <row r="68">
          <cell r="A68" t="str">
            <v>1993M9</v>
          </cell>
          <cell r="B68">
            <v>110.83</v>
          </cell>
          <cell r="C68">
            <v>86.66</v>
          </cell>
          <cell r="D68">
            <v>88.16</v>
          </cell>
          <cell r="E68">
            <v>88.54</v>
          </cell>
        </row>
        <row r="69">
          <cell r="A69" t="str">
            <v>1993M10</v>
          </cell>
          <cell r="B69">
            <v>108.24</v>
          </cell>
          <cell r="C69">
            <v>86.57</v>
          </cell>
          <cell r="D69">
            <v>88.91</v>
          </cell>
          <cell r="E69">
            <v>87.93</v>
          </cell>
        </row>
        <row r="70">
          <cell r="A70" t="str">
            <v>1993M11</v>
          </cell>
          <cell r="B70">
            <v>104.86</v>
          </cell>
          <cell r="C70">
            <v>85.6</v>
          </cell>
          <cell r="D70">
            <v>87.3</v>
          </cell>
          <cell r="E70">
            <v>87.23</v>
          </cell>
        </row>
        <row r="71">
          <cell r="A71" t="str">
            <v>1993M12</v>
          </cell>
          <cell r="B71">
            <v>103.23</v>
          </cell>
          <cell r="C71">
            <v>85.67</v>
          </cell>
          <cell r="D71">
            <v>88.09</v>
          </cell>
          <cell r="E71">
            <v>86.77</v>
          </cell>
        </row>
        <row r="72">
          <cell r="A72" t="str">
            <v>1994M1</v>
          </cell>
          <cell r="B72">
            <v>101.67</v>
          </cell>
          <cell r="C72">
            <v>85.44</v>
          </cell>
          <cell r="D72">
            <v>87.39</v>
          </cell>
          <cell r="E72">
            <v>87.62</v>
          </cell>
        </row>
        <row r="73">
          <cell r="A73" t="str">
            <v>1994M2</v>
          </cell>
          <cell r="B73">
            <v>100.83</v>
          </cell>
          <cell r="C73">
            <v>85.44</v>
          </cell>
          <cell r="D73">
            <v>88.4</v>
          </cell>
          <cell r="E73">
            <v>88.64</v>
          </cell>
        </row>
        <row r="74">
          <cell r="A74" t="str">
            <v>1994M3</v>
          </cell>
          <cell r="B74">
            <v>100.76</v>
          </cell>
          <cell r="C74">
            <v>86.46</v>
          </cell>
          <cell r="D74">
            <v>88.67</v>
          </cell>
          <cell r="E74">
            <v>88.58</v>
          </cell>
        </row>
        <row r="75">
          <cell r="A75" t="str">
            <v>1994M4</v>
          </cell>
          <cell r="B75">
            <v>99.81</v>
          </cell>
          <cell r="C75">
            <v>87.59</v>
          </cell>
          <cell r="D75">
            <v>88.18</v>
          </cell>
          <cell r="E75">
            <v>90.5</v>
          </cell>
        </row>
        <row r="76">
          <cell r="A76" t="str">
            <v>1994M5</v>
          </cell>
          <cell r="B76">
            <v>100.04</v>
          </cell>
          <cell r="C76">
            <v>88.55</v>
          </cell>
          <cell r="D76">
            <v>88.86</v>
          </cell>
          <cell r="E76">
            <v>92.5</v>
          </cell>
        </row>
        <row r="77">
          <cell r="A77" t="str">
            <v>1994M6</v>
          </cell>
          <cell r="B77">
            <v>100.29</v>
          </cell>
          <cell r="C77">
            <v>89.92</v>
          </cell>
          <cell r="D77">
            <v>90.19</v>
          </cell>
          <cell r="E77">
            <v>93.25</v>
          </cell>
        </row>
        <row r="78">
          <cell r="A78" t="str">
            <v>1994M7</v>
          </cell>
          <cell r="B78">
            <v>101.17</v>
          </cell>
          <cell r="C78">
            <v>91.99</v>
          </cell>
          <cell r="D78">
            <v>91.99</v>
          </cell>
          <cell r="E78">
            <v>94.11</v>
          </cell>
        </row>
        <row r="79">
          <cell r="A79" t="str">
            <v>1994M8</v>
          </cell>
          <cell r="B79">
            <v>101.09</v>
          </cell>
          <cell r="C79">
            <v>92.48</v>
          </cell>
          <cell r="D79">
            <v>92.69</v>
          </cell>
          <cell r="E79">
            <v>92.91</v>
          </cell>
        </row>
        <row r="80">
          <cell r="A80" t="str">
            <v>1994M9</v>
          </cell>
          <cell r="B80">
            <v>100.69</v>
          </cell>
          <cell r="C80">
            <v>93.63</v>
          </cell>
          <cell r="D80">
            <v>93.82</v>
          </cell>
          <cell r="E80">
            <v>93.01</v>
          </cell>
        </row>
        <row r="81">
          <cell r="A81" t="str">
            <v>1994M10</v>
          </cell>
          <cell r="B81">
            <v>100.32</v>
          </cell>
          <cell r="C81">
            <v>94.85</v>
          </cell>
          <cell r="D81">
            <v>96.22</v>
          </cell>
          <cell r="E81">
            <v>93.51</v>
          </cell>
        </row>
        <row r="82">
          <cell r="A82" t="str">
            <v>1994M11</v>
          </cell>
          <cell r="B82">
            <v>99.79</v>
          </cell>
          <cell r="C82">
            <v>95.98</v>
          </cell>
          <cell r="D82">
            <v>96.79</v>
          </cell>
          <cell r="E82">
            <v>94.03</v>
          </cell>
        </row>
        <row r="83">
          <cell r="A83" t="str">
            <v>1994M12</v>
          </cell>
          <cell r="B83">
            <v>98.93</v>
          </cell>
          <cell r="C83">
            <v>95.93</v>
          </cell>
          <cell r="D83">
            <v>96.99</v>
          </cell>
          <cell r="E83">
            <v>94.33</v>
          </cell>
        </row>
        <row r="84">
          <cell r="A84" t="str">
            <v>1995M1</v>
          </cell>
          <cell r="B84">
            <v>99.37</v>
          </cell>
          <cell r="C84">
            <v>97.77</v>
          </cell>
          <cell r="D84">
            <v>98.15</v>
          </cell>
          <cell r="E84">
            <v>95.18</v>
          </cell>
        </row>
        <row r="85">
          <cell r="A85" t="str">
            <v>1995M2</v>
          </cell>
          <cell r="B85">
            <v>100.5</v>
          </cell>
          <cell r="C85">
            <v>99.53</v>
          </cell>
          <cell r="D85">
            <v>99.44</v>
          </cell>
          <cell r="E85">
            <v>97.13</v>
          </cell>
        </row>
        <row r="86">
          <cell r="A86" t="str">
            <v>1995M3</v>
          </cell>
          <cell r="B86">
            <v>103.24</v>
          </cell>
          <cell r="C86">
            <v>102.37</v>
          </cell>
          <cell r="D86">
            <v>102.5</v>
          </cell>
          <cell r="E86">
            <v>99.42</v>
          </cell>
        </row>
        <row r="87">
          <cell r="A87" t="str">
            <v>1995M4</v>
          </cell>
          <cell r="B87">
            <v>104.06</v>
          </cell>
          <cell r="C87">
            <v>102.78</v>
          </cell>
          <cell r="D87">
            <v>103.07</v>
          </cell>
          <cell r="E87">
            <v>101.73</v>
          </cell>
        </row>
        <row r="88">
          <cell r="A88" t="str">
            <v>1995M5</v>
          </cell>
          <cell r="B88">
            <v>103.07</v>
          </cell>
          <cell r="C88">
            <v>102.71</v>
          </cell>
          <cell r="D88">
            <v>101.47</v>
          </cell>
          <cell r="E88">
            <v>102.37</v>
          </cell>
        </row>
        <row r="89">
          <cell r="A89" t="str">
            <v>1995M6</v>
          </cell>
          <cell r="B89">
            <v>102.98</v>
          </cell>
          <cell r="C89">
            <v>102.82</v>
          </cell>
          <cell r="D89">
            <v>101.68</v>
          </cell>
          <cell r="E89">
            <v>103.26</v>
          </cell>
        </row>
        <row r="90">
          <cell r="A90" t="str">
            <v>1995M7</v>
          </cell>
          <cell r="B90">
            <v>102.92</v>
          </cell>
          <cell r="C90">
            <v>102.77</v>
          </cell>
          <cell r="D90">
            <v>101.72</v>
          </cell>
          <cell r="E90">
            <v>104.2</v>
          </cell>
        </row>
        <row r="91">
          <cell r="A91" t="str">
            <v>1995M8</v>
          </cell>
          <cell r="B91">
            <v>100.79</v>
          </cell>
          <cell r="C91">
            <v>100.03</v>
          </cell>
          <cell r="D91">
            <v>100.08</v>
          </cell>
          <cell r="E91">
            <v>101.6</v>
          </cell>
          <cell r="F91">
            <v>4.2739497550297045</v>
          </cell>
        </row>
        <row r="92">
          <cell r="A92" t="str">
            <v>1995M9</v>
          </cell>
          <cell r="B92">
            <v>97.96</v>
          </cell>
          <cell r="C92">
            <v>98.26</v>
          </cell>
          <cell r="D92">
            <v>98.3</v>
          </cell>
          <cell r="E92">
            <v>99.4</v>
          </cell>
        </row>
        <row r="93">
          <cell r="A93" t="str">
            <v>1995M10</v>
          </cell>
          <cell r="B93">
            <v>97.12</v>
          </cell>
          <cell r="C93">
            <v>97.85</v>
          </cell>
          <cell r="D93">
            <v>98.63</v>
          </cell>
          <cell r="E93">
            <v>99.67</v>
          </cell>
        </row>
        <row r="94">
          <cell r="A94" t="str">
            <v>1995M11</v>
          </cell>
          <cell r="B94">
            <v>95.5</v>
          </cell>
          <cell r="C94">
            <v>97.52</v>
          </cell>
          <cell r="D94">
            <v>98.25</v>
          </cell>
          <cell r="E94">
            <v>98.58</v>
          </cell>
        </row>
        <row r="95">
          <cell r="A95" t="str">
            <v>1995M12</v>
          </cell>
          <cell r="B95">
            <v>93.15</v>
          </cell>
          <cell r="C95">
            <v>95.95</v>
          </cell>
          <cell r="D95">
            <v>96.93</v>
          </cell>
          <cell r="E95">
            <v>97.87</v>
          </cell>
        </row>
        <row r="96">
          <cell r="A96" t="str">
            <v>1996M1</v>
          </cell>
          <cell r="B96">
            <v>91.59</v>
          </cell>
          <cell r="C96">
            <v>95.43</v>
          </cell>
          <cell r="D96">
            <v>95.41</v>
          </cell>
          <cell r="E96">
            <v>96.33</v>
          </cell>
        </row>
        <row r="97">
          <cell r="A97" t="str">
            <v>1996M2</v>
          </cell>
          <cell r="B97">
            <v>90.76</v>
          </cell>
          <cell r="C97">
            <v>95.29</v>
          </cell>
          <cell r="D97">
            <v>95.58</v>
          </cell>
          <cell r="E97">
            <v>95.94</v>
          </cell>
        </row>
        <row r="98">
          <cell r="A98" t="str">
            <v>1996M3</v>
          </cell>
          <cell r="B98">
            <v>90.41</v>
          </cell>
          <cell r="C98">
            <v>96.13</v>
          </cell>
          <cell r="D98">
            <v>95.01</v>
          </cell>
          <cell r="E98">
            <v>96.46</v>
          </cell>
        </row>
        <row r="99">
          <cell r="A99" t="str">
            <v>1996M4</v>
          </cell>
          <cell r="B99">
            <v>90.47</v>
          </cell>
          <cell r="C99">
            <v>97.42</v>
          </cell>
          <cell r="D99">
            <v>95.38</v>
          </cell>
          <cell r="E99">
            <v>97.65</v>
          </cell>
        </row>
        <row r="100">
          <cell r="A100" t="str">
            <v>1996M5</v>
          </cell>
          <cell r="B100">
            <v>89.98</v>
          </cell>
          <cell r="C100">
            <v>97.26</v>
          </cell>
          <cell r="D100">
            <v>94.19</v>
          </cell>
          <cell r="E100">
            <v>97.6</v>
          </cell>
        </row>
        <row r="101">
          <cell r="A101" t="str">
            <v>1996M6</v>
          </cell>
          <cell r="B101">
            <v>90.5</v>
          </cell>
          <cell r="C101">
            <v>97.91</v>
          </cell>
          <cell r="D101">
            <v>95.61</v>
          </cell>
          <cell r="E101">
            <v>98.7</v>
          </cell>
        </row>
        <row r="102">
          <cell r="A102" t="str">
            <v>1996M7</v>
          </cell>
          <cell r="B102">
            <v>91.16</v>
          </cell>
          <cell r="C102">
            <v>98.64</v>
          </cell>
          <cell r="D102">
            <v>96.78</v>
          </cell>
          <cell r="E102">
            <v>99.94</v>
          </cell>
        </row>
        <row r="103">
          <cell r="A103" t="str">
            <v>1996M8</v>
          </cell>
          <cell r="B103">
            <v>91.41</v>
          </cell>
          <cell r="C103">
            <v>98.29</v>
          </cell>
          <cell r="D103">
            <v>97.38</v>
          </cell>
          <cell r="E103">
            <v>100.21</v>
          </cell>
        </row>
        <row r="104">
          <cell r="A104" t="str">
            <v>1996M9</v>
          </cell>
          <cell r="B104">
            <v>90.06</v>
          </cell>
          <cell r="C104">
            <v>97.25</v>
          </cell>
          <cell r="D104">
            <v>96.38</v>
          </cell>
          <cell r="E104">
            <v>98.13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/>
      <sheetData sheetId="18" refreshError="1"/>
      <sheetData sheetId="19"/>
      <sheetData sheetId="20"/>
      <sheetData sheetId="21" refreshError="1"/>
      <sheetData sheetId="2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-data"/>
      <sheetName val="i-rates"/>
      <sheetName val="i-REER"/>
      <sheetName val="i-S"/>
      <sheetName val="i-S.gh"/>
      <sheetName val="wages"/>
      <sheetName val="outfore"/>
      <sheetName val="brief00"/>
      <sheetName val="gr.gh"/>
      <sheetName val="indice.gh"/>
      <sheetName val="watchdog"/>
      <sheetName val="watch-gh"/>
      <sheetName val="inf proj"/>
      <sheetName val="reer.gh"/>
      <sheetName val="dirt-trade"/>
      <sheetName val="Mtarget"/>
      <sheetName val="er-inf"/>
      <sheetName val="Panel1"/>
      <sheetName val="Sheet1"/>
      <sheetName val="m-r"/>
      <sheetName val="Chart1"/>
    </sheetNames>
    <sheetDataSet>
      <sheetData sheetId="0" refreshError="1">
        <row r="2">
          <cell r="A2" t="str">
            <v>Country, title:</v>
          </cell>
          <cell r="B2" t="str">
            <v>MONITORING DATABASE FOR SLOVENIA</v>
          </cell>
        </row>
        <row r="3">
          <cell r="A3" t="str">
            <v>File name and location:</v>
          </cell>
          <cell r="B3" t="str">
            <v>q:\data\o1\svn\macro</v>
          </cell>
        </row>
        <row r="4">
          <cell r="A4" t="str">
            <v>Created by:</v>
          </cell>
          <cell r="B4" t="str">
            <v>Agnès Belaisch</v>
          </cell>
        </row>
        <row r="5">
          <cell r="A5" t="str">
            <v>Last updated:</v>
          </cell>
          <cell r="B5">
            <v>36647</v>
          </cell>
        </row>
        <row r="6">
          <cell r="A6" t="str">
            <v>Maintained by:</v>
          </cell>
          <cell r="B6" t="str">
            <v>Agnès Belaisch,  Madhuri Edwards</v>
          </cell>
        </row>
        <row r="7">
          <cell r="A7" t="str">
            <v>Sources:</v>
          </cell>
          <cell r="B7" t="str">
            <v>Bank of Slovenia (BOS) - Monthly Bulletin</v>
          </cell>
        </row>
        <row r="8">
          <cell r="A8" t="str">
            <v>Purpose:</v>
          </cell>
          <cell r="B8" t="str">
            <v>Pulls togather key macroeconomic data on a high frequency basis</v>
          </cell>
        </row>
        <row r="9">
          <cell r="B9" t="str">
            <v>to monitor developments.</v>
          </cell>
        </row>
        <row r="11">
          <cell r="A11" t="str">
            <v>Table of contents:</v>
          </cell>
        </row>
        <row r="13">
          <cell r="A13" t="str">
            <v>A</v>
          </cell>
          <cell r="B13" t="str">
            <v>DOCUMENTATION</v>
          </cell>
        </row>
        <row r="14">
          <cell r="A14" t="str">
            <v>Raw data</v>
          </cell>
          <cell r="B14" t="str">
            <v>Raw Data retrieved from BOS through Aremos bank (SVNBOS.BNK)</v>
          </cell>
        </row>
        <row r="15">
          <cell r="B15" t="str">
            <v xml:space="preserve">        using the A-Bank facility; input to other spreadsheets.</v>
          </cell>
        </row>
        <row r="16">
          <cell r="A16" t="str">
            <v>i-rates</v>
          </cell>
          <cell r="B16" t="str">
            <v>Interest rates</v>
          </cell>
        </row>
        <row r="17">
          <cell r="A17" t="str">
            <v>i-REER</v>
          </cell>
          <cell r="B17" t="str">
            <v>Effective Exchange rates, real and nominal</v>
          </cell>
        </row>
        <row r="18">
          <cell r="A18" t="str">
            <v>wages</v>
          </cell>
          <cell r="B18" t="str">
            <v>Wage growth and productivity computations</v>
          </cell>
        </row>
        <row r="19">
          <cell r="A19" t="str">
            <v>watchdog</v>
          </cell>
          <cell r="B19" t="str">
            <v>selects key macro indicators to plot graph and monitor the economy by sector</v>
          </cell>
        </row>
        <row r="20">
          <cell r="A20" t="str">
            <v>watch-gh</v>
          </cell>
          <cell r="B20" t="str">
            <v>Graphs using watchdog sheet data to monitor the economy</v>
          </cell>
        </row>
        <row r="21">
          <cell r="A21" t="str">
            <v>reer-gh</v>
          </cell>
          <cell r="B21" t="str">
            <v>Evolution of competitiveness</v>
          </cell>
        </row>
        <row r="22">
          <cell r="A22" t="str">
            <v>dirt-trade</v>
          </cell>
          <cell r="B22" t="str">
            <v>Direction of trade flows</v>
          </cell>
        </row>
        <row r="23">
          <cell r="A23" t="str">
            <v>Mtarget</v>
          </cell>
          <cell r="B23" t="str">
            <v>Money targeting and Inflation</v>
          </cell>
        </row>
        <row r="25">
          <cell r="A25" t="str">
            <v>DATA RETRIEVED FROM AREMOS:</v>
          </cell>
          <cell r="C25" t="str">
            <v>Sheet:  Raw Data</v>
          </cell>
        </row>
      </sheetData>
      <sheetData sheetId="1"/>
      <sheetData sheetId="2"/>
      <sheetData sheetId="3"/>
      <sheetData sheetId="4" refreshError="1">
        <row r="2">
          <cell r="A2" t="str">
            <v>Series_Code</v>
          </cell>
          <cell r="B2" t="str">
            <v>EE</v>
          </cell>
          <cell r="C2" t="str">
            <v>ECPI</v>
          </cell>
          <cell r="D2" t="str">
            <v>EPPI</v>
          </cell>
          <cell r="E2" t="str">
            <v>EULC</v>
          </cell>
        </row>
        <row r="4">
          <cell r="B4" t="str">
            <v>Effective exchange rates: Competitiveness Indicators (Source: Table 3.5)</v>
          </cell>
        </row>
        <row r="5">
          <cell r="B5" t="str">
            <v>A rise in the index means an appreciation of the tolar.</v>
          </cell>
        </row>
        <row r="6">
          <cell r="B6" t="str">
            <v>NEER</v>
          </cell>
          <cell r="C6" t="str">
            <v>REER</v>
          </cell>
        </row>
        <row r="7">
          <cell r="B7" t="str">
            <v>1995=100</v>
          </cell>
          <cell r="C7" t="str">
            <v>1995=100</v>
          </cell>
        </row>
        <row r="8">
          <cell r="C8" t="str">
            <v>CPI</v>
          </cell>
          <cell r="D8" t="str">
            <v>IPP</v>
          </cell>
          <cell r="E8" t="str">
            <v>ULC</v>
          </cell>
        </row>
        <row r="12">
          <cell r="A12" t="str">
            <v>1989M1</v>
          </cell>
          <cell r="B12">
            <v>25000</v>
          </cell>
          <cell r="C12" t="str">
            <v>n.a.</v>
          </cell>
          <cell r="D12">
            <v>77.199996948242188</v>
          </cell>
          <cell r="E12" t="str">
            <v>n.a.</v>
          </cell>
        </row>
        <row r="13">
          <cell r="A13" t="str">
            <v>1989M2</v>
          </cell>
          <cell r="B13">
            <v>21881.83984375</v>
          </cell>
          <cell r="C13" t="str">
            <v>n.a.</v>
          </cell>
          <cell r="D13">
            <v>78.980003356933594</v>
          </cell>
          <cell r="E13" t="str">
            <v>n.a.</v>
          </cell>
        </row>
        <row r="14">
          <cell r="A14" t="str">
            <v>1989M3</v>
          </cell>
          <cell r="B14">
            <v>17761.990234375</v>
          </cell>
          <cell r="C14" t="str">
            <v>n.a.</v>
          </cell>
          <cell r="D14">
            <v>78.050003051757813</v>
          </cell>
          <cell r="E14" t="str">
            <v>n.a.</v>
          </cell>
        </row>
        <row r="15">
          <cell r="A15" t="str">
            <v>1989M4</v>
          </cell>
          <cell r="B15">
            <v>14880.9501953125</v>
          </cell>
          <cell r="C15" t="str">
            <v>n.a.</v>
          </cell>
          <cell r="D15">
            <v>84.720001220703125</v>
          </cell>
          <cell r="E15" t="str">
            <v>n.a.</v>
          </cell>
        </row>
        <row r="16">
          <cell r="A16" t="str">
            <v>1989M5</v>
          </cell>
          <cell r="B16">
            <v>11764.7099609375</v>
          </cell>
          <cell r="C16" t="str">
            <v>n.a.</v>
          </cell>
          <cell r="D16">
            <v>84.389999389648437</v>
          </cell>
          <cell r="E16" t="str">
            <v>n.a.</v>
          </cell>
        </row>
        <row r="17">
          <cell r="A17" t="str">
            <v>1989M6</v>
          </cell>
          <cell r="B17">
            <v>9407.33984375</v>
          </cell>
          <cell r="C17" t="str">
            <v>n.a.</v>
          </cell>
          <cell r="D17">
            <v>87.5</v>
          </cell>
          <cell r="E17" t="str">
            <v>n.a.</v>
          </cell>
        </row>
        <row r="18">
          <cell r="A18" t="str">
            <v>1989M7</v>
          </cell>
          <cell r="B18">
            <v>7446.02001953125</v>
          </cell>
          <cell r="C18" t="str">
            <v>n.a.</v>
          </cell>
          <cell r="D18">
            <v>94.410003662109375</v>
          </cell>
          <cell r="E18" t="str">
            <v>n.a.</v>
          </cell>
        </row>
        <row r="19">
          <cell r="A19" t="str">
            <v>1989M8</v>
          </cell>
          <cell r="B19">
            <v>5627.4599609375</v>
          </cell>
          <cell r="C19" t="str">
            <v>n.a.</v>
          </cell>
          <cell r="D19">
            <v>96.089996337890625</v>
          </cell>
          <cell r="E19" t="str">
            <v>n.a.</v>
          </cell>
        </row>
        <row r="20">
          <cell r="A20" t="str">
            <v>1989M9</v>
          </cell>
          <cell r="B20">
            <v>4472.27001953125</v>
          </cell>
          <cell r="C20" t="str">
            <v>n.a.</v>
          </cell>
          <cell r="D20">
            <v>99.010002136230469</v>
          </cell>
          <cell r="E20" t="str">
            <v>n.a.</v>
          </cell>
        </row>
        <row r="21">
          <cell r="A21" t="str">
            <v>1989M10</v>
          </cell>
          <cell r="B21">
            <v>3340.010009765625</v>
          </cell>
          <cell r="C21" t="str">
            <v>n.a.</v>
          </cell>
          <cell r="D21">
            <v>100.16999816894531</v>
          </cell>
          <cell r="E21" t="str">
            <v>n.a.</v>
          </cell>
        </row>
        <row r="22">
          <cell r="A22" t="str">
            <v>1989M11</v>
          </cell>
          <cell r="B22">
            <v>2212.389892578125</v>
          </cell>
          <cell r="C22" t="str">
            <v>n.a.</v>
          </cell>
          <cell r="D22">
            <v>91.739997863769531</v>
          </cell>
          <cell r="E22" t="str">
            <v>n.a.</v>
          </cell>
        </row>
        <row r="23">
          <cell r="A23" t="str">
            <v>1989M12</v>
          </cell>
          <cell r="B23">
            <v>1238.8499755859375</v>
          </cell>
          <cell r="C23" t="str">
            <v>n.a.</v>
          </cell>
          <cell r="D23">
            <v>88.489997863769531</v>
          </cell>
          <cell r="E23" t="str">
            <v>n.a.</v>
          </cell>
        </row>
        <row r="24">
          <cell r="A24" t="str">
            <v>1990M1</v>
          </cell>
          <cell r="B24">
            <v>1102.780029296875</v>
          </cell>
          <cell r="C24" t="str">
            <v>n.a.</v>
          </cell>
          <cell r="D24">
            <v>96.75</v>
          </cell>
          <cell r="E24" t="str">
            <v>n.a.</v>
          </cell>
        </row>
        <row r="25">
          <cell r="A25" t="str">
            <v>1990M2</v>
          </cell>
          <cell r="B25">
            <v>1103.8699951171875</v>
          </cell>
          <cell r="C25" t="str">
            <v>n.a.</v>
          </cell>
          <cell r="D25">
            <v>99.260002136230469</v>
          </cell>
          <cell r="E25" t="str">
            <v>n.a.</v>
          </cell>
        </row>
        <row r="26">
          <cell r="A26" t="str">
            <v>1990M3</v>
          </cell>
          <cell r="B26">
            <v>1100.469970703125</v>
          </cell>
          <cell r="C26" t="str">
            <v>n.a.</v>
          </cell>
          <cell r="D26">
            <v>100.51000213623047</v>
          </cell>
          <cell r="E26" t="str">
            <v>n.a.</v>
          </cell>
        </row>
        <row r="27">
          <cell r="A27" t="str">
            <v>1990M4</v>
          </cell>
          <cell r="B27">
            <v>1088.260009765625</v>
          </cell>
          <cell r="C27" t="str">
            <v>n.a.</v>
          </cell>
          <cell r="D27">
            <v>98.75</v>
          </cell>
          <cell r="E27" t="str">
            <v>n.a.</v>
          </cell>
        </row>
        <row r="28">
          <cell r="A28" t="str">
            <v>1990M5</v>
          </cell>
          <cell r="B28">
            <v>1090.3900146484375</v>
          </cell>
          <cell r="C28" t="str">
            <v>n.a.</v>
          </cell>
          <cell r="D28">
            <v>97.349998474121094</v>
          </cell>
          <cell r="E28" t="str">
            <v>n.a.</v>
          </cell>
        </row>
        <row r="29">
          <cell r="A29" t="str">
            <v>1990M6</v>
          </cell>
          <cell r="B29">
            <v>1087.550048828125</v>
          </cell>
          <cell r="C29" t="str">
            <v>n.a.</v>
          </cell>
          <cell r="D29">
            <v>96.660003662109375</v>
          </cell>
          <cell r="E29" t="str">
            <v>n.a.</v>
          </cell>
        </row>
        <row r="30">
          <cell r="A30" t="str">
            <v>1990M7</v>
          </cell>
          <cell r="B30">
            <v>1091.3499755859375</v>
          </cell>
          <cell r="C30" t="str">
            <v>n.a.</v>
          </cell>
          <cell r="D30">
            <v>97.180000305175781</v>
          </cell>
          <cell r="E30" t="str">
            <v>n.a.</v>
          </cell>
        </row>
        <row r="31">
          <cell r="A31" t="str">
            <v>1990M8</v>
          </cell>
          <cell r="B31">
            <v>1098.6600341796875</v>
          </cell>
          <cell r="C31" t="str">
            <v>n.a.</v>
          </cell>
          <cell r="D31">
            <v>97.769996643066406</v>
          </cell>
          <cell r="E31" t="str">
            <v>n.a.</v>
          </cell>
        </row>
        <row r="32">
          <cell r="A32" t="str">
            <v>1990M9</v>
          </cell>
          <cell r="B32">
            <v>1112.0999755859375</v>
          </cell>
          <cell r="C32" t="str">
            <v>n.a.</v>
          </cell>
          <cell r="D32">
            <v>101.33999633789062</v>
          </cell>
          <cell r="E32" t="str">
            <v>n.a.</v>
          </cell>
        </row>
        <row r="33">
          <cell r="A33" t="str">
            <v>1990M10</v>
          </cell>
          <cell r="B33">
            <v>1093.8499755859375</v>
          </cell>
          <cell r="C33" t="str">
            <v>n.a.</v>
          </cell>
          <cell r="D33">
            <v>103.37000274658203</v>
          </cell>
          <cell r="E33" t="str">
            <v>n.a.</v>
          </cell>
          <cell r="F33" t="str">
            <v>avg92</v>
          </cell>
        </row>
        <row r="34">
          <cell r="A34" t="str">
            <v>1990M11</v>
          </cell>
          <cell r="B34">
            <v>1019.1599731445312</v>
          </cell>
          <cell r="C34" t="str">
            <v>n.a.</v>
          </cell>
          <cell r="D34">
            <v>99.800003051757813</v>
          </cell>
          <cell r="E34" t="str">
            <v>n.a.</v>
          </cell>
          <cell r="F34" t="str">
            <v>avg95</v>
          </cell>
        </row>
        <row r="35">
          <cell r="A35" t="str">
            <v>1990M12</v>
          </cell>
          <cell r="B35">
            <v>899.77001953125</v>
          </cell>
          <cell r="C35" t="str">
            <v>n.a.</v>
          </cell>
          <cell r="D35">
            <v>90.139999389648438</v>
          </cell>
          <cell r="E35" t="str">
            <v>n.a.</v>
          </cell>
          <cell r="F35" t="str">
            <v>avg91</v>
          </cell>
        </row>
        <row r="36">
          <cell r="A36" t="str">
            <v>1991M1</v>
          </cell>
          <cell r="B36">
            <v>748.66998291015625</v>
          </cell>
          <cell r="C36" t="str">
            <v>n.a.</v>
          </cell>
          <cell r="D36">
            <v>80.889999389648437</v>
          </cell>
          <cell r="E36" t="str">
            <v>n.a.</v>
          </cell>
        </row>
        <row r="37">
          <cell r="A37" t="str">
            <v>1991M2</v>
          </cell>
          <cell r="B37">
            <v>695.40997314453125</v>
          </cell>
          <cell r="C37" t="str">
            <v>n.a.</v>
          </cell>
          <cell r="D37">
            <v>81.010002136230469</v>
          </cell>
          <cell r="E37" t="str">
            <v>n.a.</v>
          </cell>
        </row>
        <row r="38">
          <cell r="A38" t="str">
            <v>1991M3</v>
          </cell>
          <cell r="B38">
            <v>655.6099853515625</v>
          </cell>
          <cell r="C38" t="str">
            <v>n.a.</v>
          </cell>
          <cell r="D38">
            <v>80.800003051757813</v>
          </cell>
          <cell r="E38" t="str">
            <v>n.a.</v>
          </cell>
        </row>
        <row r="39">
          <cell r="A39" t="str">
            <v>1991M4</v>
          </cell>
          <cell r="B39">
            <v>566.57000732421875</v>
          </cell>
          <cell r="C39" t="str">
            <v>n.a.</v>
          </cell>
          <cell r="D39">
            <v>71.580001831054688</v>
          </cell>
          <cell r="E39" t="str">
            <v>n.a.</v>
          </cell>
        </row>
        <row r="40">
          <cell r="A40" t="str">
            <v>1991M5</v>
          </cell>
          <cell r="B40">
            <v>468.42999267578125</v>
          </cell>
          <cell r="C40" t="str">
            <v>n.a.</v>
          </cell>
          <cell r="D40">
            <v>70.459999084472656</v>
          </cell>
          <cell r="E40" t="str">
            <v>n.a.</v>
          </cell>
        </row>
        <row r="41">
          <cell r="A41" t="str">
            <v>1991M6</v>
          </cell>
          <cell r="B41">
            <v>452.98001098632812</v>
          </cell>
          <cell r="C41" t="str">
            <v>n.a.</v>
          </cell>
          <cell r="D41">
            <v>75.339996337890625</v>
          </cell>
          <cell r="E41" t="str">
            <v>n.a.</v>
          </cell>
        </row>
        <row r="42">
          <cell r="A42" t="str">
            <v>1991M7</v>
          </cell>
          <cell r="B42">
            <v>379.94000244140625</v>
          </cell>
          <cell r="C42" t="str">
            <v>n.a.</v>
          </cell>
          <cell r="D42">
            <v>68.069999694824219</v>
          </cell>
          <cell r="E42" t="str">
            <v>n.a.</v>
          </cell>
        </row>
        <row r="43">
          <cell r="A43" t="str">
            <v>1991M8</v>
          </cell>
          <cell r="B43">
            <v>352.66000366210937</v>
          </cell>
          <cell r="C43" t="str">
            <v>n.a.</v>
          </cell>
          <cell r="D43">
            <v>69.05999755859375</v>
          </cell>
          <cell r="E43" t="str">
            <v>n.a.</v>
          </cell>
        </row>
        <row r="44">
          <cell r="A44" t="str">
            <v>1991M9</v>
          </cell>
          <cell r="B44">
            <v>282.48001098632812</v>
          </cell>
          <cell r="C44" t="str">
            <v>n.a.</v>
          </cell>
          <cell r="D44">
            <v>64.580001831054687</v>
          </cell>
          <cell r="E44" t="str">
            <v>n.a.</v>
          </cell>
        </row>
        <row r="45">
          <cell r="A45" t="str">
            <v>1991M10</v>
          </cell>
          <cell r="B45">
            <v>202.72999572753906</v>
          </cell>
          <cell r="C45" t="str">
            <v>n.a.</v>
          </cell>
          <cell r="D45">
            <v>57.459999084472656</v>
          </cell>
          <cell r="E45" t="str">
            <v>n.a.</v>
          </cell>
        </row>
        <row r="46">
          <cell r="A46" t="str">
            <v>1991M11</v>
          </cell>
          <cell r="B46">
            <v>184.85000610351562</v>
          </cell>
          <cell r="C46" t="str">
            <v>n.a.</v>
          </cell>
          <cell r="D46">
            <v>63.080001831054688</v>
          </cell>
          <cell r="E46" t="str">
            <v>n.a.</v>
          </cell>
        </row>
        <row r="47">
          <cell r="A47" t="str">
            <v>1991M12</v>
          </cell>
          <cell r="B47">
            <v>180.5</v>
          </cell>
          <cell r="C47" t="str">
            <v>n.a.</v>
          </cell>
          <cell r="D47">
            <v>74.389999389648438</v>
          </cell>
          <cell r="E47" t="str">
            <v>n.a.</v>
          </cell>
        </row>
        <row r="48">
          <cell r="A48" t="str">
            <v>1992M1</v>
          </cell>
          <cell r="B48">
            <v>172.38</v>
          </cell>
          <cell r="C48">
            <v>74.900000000000006</v>
          </cell>
          <cell r="D48">
            <v>78.5</v>
          </cell>
          <cell r="E48">
            <v>67.39</v>
          </cell>
        </row>
        <row r="49">
          <cell r="A49" t="str">
            <v>1992M2</v>
          </cell>
          <cell r="B49">
            <v>153.07</v>
          </cell>
          <cell r="C49">
            <v>74.430000000000007</v>
          </cell>
          <cell r="D49">
            <v>81.69</v>
          </cell>
          <cell r="E49">
            <v>65.03</v>
          </cell>
        </row>
        <row r="50">
          <cell r="A50" t="str">
            <v>1992M3</v>
          </cell>
          <cell r="B50">
            <v>153.16999999999999</v>
          </cell>
          <cell r="C50">
            <v>82.42</v>
          </cell>
          <cell r="D50">
            <v>91.97</v>
          </cell>
          <cell r="E50">
            <v>72.709999999999994</v>
          </cell>
        </row>
        <row r="51">
          <cell r="A51" t="str">
            <v>1992M4</v>
          </cell>
          <cell r="B51">
            <v>148.78</v>
          </cell>
          <cell r="C51">
            <v>85.16</v>
          </cell>
          <cell r="D51">
            <v>92.92</v>
          </cell>
          <cell r="E51">
            <v>75.19</v>
          </cell>
        </row>
        <row r="52">
          <cell r="A52" t="str">
            <v>1992M5</v>
          </cell>
          <cell r="B52">
            <v>151.33000000000001</v>
          </cell>
          <cell r="C52">
            <v>92.52</v>
          </cell>
          <cell r="D52">
            <v>99.87</v>
          </cell>
          <cell r="E52">
            <v>82.55</v>
          </cell>
        </row>
        <row r="53">
          <cell r="A53" t="str">
            <v>1992M6</v>
          </cell>
          <cell r="B53">
            <v>154.55000000000001</v>
          </cell>
          <cell r="C53">
            <v>97.72</v>
          </cell>
          <cell r="D53">
            <v>104.35</v>
          </cell>
          <cell r="E53">
            <v>89.05</v>
          </cell>
        </row>
        <row r="54">
          <cell r="A54" t="str">
            <v>1992M7</v>
          </cell>
          <cell r="B54">
            <v>146.86000000000001</v>
          </cell>
          <cell r="C54">
            <v>93.44</v>
          </cell>
          <cell r="D54">
            <v>100.54</v>
          </cell>
          <cell r="E54">
            <v>87.28</v>
          </cell>
        </row>
        <row r="55">
          <cell r="A55" t="str">
            <v>1992M8</v>
          </cell>
          <cell r="B55">
            <v>138.05000000000001</v>
          </cell>
          <cell r="C55">
            <v>87.89</v>
          </cell>
          <cell r="D55">
            <v>95.99</v>
          </cell>
          <cell r="E55">
            <v>83.68</v>
          </cell>
        </row>
        <row r="56">
          <cell r="A56" t="str">
            <v>1992M9</v>
          </cell>
          <cell r="B56">
            <v>137.02000000000001</v>
          </cell>
          <cell r="C56">
            <v>90.14</v>
          </cell>
          <cell r="D56">
            <v>96.3</v>
          </cell>
          <cell r="E56">
            <v>87.32</v>
          </cell>
        </row>
        <row r="57">
          <cell r="A57" t="str">
            <v>1992M10</v>
          </cell>
          <cell r="B57">
            <v>134.58000000000001</v>
          </cell>
          <cell r="C57">
            <v>91.22</v>
          </cell>
          <cell r="D57">
            <v>95.62</v>
          </cell>
          <cell r="E57">
            <v>89.97</v>
          </cell>
        </row>
        <row r="58">
          <cell r="A58" t="str">
            <v>1992M11</v>
          </cell>
          <cell r="B58">
            <v>129.4</v>
          </cell>
          <cell r="C58">
            <v>90.37</v>
          </cell>
          <cell r="D58">
            <v>93.08</v>
          </cell>
          <cell r="E58">
            <v>90.82</v>
          </cell>
        </row>
        <row r="59">
          <cell r="A59" t="str">
            <v>1992M12</v>
          </cell>
          <cell r="B59">
            <v>129.78</v>
          </cell>
          <cell r="C59">
            <v>91.29</v>
          </cell>
          <cell r="D59">
            <v>93.81</v>
          </cell>
          <cell r="E59">
            <v>94.19</v>
          </cell>
        </row>
        <row r="60">
          <cell r="A60" t="str">
            <v>1993M1</v>
          </cell>
          <cell r="B60">
            <v>128.61000000000001</v>
          </cell>
          <cell r="C60">
            <v>92.44</v>
          </cell>
          <cell r="D60">
            <v>96.72</v>
          </cell>
          <cell r="E60">
            <v>97.04</v>
          </cell>
        </row>
        <row r="61">
          <cell r="A61" t="str">
            <v>1993M2</v>
          </cell>
          <cell r="B61">
            <v>126.94</v>
          </cell>
          <cell r="C61">
            <v>92.53</v>
          </cell>
          <cell r="D61">
            <v>96.86</v>
          </cell>
          <cell r="E61">
            <v>99.51</v>
          </cell>
        </row>
        <row r="62">
          <cell r="A62" t="str">
            <v>1993M3</v>
          </cell>
          <cell r="B62">
            <v>122.75</v>
          </cell>
          <cell r="C62">
            <v>90.58</v>
          </cell>
          <cell r="D62">
            <v>93.34</v>
          </cell>
          <cell r="E62">
            <v>97.66</v>
          </cell>
        </row>
        <row r="63">
          <cell r="A63" t="str">
            <v>1993M4</v>
          </cell>
          <cell r="B63">
            <v>117.4</v>
          </cell>
          <cell r="C63">
            <v>87.07</v>
          </cell>
          <cell r="D63">
            <v>88.69</v>
          </cell>
          <cell r="E63">
            <v>93.96</v>
          </cell>
        </row>
        <row r="64">
          <cell r="A64" t="str">
            <v>1993M5</v>
          </cell>
          <cell r="B64">
            <v>113.98</v>
          </cell>
          <cell r="C64">
            <v>85.99</v>
          </cell>
          <cell r="D64">
            <v>86.14</v>
          </cell>
          <cell r="E64">
            <v>91.25</v>
          </cell>
        </row>
        <row r="65">
          <cell r="A65" t="str">
            <v>1993M6</v>
          </cell>
          <cell r="B65">
            <v>112.6</v>
          </cell>
          <cell r="C65">
            <v>85.37</v>
          </cell>
          <cell r="D65">
            <v>86.63</v>
          </cell>
          <cell r="E65">
            <v>89.27</v>
          </cell>
        </row>
        <row r="66">
          <cell r="A66" t="str">
            <v>1993M7</v>
          </cell>
          <cell r="B66">
            <v>112.31</v>
          </cell>
          <cell r="C66">
            <v>85.57</v>
          </cell>
          <cell r="D66">
            <v>87.2</v>
          </cell>
          <cell r="E66">
            <v>88.24</v>
          </cell>
        </row>
        <row r="67">
          <cell r="A67" t="str">
            <v>1993M8</v>
          </cell>
          <cell r="B67">
            <v>112.24</v>
          </cell>
          <cell r="C67">
            <v>86.01</v>
          </cell>
          <cell r="D67">
            <v>88.11</v>
          </cell>
          <cell r="E67">
            <v>88.11</v>
          </cell>
        </row>
        <row r="68">
          <cell r="A68" t="str">
            <v>1993M9</v>
          </cell>
          <cell r="B68">
            <v>110.83</v>
          </cell>
          <cell r="C68">
            <v>86.66</v>
          </cell>
          <cell r="D68">
            <v>88.16</v>
          </cell>
          <cell r="E68">
            <v>88.54</v>
          </cell>
        </row>
        <row r="69">
          <cell r="A69" t="str">
            <v>1993M10</v>
          </cell>
          <cell r="B69">
            <v>108.24</v>
          </cell>
          <cell r="C69">
            <v>86.57</v>
          </cell>
          <cell r="D69">
            <v>88.91</v>
          </cell>
          <cell r="E69">
            <v>87.93</v>
          </cell>
        </row>
        <row r="70">
          <cell r="A70" t="str">
            <v>1993M11</v>
          </cell>
          <cell r="B70">
            <v>104.86</v>
          </cell>
          <cell r="C70">
            <v>85.6</v>
          </cell>
          <cell r="D70">
            <v>87.3</v>
          </cell>
          <cell r="E70">
            <v>87.23</v>
          </cell>
        </row>
        <row r="71">
          <cell r="A71" t="str">
            <v>1993M12</v>
          </cell>
          <cell r="B71">
            <v>103.23</v>
          </cell>
          <cell r="C71">
            <v>85.67</v>
          </cell>
          <cell r="D71">
            <v>88.09</v>
          </cell>
          <cell r="E71">
            <v>86.77</v>
          </cell>
        </row>
        <row r="72">
          <cell r="A72" t="str">
            <v>1994M1</v>
          </cell>
          <cell r="B72">
            <v>101.67</v>
          </cell>
          <cell r="C72">
            <v>85.44</v>
          </cell>
          <cell r="D72">
            <v>87.39</v>
          </cell>
          <cell r="E72">
            <v>87.62</v>
          </cell>
        </row>
        <row r="73">
          <cell r="A73" t="str">
            <v>1994M2</v>
          </cell>
          <cell r="B73">
            <v>100.83</v>
          </cell>
          <cell r="C73">
            <v>85.44</v>
          </cell>
          <cell r="D73">
            <v>88.4</v>
          </cell>
          <cell r="E73">
            <v>88.64</v>
          </cell>
        </row>
        <row r="74">
          <cell r="A74" t="str">
            <v>1994M3</v>
          </cell>
          <cell r="B74">
            <v>100.76</v>
          </cell>
          <cell r="C74">
            <v>86.46</v>
          </cell>
          <cell r="D74">
            <v>88.67</v>
          </cell>
          <cell r="E74">
            <v>88.58</v>
          </cell>
        </row>
        <row r="75">
          <cell r="A75" t="str">
            <v>1994M4</v>
          </cell>
          <cell r="B75">
            <v>99.81</v>
          </cell>
          <cell r="C75">
            <v>87.59</v>
          </cell>
          <cell r="D75">
            <v>88.18</v>
          </cell>
          <cell r="E75">
            <v>90.5</v>
          </cell>
        </row>
        <row r="76">
          <cell r="A76" t="str">
            <v>1994M5</v>
          </cell>
          <cell r="B76">
            <v>100.04</v>
          </cell>
          <cell r="C76">
            <v>88.55</v>
          </cell>
          <cell r="D76">
            <v>88.86</v>
          </cell>
          <cell r="E76">
            <v>92.5</v>
          </cell>
        </row>
        <row r="77">
          <cell r="A77" t="str">
            <v>1994M6</v>
          </cell>
          <cell r="B77">
            <v>100.29</v>
          </cell>
          <cell r="C77">
            <v>89.92</v>
          </cell>
          <cell r="D77">
            <v>90.19</v>
          </cell>
          <cell r="E77">
            <v>93.25</v>
          </cell>
        </row>
        <row r="78">
          <cell r="A78" t="str">
            <v>1994M7</v>
          </cell>
          <cell r="B78">
            <v>101.17</v>
          </cell>
          <cell r="C78">
            <v>91.99</v>
          </cell>
          <cell r="D78">
            <v>91.99</v>
          </cell>
          <cell r="E78">
            <v>94.11</v>
          </cell>
        </row>
        <row r="79">
          <cell r="A79" t="str">
            <v>1994M8</v>
          </cell>
          <cell r="B79">
            <v>101.09</v>
          </cell>
          <cell r="C79">
            <v>92.48</v>
          </cell>
          <cell r="D79">
            <v>92.69</v>
          </cell>
          <cell r="E79">
            <v>92.91</v>
          </cell>
        </row>
        <row r="80">
          <cell r="A80" t="str">
            <v>1994M9</v>
          </cell>
          <cell r="B80">
            <v>100.69</v>
          </cell>
          <cell r="C80">
            <v>93.63</v>
          </cell>
          <cell r="D80">
            <v>93.82</v>
          </cell>
          <cell r="E80">
            <v>93.01</v>
          </cell>
        </row>
        <row r="81">
          <cell r="A81" t="str">
            <v>1994M10</v>
          </cell>
          <cell r="B81">
            <v>100.32</v>
          </cell>
          <cell r="C81">
            <v>94.85</v>
          </cell>
          <cell r="D81">
            <v>96.22</v>
          </cell>
          <cell r="E81">
            <v>93.51</v>
          </cell>
        </row>
        <row r="82">
          <cell r="A82" t="str">
            <v>1994M11</v>
          </cell>
          <cell r="B82">
            <v>99.79</v>
          </cell>
          <cell r="C82">
            <v>95.98</v>
          </cell>
          <cell r="D82">
            <v>96.79</v>
          </cell>
          <cell r="E82">
            <v>94.03</v>
          </cell>
        </row>
        <row r="83">
          <cell r="A83" t="str">
            <v>1994M12</v>
          </cell>
          <cell r="B83">
            <v>98.93</v>
          </cell>
          <cell r="C83">
            <v>95.93</v>
          </cell>
          <cell r="D83">
            <v>96.99</v>
          </cell>
          <cell r="E83">
            <v>94.33</v>
          </cell>
        </row>
        <row r="84">
          <cell r="A84" t="str">
            <v>1995M1</v>
          </cell>
          <cell r="B84">
            <v>99.37</v>
          </cell>
          <cell r="C84">
            <v>97.77</v>
          </cell>
          <cell r="D84">
            <v>98.15</v>
          </cell>
          <cell r="E84">
            <v>95.18</v>
          </cell>
        </row>
        <row r="85">
          <cell r="A85" t="str">
            <v>1995M2</v>
          </cell>
          <cell r="B85">
            <v>100.5</v>
          </cell>
          <cell r="C85">
            <v>99.53</v>
          </cell>
          <cell r="D85">
            <v>99.44</v>
          </cell>
          <cell r="E85">
            <v>97.13</v>
          </cell>
        </row>
        <row r="86">
          <cell r="A86" t="str">
            <v>1995M3</v>
          </cell>
          <cell r="B86">
            <v>103.24</v>
          </cell>
          <cell r="C86">
            <v>102.37</v>
          </cell>
          <cell r="D86">
            <v>102.5</v>
          </cell>
          <cell r="E86">
            <v>99.42</v>
          </cell>
        </row>
        <row r="87">
          <cell r="A87" t="str">
            <v>1995M4</v>
          </cell>
          <cell r="B87">
            <v>104.06</v>
          </cell>
          <cell r="C87">
            <v>102.78</v>
          </cell>
          <cell r="D87">
            <v>103.07</v>
          </cell>
          <cell r="E87">
            <v>101.73</v>
          </cell>
        </row>
        <row r="88">
          <cell r="A88" t="str">
            <v>1995M5</v>
          </cell>
          <cell r="B88">
            <v>103.07</v>
          </cell>
          <cell r="C88">
            <v>102.71</v>
          </cell>
          <cell r="D88">
            <v>101.47</v>
          </cell>
          <cell r="E88">
            <v>102.37</v>
          </cell>
        </row>
        <row r="89">
          <cell r="A89" t="str">
            <v>1995M6</v>
          </cell>
          <cell r="B89">
            <v>102.98</v>
          </cell>
          <cell r="C89">
            <v>102.82</v>
          </cell>
          <cell r="D89">
            <v>101.68</v>
          </cell>
          <cell r="E89">
            <v>103.26</v>
          </cell>
        </row>
        <row r="90">
          <cell r="A90" t="str">
            <v>1995M7</v>
          </cell>
          <cell r="B90">
            <v>102.92</v>
          </cell>
          <cell r="C90">
            <v>102.77</v>
          </cell>
          <cell r="D90">
            <v>101.72</v>
          </cell>
          <cell r="E90">
            <v>104.2</v>
          </cell>
        </row>
        <row r="91">
          <cell r="A91" t="str">
            <v>1995M8</v>
          </cell>
          <cell r="B91">
            <v>100.79</v>
          </cell>
          <cell r="C91">
            <v>100.03</v>
          </cell>
          <cell r="D91">
            <v>100.08</v>
          </cell>
          <cell r="E91">
            <v>101.6</v>
          </cell>
          <cell r="F91">
            <v>4.2739497550297045</v>
          </cell>
        </row>
        <row r="92">
          <cell r="A92" t="str">
            <v>1995M9</v>
          </cell>
          <cell r="B92">
            <v>97.96</v>
          </cell>
          <cell r="C92">
            <v>98.26</v>
          </cell>
          <cell r="D92">
            <v>98.3</v>
          </cell>
          <cell r="E92">
            <v>99.4</v>
          </cell>
        </row>
        <row r="93">
          <cell r="A93" t="str">
            <v>1995M10</v>
          </cell>
          <cell r="B93">
            <v>97.12</v>
          </cell>
          <cell r="C93">
            <v>97.85</v>
          </cell>
          <cell r="D93">
            <v>98.63</v>
          </cell>
          <cell r="E93">
            <v>99.67</v>
          </cell>
        </row>
        <row r="94">
          <cell r="A94" t="str">
            <v>1995M11</v>
          </cell>
          <cell r="B94">
            <v>95.5</v>
          </cell>
          <cell r="C94">
            <v>97.52</v>
          </cell>
          <cell r="D94">
            <v>98.25</v>
          </cell>
          <cell r="E94">
            <v>98.58</v>
          </cell>
        </row>
        <row r="95">
          <cell r="A95" t="str">
            <v>1995M12</v>
          </cell>
          <cell r="B95">
            <v>93.15</v>
          </cell>
          <cell r="C95">
            <v>95.95</v>
          </cell>
          <cell r="D95">
            <v>96.93</v>
          </cell>
          <cell r="E95">
            <v>97.87</v>
          </cell>
        </row>
        <row r="96">
          <cell r="A96" t="str">
            <v>1996M1</v>
          </cell>
          <cell r="B96">
            <v>91.59</v>
          </cell>
          <cell r="C96">
            <v>95.43</v>
          </cell>
          <cell r="D96">
            <v>95.41</v>
          </cell>
          <cell r="E96">
            <v>96.33</v>
          </cell>
        </row>
        <row r="97">
          <cell r="A97" t="str">
            <v>1996M2</v>
          </cell>
          <cell r="B97">
            <v>90.76</v>
          </cell>
          <cell r="C97">
            <v>95.29</v>
          </cell>
          <cell r="D97">
            <v>95.58</v>
          </cell>
          <cell r="E97">
            <v>95.94</v>
          </cell>
        </row>
        <row r="98">
          <cell r="A98" t="str">
            <v>1996M3</v>
          </cell>
          <cell r="B98">
            <v>90.41</v>
          </cell>
          <cell r="C98">
            <v>96.13</v>
          </cell>
          <cell r="D98">
            <v>95.01</v>
          </cell>
          <cell r="E98">
            <v>96.46</v>
          </cell>
        </row>
        <row r="99">
          <cell r="A99" t="str">
            <v>1996M4</v>
          </cell>
          <cell r="B99">
            <v>90.47</v>
          </cell>
          <cell r="C99">
            <v>97.42</v>
          </cell>
          <cell r="D99">
            <v>95.38</v>
          </cell>
          <cell r="E99">
            <v>97.65</v>
          </cell>
        </row>
        <row r="100">
          <cell r="A100" t="str">
            <v>1996M5</v>
          </cell>
          <cell r="B100">
            <v>89.98</v>
          </cell>
          <cell r="C100">
            <v>97.26</v>
          </cell>
          <cell r="D100">
            <v>94.19</v>
          </cell>
          <cell r="E100">
            <v>97.6</v>
          </cell>
        </row>
        <row r="101">
          <cell r="A101" t="str">
            <v>1996M6</v>
          </cell>
          <cell r="B101">
            <v>90.5</v>
          </cell>
          <cell r="C101">
            <v>97.91</v>
          </cell>
          <cell r="D101">
            <v>95.61</v>
          </cell>
          <cell r="E101">
            <v>98.7</v>
          </cell>
        </row>
        <row r="102">
          <cell r="A102" t="str">
            <v>1996M7</v>
          </cell>
          <cell r="B102">
            <v>91.16</v>
          </cell>
          <cell r="C102">
            <v>98.64</v>
          </cell>
          <cell r="D102">
            <v>96.78</v>
          </cell>
          <cell r="E102">
            <v>99.94</v>
          </cell>
        </row>
        <row r="103">
          <cell r="A103" t="str">
            <v>1996M8</v>
          </cell>
          <cell r="B103">
            <v>91.41</v>
          </cell>
          <cell r="C103">
            <v>98.29</v>
          </cell>
          <cell r="D103">
            <v>97.38</v>
          </cell>
          <cell r="E103">
            <v>100.21</v>
          </cell>
        </row>
        <row r="104">
          <cell r="A104" t="str">
            <v>1996M9</v>
          </cell>
          <cell r="B104">
            <v>90.06</v>
          </cell>
          <cell r="C104">
            <v>97.25</v>
          </cell>
          <cell r="D104">
            <v>96.38</v>
          </cell>
          <cell r="E104">
            <v>98.13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/>
      <sheetData sheetId="18" refreshError="1"/>
      <sheetData sheetId="19"/>
      <sheetData sheetId="20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  <cell r="G1" t="str">
            <v>CPI112</v>
          </cell>
          <cell r="H1" t="str">
            <v>CPI132</v>
          </cell>
          <cell r="I1" t="str">
            <v>CPI134</v>
          </cell>
          <cell r="J1" t="str">
            <v>CPI136</v>
          </cell>
          <cell r="L1" t="str">
            <v>CPI158</v>
          </cell>
          <cell r="U1" t="str">
            <v>WPI111</v>
          </cell>
          <cell r="V1" t="str">
            <v>WPI112</v>
          </cell>
          <cell r="W1" t="str">
            <v>WPI132</v>
          </cell>
          <cell r="X1" t="str">
            <v>WPI134</v>
          </cell>
          <cell r="AA1" t="str">
            <v>WPI158</v>
          </cell>
          <cell r="AL1" t="str">
            <v>enda111</v>
          </cell>
          <cell r="AM1" t="str">
            <v>enda112</v>
          </cell>
          <cell r="AN1" t="str">
            <v>enda132</v>
          </cell>
          <cell r="AO1" t="str">
            <v>enda134</v>
          </cell>
          <cell r="AP1" t="str">
            <v>enda136</v>
          </cell>
          <cell r="AR1" t="str">
            <v>enda158</v>
          </cell>
          <cell r="BI1" t="str">
            <v>u111lnulcmx</v>
          </cell>
          <cell r="BJ1" t="str">
            <v>u112lnulcmx</v>
          </cell>
          <cell r="BK1" t="str">
            <v>u132lnulcmx</v>
          </cell>
          <cell r="BL1" t="str">
            <v>u134lnulcmx</v>
          </cell>
          <cell r="BM1" t="str">
            <v>u136lnulcmx</v>
          </cell>
          <cell r="BP1" t="str">
            <v>u158lnulcmx</v>
          </cell>
        </row>
        <row r="2">
          <cell r="F2" t="str">
            <v>CPI111</v>
          </cell>
          <cell r="G2" t="str">
            <v>CPI112</v>
          </cell>
          <cell r="H2" t="str">
            <v>CPI132</v>
          </cell>
          <cell r="I2" t="str">
            <v>CPI134</v>
          </cell>
          <cell r="J2" t="str">
            <v>CPI136</v>
          </cell>
          <cell r="K2" t="str">
            <v>cpi936</v>
          </cell>
          <cell r="L2" t="str">
            <v>CPI158</v>
          </cell>
          <cell r="U2" t="str">
            <v>WPI111</v>
          </cell>
          <cell r="V2" t="str">
            <v>WPI112</v>
          </cell>
          <cell r="W2" t="str">
            <v>WPI132</v>
          </cell>
          <cell r="X2" t="str">
            <v>WPI134</v>
          </cell>
          <cell r="Z2" t="str">
            <v>wpi936</v>
          </cell>
          <cell r="AA2" t="str">
            <v>WPI158</v>
          </cell>
        </row>
        <row r="9">
          <cell r="B9" t="str">
            <v>1990m1</v>
          </cell>
        </row>
        <row r="10">
          <cell r="B10" t="str">
            <v>+</v>
          </cell>
        </row>
        <row r="11">
          <cell r="B11" t="str">
            <v>+</v>
          </cell>
          <cell r="C11" t="str">
            <v>Mar90</v>
          </cell>
        </row>
        <row r="12">
          <cell r="B12" t="str">
            <v>+</v>
          </cell>
        </row>
        <row r="13">
          <cell r="B13" t="str">
            <v>+</v>
          </cell>
        </row>
        <row r="14">
          <cell r="B14" t="str">
            <v>+</v>
          </cell>
          <cell r="C14" t="str">
            <v>Jun</v>
          </cell>
        </row>
        <row r="15">
          <cell r="B15" t="str">
            <v>+</v>
          </cell>
        </row>
        <row r="16">
          <cell r="B16" t="str">
            <v>+</v>
          </cell>
        </row>
        <row r="17">
          <cell r="B17" t="str">
            <v>+</v>
          </cell>
          <cell r="C17" t="str">
            <v>Sep</v>
          </cell>
        </row>
        <row r="18">
          <cell r="B18" t="str">
            <v>+</v>
          </cell>
        </row>
        <row r="19">
          <cell r="B19" t="str">
            <v>+</v>
          </cell>
        </row>
        <row r="20">
          <cell r="B20" t="str">
            <v>+</v>
          </cell>
          <cell r="C20" t="str">
            <v>Dec</v>
          </cell>
        </row>
        <row r="21">
          <cell r="B21" t="str">
            <v>+</v>
          </cell>
        </row>
        <row r="22">
          <cell r="B22" t="str">
            <v>+</v>
          </cell>
        </row>
        <row r="23">
          <cell r="B23" t="str">
            <v>+</v>
          </cell>
          <cell r="C23" t="str">
            <v>Mar91</v>
          </cell>
        </row>
        <row r="24">
          <cell r="B24" t="str">
            <v>+</v>
          </cell>
        </row>
        <row r="25">
          <cell r="B25" t="str">
            <v>+</v>
          </cell>
        </row>
        <row r="26">
          <cell r="B26" t="str">
            <v>+</v>
          </cell>
          <cell r="C26" t="str">
            <v>Jun</v>
          </cell>
        </row>
        <row r="27">
          <cell r="B27" t="str">
            <v>+</v>
          </cell>
        </row>
        <row r="28">
          <cell r="B28" t="str">
            <v>+</v>
          </cell>
        </row>
        <row r="29">
          <cell r="B29" t="str">
            <v>+</v>
          </cell>
          <cell r="C29" t="str">
            <v>Sep</v>
          </cell>
        </row>
        <row r="30">
          <cell r="B30" t="str">
            <v>+</v>
          </cell>
        </row>
        <row r="31">
          <cell r="B31" t="str">
            <v>+</v>
          </cell>
        </row>
        <row r="32">
          <cell r="B32" t="str">
            <v>+</v>
          </cell>
          <cell r="C32" t="str">
            <v>Dec</v>
          </cell>
        </row>
        <row r="33">
          <cell r="B33" t="str">
            <v>+</v>
          </cell>
        </row>
        <row r="34">
          <cell r="B34" t="str">
            <v>+</v>
          </cell>
        </row>
        <row r="35">
          <cell r="B35" t="str">
            <v>+</v>
          </cell>
          <cell r="C35" t="str">
            <v>Mar92</v>
          </cell>
        </row>
        <row r="36">
          <cell r="B36" t="str">
            <v>+</v>
          </cell>
        </row>
        <row r="37">
          <cell r="B37" t="str">
            <v>+</v>
          </cell>
        </row>
        <row r="38">
          <cell r="B38" t="str">
            <v>+</v>
          </cell>
          <cell r="C38" t="str">
            <v>Jun</v>
          </cell>
        </row>
        <row r="39">
          <cell r="B39" t="str">
            <v>+</v>
          </cell>
        </row>
        <row r="40">
          <cell r="B40" t="str">
            <v>+</v>
          </cell>
        </row>
        <row r="41">
          <cell r="B41" t="str">
            <v>+</v>
          </cell>
          <cell r="C41" t="str">
            <v>Sep</v>
          </cell>
        </row>
        <row r="42">
          <cell r="B42" t="str">
            <v>+</v>
          </cell>
        </row>
        <row r="43">
          <cell r="B43" t="str">
            <v>+</v>
          </cell>
        </row>
        <row r="44">
          <cell r="B44" t="str">
            <v>+</v>
          </cell>
          <cell r="C44" t="str">
            <v>Dec</v>
          </cell>
        </row>
        <row r="45">
          <cell r="B45" t="str">
            <v>+</v>
          </cell>
        </row>
        <row r="46">
          <cell r="B46" t="str">
            <v>+</v>
          </cell>
        </row>
        <row r="47">
          <cell r="B47" t="str">
            <v>+</v>
          </cell>
          <cell r="C47" t="str">
            <v>Mar93</v>
          </cell>
        </row>
        <row r="48">
          <cell r="B48" t="str">
            <v>+</v>
          </cell>
        </row>
        <row r="49">
          <cell r="B49" t="str">
            <v>+</v>
          </cell>
        </row>
        <row r="50">
          <cell r="B50" t="str">
            <v>+</v>
          </cell>
          <cell r="C50" t="str">
            <v>Jun</v>
          </cell>
        </row>
        <row r="51">
          <cell r="B51" t="str">
            <v>+</v>
          </cell>
        </row>
        <row r="52">
          <cell r="B52" t="str">
            <v>+</v>
          </cell>
        </row>
        <row r="53">
          <cell r="B53" t="str">
            <v>+</v>
          </cell>
          <cell r="C53" t="str">
            <v>Sep</v>
          </cell>
        </row>
        <row r="54">
          <cell r="B54" t="str">
            <v>+</v>
          </cell>
        </row>
        <row r="55">
          <cell r="B55" t="str">
            <v>+</v>
          </cell>
        </row>
        <row r="56">
          <cell r="B56" t="str">
            <v>+</v>
          </cell>
          <cell r="C56" t="str">
            <v>Dec</v>
          </cell>
        </row>
        <row r="57">
          <cell r="B57" t="str">
            <v>+</v>
          </cell>
        </row>
        <row r="58">
          <cell r="B58" t="str">
            <v>+</v>
          </cell>
        </row>
        <row r="59">
          <cell r="B59" t="str">
            <v>+</v>
          </cell>
          <cell r="C59" t="str">
            <v>Mar94</v>
          </cell>
        </row>
        <row r="60">
          <cell r="B60" t="str">
            <v>+</v>
          </cell>
        </row>
        <row r="61">
          <cell r="B61" t="str">
            <v>+</v>
          </cell>
        </row>
        <row r="62">
          <cell r="B62" t="str">
            <v>+</v>
          </cell>
          <cell r="C62" t="str">
            <v>Jun</v>
          </cell>
        </row>
        <row r="63">
          <cell r="B63" t="str">
            <v>+</v>
          </cell>
        </row>
        <row r="64">
          <cell r="B64" t="str">
            <v>+</v>
          </cell>
        </row>
        <row r="65">
          <cell r="B65" t="str">
            <v>+</v>
          </cell>
          <cell r="C65" t="str">
            <v>Sep</v>
          </cell>
        </row>
        <row r="66">
          <cell r="B66" t="str">
            <v>+</v>
          </cell>
        </row>
        <row r="67">
          <cell r="B67" t="str">
            <v>+</v>
          </cell>
        </row>
        <row r="68">
          <cell r="B68" t="str">
            <v>+</v>
          </cell>
          <cell r="C68" t="str">
            <v>Dec</v>
          </cell>
        </row>
        <row r="69">
          <cell r="B69" t="str">
            <v>+</v>
          </cell>
        </row>
        <row r="70">
          <cell r="B70" t="str">
            <v>+</v>
          </cell>
        </row>
        <row r="71">
          <cell r="B71" t="str">
            <v>+</v>
          </cell>
          <cell r="C71" t="str">
            <v>Mar95</v>
          </cell>
        </row>
        <row r="72">
          <cell r="B72" t="str">
            <v>+</v>
          </cell>
        </row>
        <row r="73">
          <cell r="B73" t="str">
            <v>+</v>
          </cell>
        </row>
        <row r="74">
          <cell r="B74" t="str">
            <v>+</v>
          </cell>
          <cell r="C74" t="str">
            <v>Jun</v>
          </cell>
        </row>
        <row r="75">
          <cell r="B75" t="str">
            <v>+</v>
          </cell>
        </row>
        <row r="76">
          <cell r="B76" t="str">
            <v>+</v>
          </cell>
        </row>
        <row r="77">
          <cell r="B77" t="str">
            <v>+</v>
          </cell>
        </row>
        <row r="78">
          <cell r="B78" t="str">
            <v>+</v>
          </cell>
        </row>
        <row r="79">
          <cell r="B79" t="str">
            <v>+</v>
          </cell>
        </row>
        <row r="80">
          <cell r="B80" t="str">
            <v>+</v>
          </cell>
        </row>
        <row r="81">
          <cell r="B81" t="str">
            <v>+</v>
          </cell>
        </row>
        <row r="82">
          <cell r="B82" t="str">
            <v>+</v>
          </cell>
        </row>
        <row r="83">
          <cell r="B83" t="str">
            <v>+</v>
          </cell>
        </row>
        <row r="84">
          <cell r="B84" t="str">
            <v>+</v>
          </cell>
        </row>
        <row r="85">
          <cell r="B85" t="str">
            <v>+</v>
          </cell>
        </row>
        <row r="86">
          <cell r="B86" t="str">
            <v>+</v>
          </cell>
        </row>
        <row r="87">
          <cell r="B87" t="str">
            <v>+</v>
          </cell>
        </row>
        <row r="88">
          <cell r="B88" t="str">
            <v>+</v>
          </cell>
        </row>
        <row r="89">
          <cell r="B89" t="str">
            <v>+</v>
          </cell>
        </row>
        <row r="90">
          <cell r="B90" t="str">
            <v>+</v>
          </cell>
        </row>
        <row r="91">
          <cell r="B91" t="str">
            <v>+</v>
          </cell>
        </row>
        <row r="92">
          <cell r="B92" t="str">
            <v>+</v>
          </cell>
        </row>
        <row r="93">
          <cell r="B93" t="str">
            <v>+</v>
          </cell>
        </row>
        <row r="94">
          <cell r="B94" t="str">
            <v>+</v>
          </cell>
        </row>
        <row r="95">
          <cell r="B95" t="str">
            <v>+</v>
          </cell>
        </row>
        <row r="96">
          <cell r="B96" t="str">
            <v>+</v>
          </cell>
        </row>
        <row r="97">
          <cell r="B97" t="str">
            <v>+</v>
          </cell>
        </row>
        <row r="98">
          <cell r="B98" t="str">
            <v>+</v>
          </cell>
        </row>
        <row r="99">
          <cell r="B99" t="str">
            <v>+</v>
          </cell>
        </row>
        <row r="100">
          <cell r="B100" t="str">
            <v>+</v>
          </cell>
        </row>
        <row r="101">
          <cell r="B101" t="str">
            <v>+</v>
          </cell>
        </row>
        <row r="102">
          <cell r="B102" t="str">
            <v>+</v>
          </cell>
        </row>
        <row r="103">
          <cell r="B103" t="str">
            <v>+</v>
          </cell>
        </row>
        <row r="104">
          <cell r="B104" t="str">
            <v>+</v>
          </cell>
        </row>
        <row r="105">
          <cell r="B105" t="str">
            <v>+</v>
          </cell>
        </row>
        <row r="106">
          <cell r="B106" t="str">
            <v>+</v>
          </cell>
        </row>
        <row r="107">
          <cell r="B107" t="str">
            <v>+</v>
          </cell>
        </row>
        <row r="108">
          <cell r="B108" t="str">
            <v>+</v>
          </cell>
        </row>
        <row r="109">
          <cell r="B109" t="str">
            <v>+</v>
          </cell>
        </row>
        <row r="110">
          <cell r="B110" t="str">
            <v>+</v>
          </cell>
        </row>
        <row r="111">
          <cell r="B111" t="str">
            <v>+</v>
          </cell>
        </row>
        <row r="112">
          <cell r="B112" t="str">
            <v>+</v>
          </cell>
        </row>
        <row r="113">
          <cell r="B113" t="str">
            <v>+</v>
          </cell>
        </row>
        <row r="114">
          <cell r="B114" t="str">
            <v>+</v>
          </cell>
        </row>
        <row r="115">
          <cell r="B115" t="str">
            <v>+</v>
          </cell>
        </row>
        <row r="116">
          <cell r="B116" t="str">
            <v>+</v>
          </cell>
        </row>
        <row r="117">
          <cell r="B117" t="str">
            <v>+</v>
          </cell>
        </row>
        <row r="118">
          <cell r="B118" t="str">
            <v>+</v>
          </cell>
        </row>
        <row r="119">
          <cell r="B119" t="str">
            <v>+</v>
          </cell>
        </row>
        <row r="138">
          <cell r="T138" t="str">
            <v>October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AT146" t="str">
            <v>$NOMXRG6</v>
          </cell>
          <cell r="AU146" t="str">
            <v>$NOMXRG6</v>
          </cell>
          <cell r="BR146" t="str">
            <v>$NULCG6</v>
          </cell>
        </row>
        <row r="147">
          <cell r="BB147" t="str">
            <v>Index, Jan-Sept 1990=100</v>
          </cell>
        </row>
        <row r="148">
          <cell r="BU148" t="str">
            <v>$ULCCR</v>
          </cell>
        </row>
        <row r="149">
          <cell r="AY149" t="str">
            <v>Index, Jan-Sept 1990=100</v>
          </cell>
          <cell r="BR149" t="str">
            <v>$NULCG6</v>
          </cell>
          <cell r="BU149" t="str">
            <v>$ULCCR</v>
          </cell>
        </row>
        <row r="150">
          <cell r="AT150" t="str">
            <v>$NOMXRG6</v>
          </cell>
          <cell r="AU150" t="str">
            <v>$NOMXRG6</v>
          </cell>
          <cell r="AY150" t="str">
            <v>NEER</v>
          </cell>
          <cell r="AZ150" t="str">
            <v>REER</v>
          </cell>
          <cell r="BA150" t="str">
            <v>REER</v>
          </cell>
          <cell r="BB150" t="str">
            <v>REER</v>
          </cell>
          <cell r="BU150" t="str">
            <v>CZ</v>
          </cell>
        </row>
        <row r="151">
          <cell r="AT151" t="str">
            <v xml:space="preserve">Weighted </v>
          </cell>
          <cell r="AU151" t="str">
            <v xml:space="preserve">Weighted </v>
          </cell>
          <cell r="AY151" t="str">
            <v>(czech/</v>
          </cell>
          <cell r="AZ151" t="str">
            <v>(CPI based)</v>
          </cell>
          <cell r="BA151" t="str">
            <v>(ULC based)</v>
          </cell>
          <cell r="BB151" t="str">
            <v>(PPI based)</v>
          </cell>
        </row>
        <row r="152">
          <cell r="D152">
            <v>1</v>
          </cell>
          <cell r="E152" t="str">
            <v>weights1</v>
          </cell>
          <cell r="AT152" t="str">
            <v>average</v>
          </cell>
          <cell r="AU152" t="str">
            <v>average</v>
          </cell>
          <cell r="AY152" t="str">
            <v>$nomxrg6)</v>
          </cell>
        </row>
        <row r="153">
          <cell r="D153">
            <v>1</v>
          </cell>
          <cell r="E153" t="str">
            <v>weights2</v>
          </cell>
          <cell r="AT153" t="str">
            <v>EXCL  SVK</v>
          </cell>
          <cell r="AU153" t="str">
            <v>Incl. SVK</v>
          </cell>
          <cell r="AY153" t="str">
            <v>neer</v>
          </cell>
          <cell r="AZ153" t="str">
            <v>reerc</v>
          </cell>
          <cell r="BA153" t="str">
            <v>reeru</v>
          </cell>
          <cell r="BB153" t="str">
            <v>reerp</v>
          </cell>
        </row>
        <row r="154">
          <cell r="B154" t="str">
            <v>1990m1</v>
          </cell>
          <cell r="D154" t="str">
            <v>1990</v>
          </cell>
          <cell r="E154" t="str">
            <v>Jan.</v>
          </cell>
          <cell r="AT154">
            <v>97.717685390932786</v>
          </cell>
          <cell r="AU154">
            <v>98.416450466774521</v>
          </cell>
          <cell r="AW154" t="str">
            <v>1990</v>
          </cell>
          <cell r="AX154">
            <v>32874</v>
          </cell>
          <cell r="AY154">
            <v>102.86789797269462</v>
          </cell>
          <cell r="AZ154">
            <v>1.009642963192813</v>
          </cell>
          <cell r="BA154">
            <v>101.34981705649405</v>
          </cell>
          <cell r="BB154">
            <v>99.628468216542174</v>
          </cell>
          <cell r="BR154">
            <v>95.691962942667203</v>
          </cell>
          <cell r="BU154">
            <v>96.990004549817399</v>
          </cell>
        </row>
        <row r="155">
          <cell r="B155" t="str">
            <v>+</v>
          </cell>
          <cell r="E155" t="str">
            <v>Feb.</v>
          </cell>
          <cell r="AT155">
            <v>98.694340675689048</v>
          </cell>
          <cell r="AU155">
            <v>98.681386638521047</v>
          </cell>
          <cell r="AX155" t="str">
            <v>Feb</v>
          </cell>
          <cell r="AY155">
            <v>99.947925183606046</v>
          </cell>
          <cell r="AZ155">
            <v>0.90584955274081691</v>
          </cell>
          <cell r="BA155">
            <v>121.51084486892017</v>
          </cell>
          <cell r="BB155">
            <v>95.434709131531818</v>
          </cell>
          <cell r="BR155">
            <v>97.295901743191223</v>
          </cell>
          <cell r="BU155">
            <v>118.23284369610742</v>
          </cell>
        </row>
        <row r="156">
          <cell r="B156" t="str">
            <v>+</v>
          </cell>
          <cell r="E156" t="str">
            <v>March</v>
          </cell>
          <cell r="AT156">
            <v>97.05110994886661</v>
          </cell>
          <cell r="AU156">
            <v>97.273091054262636</v>
          </cell>
          <cell r="AX156" t="str">
            <v>Mar</v>
          </cell>
          <cell r="AY156">
            <v>100.91072848615903</v>
          </cell>
          <cell r="AZ156">
            <v>1.0486060074945365</v>
          </cell>
          <cell r="BA156">
            <v>100.67124941272503</v>
          </cell>
          <cell r="BB156">
            <v>95.744050870788996</v>
          </cell>
          <cell r="BR156">
            <v>96.411216455223325</v>
          </cell>
          <cell r="BU156">
            <v>97.06475626257911</v>
          </cell>
        </row>
        <row r="157">
          <cell r="B157" t="str">
            <v>+</v>
          </cell>
          <cell r="E157" t="str">
            <v>April</v>
          </cell>
          <cell r="AT157">
            <v>97.861274899808009</v>
          </cell>
          <cell r="AU157">
            <v>97.953743391250597</v>
          </cell>
          <cell r="AX157" t="str">
            <v>Apr</v>
          </cell>
          <cell r="AY157">
            <v>100.37548391924503</v>
          </cell>
          <cell r="AZ157">
            <v>1.0096271689377452</v>
          </cell>
          <cell r="BA157">
            <v>109.83384012522315</v>
          </cell>
          <cell r="BB157">
            <v>95.834237220419894</v>
          </cell>
          <cell r="BR157">
            <v>98.084662018047695</v>
          </cell>
          <cell r="BU157">
            <v>107.73723245506008</v>
          </cell>
        </row>
        <row r="158">
          <cell r="B158" t="str">
            <v>+</v>
          </cell>
          <cell r="E158" t="str">
            <v>May</v>
          </cell>
          <cell r="AT158">
            <v>99.359154931874428</v>
          </cell>
          <cell r="AU158">
            <v>99.420541140641703</v>
          </cell>
          <cell r="AX158" t="str">
            <v>May</v>
          </cell>
          <cell r="AY158">
            <v>100.24539209966674</v>
          </cell>
          <cell r="AZ158">
            <v>1.0162113742847021</v>
          </cell>
          <cell r="BA158">
            <v>92.923132830933994</v>
          </cell>
          <cell r="BB158">
            <v>96.390366140930439</v>
          </cell>
          <cell r="BR158">
            <v>100.4380590649068</v>
          </cell>
          <cell r="BU158">
            <v>93.336326050436085</v>
          </cell>
        </row>
        <row r="159">
          <cell r="B159" t="str">
            <v>+</v>
          </cell>
          <cell r="E159" t="str">
            <v>June</v>
          </cell>
          <cell r="AT159">
            <v>98.343276122542179</v>
          </cell>
          <cell r="AU159">
            <v>98.19585606908349</v>
          </cell>
          <cell r="AX159" t="str">
            <v>Jun</v>
          </cell>
          <cell r="AY159">
            <v>99.406466786284071</v>
          </cell>
          <cell r="AZ159">
            <v>1.0058013162293933</v>
          </cell>
          <cell r="BA159">
            <v>84.715863612560582</v>
          </cell>
          <cell r="BB159">
            <v>96.891987257323052</v>
          </cell>
          <cell r="BR159">
            <v>99.255834884469436</v>
          </cell>
          <cell r="BU159">
            <v>84.090965021808145</v>
          </cell>
        </row>
        <row r="160">
          <cell r="B160" t="str">
            <v>+</v>
          </cell>
          <cell r="E160" t="str">
            <v>July</v>
          </cell>
          <cell r="AT160">
            <v>100.99506326366676</v>
          </cell>
          <cell r="AU160">
            <v>100.75071112984503</v>
          </cell>
          <cell r="AX160" t="str">
            <v>Jul</v>
          </cell>
          <cell r="AY160">
            <v>99.043344271983258</v>
          </cell>
          <cell r="AZ160">
            <v>0.99825031296119759</v>
          </cell>
          <cell r="BA160">
            <v>99.269294223742563</v>
          </cell>
          <cell r="BB160">
            <v>104.75520681254494</v>
          </cell>
          <cell r="BR160">
            <v>101.59603165985909</v>
          </cell>
          <cell r="BU160">
            <v>100.86029315246286</v>
          </cell>
        </row>
        <row r="161">
          <cell r="B161" t="str">
            <v>+</v>
          </cell>
          <cell r="E161" t="str">
            <v>Aug.</v>
          </cell>
          <cell r="AT161">
            <v>104.91338781055948</v>
          </cell>
          <cell r="AU161">
            <v>104.44079718244988</v>
          </cell>
          <cell r="AX161" t="str">
            <v>Aug</v>
          </cell>
          <cell r="AY161">
            <v>98.224383732714244</v>
          </cell>
          <cell r="AZ161">
            <v>0.90352240973764386</v>
          </cell>
          <cell r="BA161">
            <v>103.45943013678517</v>
          </cell>
          <cell r="BB161">
            <v>106.43162390008962</v>
          </cell>
          <cell r="BR161">
            <v>105.45309736673832</v>
          </cell>
          <cell r="BU161">
            <v>109.10834530749199</v>
          </cell>
        </row>
        <row r="162">
          <cell r="B162" t="str">
            <v>+</v>
          </cell>
          <cell r="E162" t="str">
            <v>Sept.</v>
          </cell>
          <cell r="AT162">
            <v>104.9977106428299</v>
          </cell>
          <cell r="AU162">
            <v>104.80403238341049</v>
          </cell>
          <cell r="AX162" t="str">
            <v>Sep</v>
          </cell>
          <cell r="AY162">
            <v>99.270019289441464</v>
          </cell>
          <cell r="AZ162">
            <v>0.91320229072180292</v>
          </cell>
          <cell r="BA162">
            <v>91.537025512535052</v>
          </cell>
          <cell r="BB162">
            <v>108.51287026828214</v>
          </cell>
          <cell r="BR162">
            <v>105.77323386489692</v>
          </cell>
          <cell r="BU162">
            <v>96.828036591818503</v>
          </cell>
        </row>
        <row r="163">
          <cell r="B163" t="str">
            <v>+</v>
          </cell>
          <cell r="E163" t="str">
            <v>Oct.</v>
          </cell>
          <cell r="AT163">
            <v>108.03511331402491</v>
          </cell>
          <cell r="AU163">
            <v>100.51672143309382</v>
          </cell>
          <cell r="AX163" t="str">
            <v>Oct</v>
          </cell>
          <cell r="AY163">
            <v>75.108316466956168</v>
          </cell>
          <cell r="AZ163">
            <v>0.74689509092898387</v>
          </cell>
          <cell r="BA163">
            <v>74.167223530066138</v>
          </cell>
          <cell r="BB163">
            <v>83.098393824811879</v>
          </cell>
          <cell r="BR163">
            <v>109.03270591450871</v>
          </cell>
          <cell r="BU163">
            <v>80.8718464368485</v>
          </cell>
        </row>
        <row r="164">
          <cell r="B164" t="str">
            <v>+</v>
          </cell>
          <cell r="E164" t="str">
            <v>Nov.</v>
          </cell>
          <cell r="AT164">
            <v>110.25461006996127</v>
          </cell>
          <cell r="AU164">
            <v>98.078043867544167</v>
          </cell>
          <cell r="AX164" t="str">
            <v>Nov</v>
          </cell>
          <cell r="AY164">
            <v>62.85120983133713</v>
          </cell>
          <cell r="AZ164">
            <v>0.69176599641183467</v>
          </cell>
          <cell r="BA164">
            <v>61.131368779774348</v>
          </cell>
          <cell r="BB164">
            <v>70.658774539049006</v>
          </cell>
          <cell r="BR164">
            <v>111.45691523948409</v>
          </cell>
          <cell r="BU164">
            <v>68.13961671431845</v>
          </cell>
        </row>
        <row r="165">
          <cell r="B165" t="str">
            <v>+</v>
          </cell>
          <cell r="E165" t="str">
            <v>Dec.</v>
          </cell>
          <cell r="AT165">
            <v>109.57587247556651</v>
          </cell>
          <cell r="AU165">
            <v>97.051535915857428</v>
          </cell>
          <cell r="AX165" t="str">
            <v>Dec</v>
          </cell>
          <cell r="AY165">
            <v>61.776502297974325</v>
          </cell>
          <cell r="AZ165">
            <v>0.63812772138269314</v>
          </cell>
          <cell r="BA165">
            <v>62.844166995599274</v>
          </cell>
          <cell r="BB165">
            <v>69.310923367402808</v>
          </cell>
          <cell r="BR165">
            <v>111.18025598994335</v>
          </cell>
          <cell r="BU165">
            <v>69.874898629541946</v>
          </cell>
        </row>
        <row r="166">
          <cell r="B166" t="str">
            <v>+</v>
          </cell>
          <cell r="D166" t="str">
            <v>1991</v>
          </cell>
          <cell r="E166" t="str">
            <v>Jan.</v>
          </cell>
          <cell r="AT166">
            <v>108.54750735239962</v>
          </cell>
          <cell r="AU166">
            <v>93.176921128356256</v>
          </cell>
          <cell r="AW166" t="str">
            <v>1991</v>
          </cell>
          <cell r="AX166">
            <v>33239</v>
          </cell>
          <cell r="AY166">
            <v>54.558086574227595</v>
          </cell>
          <cell r="AZ166">
            <v>0.52270821897392594</v>
          </cell>
          <cell r="BA166">
            <v>51.364390991125177</v>
          </cell>
          <cell r="BB166">
            <v>74.876734071685775</v>
          </cell>
          <cell r="BR166">
            <v>110.29792595046035</v>
          </cell>
          <cell r="BU166">
            <v>56.657582052894838</v>
          </cell>
        </row>
        <row r="167">
          <cell r="B167" t="str">
            <v>+</v>
          </cell>
          <cell r="E167" t="str">
            <v>Feb.</v>
          </cell>
          <cell r="AT167">
            <v>110.55782393024619</v>
          </cell>
          <cell r="AU167">
            <v>94.663773765112893</v>
          </cell>
          <cell r="AX167" t="str">
            <v>Feb</v>
          </cell>
          <cell r="AY167">
            <v>54.015349274176515</v>
          </cell>
          <cell r="AZ167">
            <v>0.47988117591450397</v>
          </cell>
          <cell r="BA167">
            <v>66.260717614034021</v>
          </cell>
          <cell r="BB167">
            <v>77.700151743643303</v>
          </cell>
          <cell r="BR167">
            <v>112.61713711212916</v>
          </cell>
          <cell r="BU167">
            <v>74.625828375392715</v>
          </cell>
        </row>
        <row r="168">
          <cell r="B168" t="str">
            <v>+</v>
          </cell>
          <cell r="E168" t="str">
            <v>March</v>
          </cell>
          <cell r="AT168">
            <v>103.04659999685349</v>
          </cell>
          <cell r="AU168">
            <v>88.752868194270221</v>
          </cell>
          <cell r="AX168" t="str">
            <v>Mar</v>
          </cell>
          <cell r="AY168">
            <v>55.290903978447936</v>
          </cell>
          <cell r="AZ168">
            <v>0.56039049020909004</v>
          </cell>
          <cell r="BA168">
            <v>67.049183290076414</v>
          </cell>
          <cell r="BB168">
            <v>82.650913539433446</v>
          </cell>
          <cell r="BR168">
            <v>106.1393269872501</v>
          </cell>
          <cell r="BU168">
            <v>71.170229925970645</v>
          </cell>
        </row>
        <row r="169">
          <cell r="B169" t="str">
            <v>+</v>
          </cell>
          <cell r="E169" t="str">
            <v>April</v>
          </cell>
          <cell r="AT169">
            <v>97.816125768129965</v>
          </cell>
          <cell r="AU169">
            <v>84.485746977459087</v>
          </cell>
          <cell r="AX169" t="str">
            <v>Apr</v>
          </cell>
          <cell r="AY169">
            <v>55.912880617050263</v>
          </cell>
          <cell r="AZ169">
            <v>0.54919522992492209</v>
          </cell>
          <cell r="BA169">
            <v>68.294798327569112</v>
          </cell>
          <cell r="BB169">
            <v>85.696392246293911</v>
          </cell>
          <cell r="BR169">
            <v>102.14514072132152</v>
          </cell>
          <cell r="BU169">
            <v>69.764403483260537</v>
          </cell>
        </row>
        <row r="170">
          <cell r="B170" t="str">
            <v>+</v>
          </cell>
          <cell r="E170" t="str">
            <v>May</v>
          </cell>
          <cell r="AT170">
            <v>96.983402569415432</v>
          </cell>
          <cell r="AU170">
            <v>83.820470546965012</v>
          </cell>
          <cell r="AX170" t="str">
            <v>May</v>
          </cell>
          <cell r="AY170">
            <v>56.055952541289635</v>
          </cell>
          <cell r="AZ170">
            <v>0.55724065940892986</v>
          </cell>
          <cell r="BA170">
            <v>67.016623851274247</v>
          </cell>
          <cell r="BB170">
            <v>88.494629135030536</v>
          </cell>
          <cell r="BR170">
            <v>102.4437403724986</v>
          </cell>
          <cell r="BU170">
            <v>68.658849102556374</v>
          </cell>
        </row>
        <row r="171">
          <cell r="B171" t="str">
            <v>+</v>
          </cell>
          <cell r="E171" t="str">
            <v>June</v>
          </cell>
          <cell r="AT171">
            <v>93.631198316466879</v>
          </cell>
          <cell r="AU171">
            <v>81.126055579085715</v>
          </cell>
          <cell r="AX171" t="str">
            <v>Jun</v>
          </cell>
          <cell r="AY171">
            <v>56.615537036050299</v>
          </cell>
          <cell r="AZ171">
            <v>0.55913778196545905</v>
          </cell>
          <cell r="BA171">
            <v>77.436766469813278</v>
          </cell>
          <cell r="BB171">
            <v>91.651718075236374</v>
          </cell>
          <cell r="BR171">
            <v>98.610193879527401</v>
          </cell>
          <cell r="BU171">
            <v>76.365565071626918</v>
          </cell>
        </row>
        <row r="172">
          <cell r="B172" t="str">
            <v>+</v>
          </cell>
          <cell r="E172" t="str">
            <v>July</v>
          </cell>
          <cell r="AT172">
            <v>93.491304844653499</v>
          </cell>
          <cell r="AU172">
            <v>80.962816004955386</v>
          </cell>
          <cell r="AX172" t="str">
            <v>Jul</v>
          </cell>
          <cell r="AY172">
            <v>56.49905789331369</v>
          </cell>
          <cell r="AZ172">
            <v>0.55047749176402194</v>
          </cell>
          <cell r="BA172">
            <v>76.845312270519429</v>
          </cell>
          <cell r="BB172">
            <v>91.357517662392098</v>
          </cell>
          <cell r="BR172">
            <v>97.854489402868367</v>
          </cell>
          <cell r="BU172">
            <v>75.201530961901767</v>
          </cell>
        </row>
        <row r="173">
          <cell r="B173" t="str">
            <v>+</v>
          </cell>
          <cell r="E173" t="str">
            <v>Aug.</v>
          </cell>
          <cell r="AT173">
            <v>95.50747901008836</v>
          </cell>
          <cell r="AU173">
            <v>82.582625374267238</v>
          </cell>
          <cell r="AX173" t="str">
            <v>Aug</v>
          </cell>
          <cell r="AY173">
            <v>56.157780520566568</v>
          </cell>
          <cell r="AZ173">
            <v>0.50339852751922243</v>
          </cell>
          <cell r="BA173">
            <v>72.974655446471928</v>
          </cell>
          <cell r="BB173">
            <v>91.426603220650108</v>
          </cell>
          <cell r="BR173">
            <v>99.735028326539265</v>
          </cell>
          <cell r="BU173">
            <v>72.786077522109011</v>
          </cell>
        </row>
        <row r="174">
          <cell r="B174" t="str">
            <v>+</v>
          </cell>
          <cell r="E174" t="str">
            <v>Sept.</v>
          </cell>
          <cell r="AT174">
            <v>97.868471725571823</v>
          </cell>
          <cell r="AU174">
            <v>84.455658830774411</v>
          </cell>
          <cell r="AX174" t="str">
            <v>Sep</v>
          </cell>
          <cell r="AY174">
            <v>55.715493594823606</v>
          </cell>
          <cell r="AZ174">
            <v>0.49966963053337499</v>
          </cell>
          <cell r="BA174">
            <v>78.780878001789503</v>
          </cell>
          <cell r="BB174">
            <v>91.31354856636348</v>
          </cell>
          <cell r="BR174">
            <v>102.7981466749476</v>
          </cell>
          <cell r="BU174">
            <v>80.990606046535845</v>
          </cell>
        </row>
        <row r="175">
          <cell r="B175" t="str">
            <v>+</v>
          </cell>
          <cell r="E175" t="str">
            <v>Oct.</v>
          </cell>
          <cell r="AT175">
            <v>98.261358323037882</v>
          </cell>
          <cell r="AU175">
            <v>84.808943865025583</v>
          </cell>
          <cell r="AX175" t="str">
            <v>Oct</v>
          </cell>
          <cell r="AY175">
            <v>55.752640753576912</v>
          </cell>
          <cell r="AZ175">
            <v>0.53751826927998125</v>
          </cell>
          <cell r="BA175">
            <v>80.301046718473103</v>
          </cell>
          <cell r="BB175">
            <v>91.889365073420862</v>
          </cell>
          <cell r="BR175">
            <v>104.02007099628467</v>
          </cell>
          <cell r="BU175">
            <v>83.534696557266415</v>
          </cell>
        </row>
        <row r="176">
          <cell r="B176" t="str">
            <v>+</v>
          </cell>
          <cell r="E176" t="str">
            <v>Nov.</v>
          </cell>
          <cell r="AT176">
            <v>101.73617156770416</v>
          </cell>
          <cell r="AU176">
            <v>87.594039313353676</v>
          </cell>
          <cell r="AX176" t="str">
            <v>Nov</v>
          </cell>
          <cell r="AY176">
            <v>55.215393479311601</v>
          </cell>
          <cell r="AZ176">
            <v>0.58819341531803637</v>
          </cell>
          <cell r="BA176">
            <v>80.993403669080749</v>
          </cell>
          <cell r="BB176">
            <v>91.827677077459356</v>
          </cell>
          <cell r="BR176">
            <v>108.32028665722207</v>
          </cell>
          <cell r="BU176">
            <v>87.738054065151104</v>
          </cell>
        </row>
        <row r="177">
          <cell r="B177" t="str">
            <v>+</v>
          </cell>
          <cell r="E177" t="str">
            <v>Dec.</v>
          </cell>
          <cell r="AT177">
            <v>104.8529055988687</v>
          </cell>
          <cell r="AU177">
            <v>90.064435136100983</v>
          </cell>
          <cell r="AX177" t="str">
            <v>Dec</v>
          </cell>
          <cell r="AY177">
            <v>54.700026761852506</v>
          </cell>
          <cell r="AZ177">
            <v>0.54520374429306806</v>
          </cell>
          <cell r="BA177">
            <v>87.86435322380315</v>
          </cell>
          <cell r="BB177">
            <v>91.481117726075098</v>
          </cell>
          <cell r="BR177">
            <v>111.37038443362279</v>
          </cell>
          <cell r="BU177">
            <v>97.861300405548192</v>
          </cell>
        </row>
        <row r="178">
          <cell r="B178" t="str">
            <v>+</v>
          </cell>
          <cell r="D178" t="str">
            <v>1992</v>
          </cell>
          <cell r="E178" t="str">
            <v>Jan.</v>
          </cell>
          <cell r="AT178">
            <v>104.48723301661377</v>
          </cell>
          <cell r="AU178">
            <v>89.980666226623214</v>
          </cell>
          <cell r="AW178" t="str">
            <v>1992</v>
          </cell>
          <cell r="AX178">
            <v>33604</v>
          </cell>
          <cell r="AY178">
            <v>55.259209273165851</v>
          </cell>
          <cell r="AZ178">
            <v>0.50191922404464284</v>
          </cell>
          <cell r="BA178">
            <v>83.609144967629291</v>
          </cell>
          <cell r="BB178">
            <v>90.926560824615621</v>
          </cell>
          <cell r="BR178">
            <v>110.47021413309579</v>
          </cell>
          <cell r="BU178">
            <v>92.369272928763678</v>
          </cell>
        </row>
        <row r="179">
          <cell r="B179" t="str">
            <v>+</v>
          </cell>
          <cell r="E179" t="str">
            <v>Feb.</v>
          </cell>
          <cell r="AT179">
            <v>102.10114552056056</v>
          </cell>
          <cell r="AU179">
            <v>88.112170462747386</v>
          </cell>
          <cell r="AX179" t="str">
            <v>Feb</v>
          </cell>
          <cell r="AY179">
            <v>55.725338712473693</v>
          </cell>
          <cell r="AZ179">
            <v>0.47289124089802442</v>
          </cell>
          <cell r="BA179">
            <v>84.0200233328287</v>
          </cell>
          <cell r="BB179">
            <v>91.014189822846134</v>
          </cell>
          <cell r="BR179">
            <v>107.69599003388875</v>
          </cell>
          <cell r="BU179">
            <v>90.492144019161586</v>
          </cell>
        </row>
        <row r="180">
          <cell r="B180" t="str">
            <v>+</v>
          </cell>
          <cell r="E180" t="str">
            <v>March</v>
          </cell>
          <cell r="AT180">
            <v>99.674204506221344</v>
          </cell>
          <cell r="AU180">
            <v>86.2552109682223</v>
          </cell>
          <cell r="AX180" t="str">
            <v>Mar</v>
          </cell>
          <cell r="AY180">
            <v>56.338311050802439</v>
          </cell>
          <cell r="AZ180">
            <v>0.53779372040718754</v>
          </cell>
          <cell r="BA180">
            <v>85.348176132429998</v>
          </cell>
          <cell r="BB180">
            <v>92.232958779605141</v>
          </cell>
          <cell r="BR180">
            <v>105.59519621476437</v>
          </cell>
          <cell r="BU180">
            <v>90.12949828016292</v>
          </cell>
        </row>
        <row r="181">
          <cell r="B181" t="str">
            <v>+</v>
          </cell>
          <cell r="E181" t="str">
            <v>April</v>
          </cell>
          <cell r="AT181">
            <v>100.39161437633206</v>
          </cell>
          <cell r="AU181">
            <v>86.794272742874313</v>
          </cell>
          <cell r="AX181" t="str">
            <v>Apr</v>
          </cell>
          <cell r="AY181">
            <v>56.12819460661035</v>
          </cell>
          <cell r="AZ181">
            <v>0.52031027090067539</v>
          </cell>
          <cell r="BA181">
            <v>82.962583096389537</v>
          </cell>
          <cell r="BB181">
            <v>92.772626968143811</v>
          </cell>
          <cell r="BR181">
            <v>106.78641712218815</v>
          </cell>
          <cell r="BU181">
            <v>88.598593641428437</v>
          </cell>
        </row>
        <row r="182">
          <cell r="B182" t="str">
            <v>+</v>
          </cell>
          <cell r="E182" t="str">
            <v>May</v>
          </cell>
          <cell r="AT182">
            <v>102.10606253072423</v>
          </cell>
          <cell r="AU182">
            <v>88.069112068699297</v>
          </cell>
          <cell r="AX182" t="str">
            <v>May</v>
          </cell>
          <cell r="AY182">
            <v>55.606727354075247</v>
          </cell>
          <cell r="AZ182">
            <v>0.52875625203352927</v>
          </cell>
          <cell r="BA182">
            <v>89.522180191088466</v>
          </cell>
          <cell r="BB182">
            <v>93.001698001445021</v>
          </cell>
          <cell r="BR182">
            <v>108.9704112267649</v>
          </cell>
          <cell r="BU182">
            <v>97.559100469823221</v>
          </cell>
        </row>
        <row r="183">
          <cell r="B183" t="str">
            <v>+</v>
          </cell>
          <cell r="E183" t="str">
            <v>June</v>
          </cell>
          <cell r="AT183">
            <v>104.80447043781381</v>
          </cell>
          <cell r="AU183">
            <v>90.13691880629348</v>
          </cell>
          <cell r="AX183" t="str">
            <v>Jun</v>
          </cell>
          <cell r="AY183">
            <v>54.97563313774311</v>
          </cell>
          <cell r="AZ183">
            <v>0.51822981815012714</v>
          </cell>
          <cell r="BA183">
            <v>80.220735873208923</v>
          </cell>
          <cell r="BB183">
            <v>92.865824432529138</v>
          </cell>
          <cell r="BR183">
            <v>112.47219189814078</v>
          </cell>
          <cell r="BU183">
            <v>90.231950955048944</v>
          </cell>
        </row>
        <row r="184">
          <cell r="B184" t="str">
            <v>+</v>
          </cell>
          <cell r="E184" t="str">
            <v>July</v>
          </cell>
          <cell r="AT184">
            <v>109.82828275681985</v>
          </cell>
          <cell r="AU184">
            <v>94.910614800746771</v>
          </cell>
          <cell r="AX184" t="str">
            <v>Jul</v>
          </cell>
          <cell r="AY184">
            <v>56.029281527488742</v>
          </cell>
          <cell r="AZ184">
            <v>0.52196485425297834</v>
          </cell>
          <cell r="BA184">
            <v>84.790186559722642</v>
          </cell>
          <cell r="BB184">
            <v>96.507376411799996</v>
          </cell>
          <cell r="BR184">
            <v>118.53657121506585</v>
          </cell>
          <cell r="BU184">
            <v>100.51398667635931</v>
          </cell>
        </row>
        <row r="185">
          <cell r="B185" t="str">
            <v>+</v>
          </cell>
          <cell r="E185" t="str">
            <v>Aug.</v>
          </cell>
          <cell r="AT185">
            <v>112.31505206954623</v>
          </cell>
          <cell r="AU185">
            <v>95.937216774002039</v>
          </cell>
          <cell r="AX185" t="str">
            <v>Aug</v>
          </cell>
          <cell r="AY185">
            <v>53.501955004322753</v>
          </cell>
          <cell r="AZ185">
            <v>0.46212444178161682</v>
          </cell>
          <cell r="BA185">
            <v>81.626432357852977</v>
          </cell>
          <cell r="BB185">
            <v>93.135226312378833</v>
          </cell>
          <cell r="BR185">
            <v>121.89324328227858</v>
          </cell>
          <cell r="BU185">
            <v>99.50364616835374</v>
          </cell>
        </row>
        <row r="186">
          <cell r="B186" t="str">
            <v>+</v>
          </cell>
          <cell r="E186" t="str">
            <v>Sept.</v>
          </cell>
          <cell r="AT186">
            <v>111.59843876002805</v>
          </cell>
          <cell r="AU186">
            <v>95.540891522854579</v>
          </cell>
          <cell r="AX186" t="str">
            <v>Sep</v>
          </cell>
          <cell r="AY186">
            <v>53.984185077433558</v>
          </cell>
          <cell r="AZ186">
            <v>0.46461534940216043</v>
          </cell>
          <cell r="BA186">
            <v>81.925760410346285</v>
          </cell>
          <cell r="BB186">
            <v>95.833387244499704</v>
          </cell>
          <cell r="BR186">
            <v>121.40140706967321</v>
          </cell>
          <cell r="BU186">
            <v>99.465563779279123</v>
          </cell>
        </row>
        <row r="187">
          <cell r="B187" t="str">
            <v>+</v>
          </cell>
          <cell r="E187" t="str">
            <v>Oct.</v>
          </cell>
          <cell r="AT187">
            <v>107.79762349204474</v>
          </cell>
          <cell r="AU187">
            <v>92.924519093703367</v>
          </cell>
          <cell r="AX187" t="str">
            <v>Oct</v>
          </cell>
          <cell r="AY187">
            <v>55.479366182888569</v>
          </cell>
          <cell r="AZ187">
            <v>0.51685485848213586</v>
          </cell>
          <cell r="BA187">
            <v>88.159426020806222</v>
          </cell>
          <cell r="BB187">
            <v>100.72685496254793</v>
          </cell>
          <cell r="BR187">
            <v>117.53701277641271</v>
          </cell>
          <cell r="BU187">
            <v>103.62676723089406</v>
          </cell>
        </row>
        <row r="188">
          <cell r="B188" t="str">
            <v>+</v>
          </cell>
          <cell r="E188" t="str">
            <v>Nov.</v>
          </cell>
          <cell r="AT188">
            <v>101.49811574661865</v>
          </cell>
          <cell r="AU188">
            <v>87.907928721792601</v>
          </cell>
          <cell r="AX188" t="str">
            <v>Nov</v>
          </cell>
          <cell r="AY188">
            <v>56.527811581069173</v>
          </cell>
          <cell r="AZ188">
            <v>0.58733078310468356</v>
          </cell>
          <cell r="BA188">
            <v>92.126541625813147</v>
          </cell>
          <cell r="BB188">
            <v>104.49852848523471</v>
          </cell>
          <cell r="BR188">
            <v>111.00441158319794</v>
          </cell>
          <cell r="BU188">
            <v>102.27124775036245</v>
          </cell>
        </row>
        <row r="189">
          <cell r="B189" t="str">
            <v>+</v>
          </cell>
          <cell r="E189" t="str">
            <v>Dec.</v>
          </cell>
          <cell r="AT189">
            <v>101.4309490719499</v>
          </cell>
          <cell r="AU189">
            <v>87.825663053643353</v>
          </cell>
          <cell r="AX189" t="str">
            <v>Dec</v>
          </cell>
          <cell r="AY189">
            <v>56.466318920958159</v>
          </cell>
          <cell r="AZ189">
            <v>0.54467255674537707</v>
          </cell>
          <cell r="BA189">
            <v>93.310905737565932</v>
          </cell>
          <cell r="BB189">
            <v>104.67214134739345</v>
          </cell>
          <cell r="BR189">
            <v>110.92576832344108</v>
          </cell>
          <cell r="BU189">
            <v>103.51264302275993</v>
          </cell>
        </row>
        <row r="190">
          <cell r="B190" t="str">
            <v>+</v>
          </cell>
          <cell r="D190" t="str">
            <v>1993</v>
          </cell>
          <cell r="E190" t="str">
            <v>Jan.</v>
          </cell>
          <cell r="AT190">
            <v>99.109558282660913</v>
          </cell>
          <cell r="AU190">
            <v>86.063409372529421</v>
          </cell>
          <cell r="AW190" t="str">
            <v>1993</v>
          </cell>
          <cell r="AX190">
            <v>33970</v>
          </cell>
          <cell r="AY190">
            <v>57.115684349787053</v>
          </cell>
          <cell r="AZ190">
            <v>0.49491628187393039</v>
          </cell>
          <cell r="BA190">
            <v>93.654498359360133</v>
          </cell>
          <cell r="BB190">
            <v>112.23791113848783</v>
          </cell>
          <cell r="BR190">
            <v>108.29879700559285</v>
          </cell>
          <cell r="BU190">
            <v>101.43336229713368</v>
          </cell>
        </row>
        <row r="191">
          <cell r="B191" t="str">
            <v>+</v>
          </cell>
          <cell r="E191" t="str">
            <v>Feb.</v>
          </cell>
          <cell r="AT191">
            <v>97.357756139332366</v>
          </cell>
          <cell r="AU191">
            <v>84.774034609122992</v>
          </cell>
          <cell r="AX191" t="str">
            <v>Feb</v>
          </cell>
          <cell r="AY191">
            <v>57.945082835354</v>
          </cell>
          <cell r="AZ191">
            <v>0.47334006101170639</v>
          </cell>
          <cell r="BA191">
            <v>93.73774518344085</v>
          </cell>
          <cell r="BB191">
            <v>114.56545813830773</v>
          </cell>
          <cell r="BR191">
            <v>106.39483427575698</v>
          </cell>
          <cell r="BU191">
            <v>99.738674481956025</v>
          </cell>
        </row>
        <row r="192">
          <cell r="B192" t="str">
            <v>+</v>
          </cell>
          <cell r="E192" t="str">
            <v>March</v>
          </cell>
          <cell r="AT192">
            <v>96.964790414758795</v>
          </cell>
          <cell r="AU192">
            <v>84.455849825019826</v>
          </cell>
          <cell r="AX192" t="str">
            <v>Mar</v>
          </cell>
          <cell r="AY192">
            <v>58.149865425301343</v>
          </cell>
          <cell r="AZ192">
            <v>0.52731149208694328</v>
          </cell>
          <cell r="BA192">
            <v>95.6806466827923</v>
          </cell>
          <cell r="BB192">
            <v>115.57642065439403</v>
          </cell>
          <cell r="BR192">
            <v>106.1576239233615</v>
          </cell>
          <cell r="BU192">
            <v>101.57897787661986</v>
          </cell>
        </row>
        <row r="193">
          <cell r="B193" t="str">
            <v>+</v>
          </cell>
          <cell r="E193" t="str">
            <v>April</v>
          </cell>
          <cell r="AT193">
            <v>100.0551372286594</v>
          </cell>
          <cell r="AU193">
            <v>86.802958161562884</v>
          </cell>
          <cell r="AX193" t="str">
            <v>Apr</v>
          </cell>
          <cell r="AY193">
            <v>57.421529417366635</v>
          </cell>
          <cell r="AZ193">
            <v>0.50876388469734279</v>
          </cell>
          <cell r="BA193">
            <v>94.158590688607163</v>
          </cell>
          <cell r="BB193">
            <v>115.19325046803561</v>
          </cell>
          <cell r="BR193">
            <v>109.74526011834655</v>
          </cell>
          <cell r="BU193">
            <v>103.34138292182843</v>
          </cell>
        </row>
        <row r="194">
          <cell r="B194" t="str">
            <v>+</v>
          </cell>
          <cell r="E194" t="str">
            <v>May</v>
          </cell>
          <cell r="AT194">
            <v>100.18413252643079</v>
          </cell>
          <cell r="AU194">
            <v>86.848845539561921</v>
          </cell>
          <cell r="AX194" t="str">
            <v>May</v>
          </cell>
          <cell r="AY194">
            <v>57.129121222526145</v>
          </cell>
          <cell r="AZ194">
            <v>0.52822287627554354</v>
          </cell>
          <cell r="BA194">
            <v>96.854603742161913</v>
          </cell>
          <cell r="BB194">
            <v>115.95632307977576</v>
          </cell>
          <cell r="BR194">
            <v>110.06813666962888</v>
          </cell>
          <cell r="BU194">
            <v>106.61306531284293</v>
          </cell>
        </row>
        <row r="195">
          <cell r="B195" t="str">
            <v>+</v>
          </cell>
          <cell r="E195" t="str">
            <v>June</v>
          </cell>
          <cell r="AT195">
            <v>97.973494600773193</v>
          </cell>
          <cell r="AU195">
            <v>85.155995219653647</v>
          </cell>
          <cell r="AX195" t="str">
            <v>Jun</v>
          </cell>
          <cell r="AY195">
            <v>57.489793283476899</v>
          </cell>
          <cell r="AZ195">
            <v>0.52333103896538491</v>
          </cell>
          <cell r="BA195">
            <v>102.41248693665175</v>
          </cell>
          <cell r="BB195">
            <v>118.01739555428223</v>
          </cell>
          <cell r="BR195">
            <v>107.7680015111452</v>
          </cell>
          <cell r="BU195">
            <v>110.37514544675828</v>
          </cell>
        </row>
        <row r="196">
          <cell r="B196" t="str">
            <v>+</v>
          </cell>
          <cell r="E196" t="str">
            <v>July</v>
          </cell>
          <cell r="AT196">
            <v>94.659386864761885</v>
          </cell>
          <cell r="AU196">
            <v>81.008179736361996</v>
          </cell>
          <cell r="AX196" t="str">
            <v>Jul</v>
          </cell>
          <cell r="AY196">
            <v>57.996384480229487</v>
          </cell>
          <cell r="AZ196">
            <v>0.51958168623795009</v>
          </cell>
          <cell r="BA196">
            <v>102.12183701090227</v>
          </cell>
          <cell r="BB196">
            <v>120.40677174589869</v>
          </cell>
          <cell r="BR196">
            <v>104.2409149423403</v>
          </cell>
          <cell r="BU196">
            <v>106.45973487274661</v>
          </cell>
        </row>
        <row r="197">
          <cell r="B197" t="str">
            <v>+</v>
          </cell>
          <cell r="E197" t="str">
            <v>Aug.</v>
          </cell>
          <cell r="AT197">
            <v>95.146676887487516</v>
          </cell>
          <cell r="AU197">
            <v>80.802059011573334</v>
          </cell>
          <cell r="AX197" t="str">
            <v>Aug</v>
          </cell>
          <cell r="AY197">
            <v>58.01054950005409</v>
          </cell>
          <cell r="AZ197">
            <v>0.48548465689332138</v>
          </cell>
          <cell r="BA197">
            <v>102.33797595015494</v>
          </cell>
          <cell r="BB197">
            <v>121.74527216982113</v>
          </cell>
          <cell r="BR197">
            <v>104.91547321491366</v>
          </cell>
          <cell r="BU197">
            <v>107.37542955209469</v>
          </cell>
        </row>
        <row r="198">
          <cell r="B198" t="str">
            <v>+</v>
          </cell>
          <cell r="E198" t="str">
            <v>Sept.</v>
          </cell>
          <cell r="AT198">
            <v>98.526105114151378</v>
          </cell>
          <cell r="AU198">
            <v>83.435046164154556</v>
          </cell>
          <cell r="AX198" t="str">
            <v>Sep</v>
          </cell>
          <cell r="AY198">
            <v>57.6212361845689</v>
          </cell>
          <cell r="AZ198">
            <v>0.47719119328193266</v>
          </cell>
          <cell r="BA198">
            <v>99.426539568562404</v>
          </cell>
          <cell r="BB198">
            <v>122.59863817796432</v>
          </cell>
          <cell r="BR198">
            <v>108.69752125842918</v>
          </cell>
          <cell r="BU198">
            <v>108.08128818569294</v>
          </cell>
        </row>
        <row r="199">
          <cell r="B199" t="str">
            <v>+</v>
          </cell>
          <cell r="E199" t="str">
            <v>Oct.</v>
          </cell>
          <cell r="AT199">
            <v>97.281229440974187</v>
          </cell>
          <cell r="AU199">
            <v>82.592971024048083</v>
          </cell>
          <cell r="AX199" t="str">
            <v>Oct</v>
          </cell>
          <cell r="AY199">
            <v>58.217291803783475</v>
          </cell>
          <cell r="AZ199">
            <v>0.52092006293441795</v>
          </cell>
          <cell r="BA199">
            <v>106.79476024803587</v>
          </cell>
          <cell r="BB199">
            <v>125.19071254430838</v>
          </cell>
          <cell r="BR199">
            <v>107.19885986473182</v>
          </cell>
          <cell r="BU199">
            <v>114.49029084764814</v>
          </cell>
        </row>
        <row r="200">
          <cell r="B200" t="str">
            <v>+</v>
          </cell>
          <cell r="AY200">
            <v>58.506040312859533</v>
          </cell>
          <cell r="AZ200">
            <v>0.5901055816720554</v>
          </cell>
          <cell r="BA200">
            <v>102.95024720873762</v>
          </cell>
          <cell r="BB200">
            <v>126.22005615382726</v>
          </cell>
          <cell r="BR200">
            <v>104.02696339393587</v>
          </cell>
          <cell r="BU200">
            <v>107.10305588005691</v>
          </cell>
        </row>
        <row r="201">
          <cell r="B201" t="str">
            <v>+</v>
          </cell>
          <cell r="AY201">
            <v>58.539475852722923</v>
          </cell>
          <cell r="AZ201">
            <v>0.54002173907925877</v>
          </cell>
          <cell r="BA201">
            <v>101.94895183888708</v>
          </cell>
          <cell r="BB201">
            <v>127.78599258269801</v>
          </cell>
          <cell r="BR201">
            <v>104.22766650071105</v>
          </cell>
          <cell r="BU201">
            <v>106.26599840593111</v>
          </cell>
        </row>
        <row r="202">
          <cell r="B202" t="str">
            <v>+</v>
          </cell>
          <cell r="AY202">
            <v>58.686797979728709</v>
          </cell>
          <cell r="AZ202">
            <v>0.49219152015457668</v>
          </cell>
          <cell r="BA202">
            <v>103.89923388721343</v>
          </cell>
          <cell r="BB202">
            <v>127.24782485090257</v>
          </cell>
          <cell r="BR202">
            <v>103.71768974334496</v>
          </cell>
          <cell r="BU202">
            <v>107.76896872167472</v>
          </cell>
        </row>
        <row r="203">
          <cell r="B203" t="str">
            <v>+</v>
          </cell>
          <cell r="AY203">
            <v>58.512051153900032</v>
          </cell>
          <cell r="AZ203">
            <v>0.46583880811168621</v>
          </cell>
          <cell r="BA203">
            <v>104.0781767563637</v>
          </cell>
          <cell r="BB203">
            <v>126.72927078211971</v>
          </cell>
          <cell r="BR203">
            <v>104.93841999759694</v>
          </cell>
          <cell r="BU203">
            <v>109.225173639856</v>
          </cell>
        </row>
        <row r="204">
          <cell r="B204" t="str">
            <v>+</v>
          </cell>
          <cell r="AY204">
            <v>58.256436021626691</v>
          </cell>
          <cell r="AZ204">
            <v>0.50706163561399498</v>
          </cell>
          <cell r="BA204">
            <v>101.83154455286547</v>
          </cell>
          <cell r="BB204">
            <v>126.75091583400464</v>
          </cell>
          <cell r="BR204">
            <v>106.36789359219681</v>
          </cell>
          <cell r="BU204">
            <v>108.32318905510245</v>
          </cell>
        </row>
        <row r="205">
          <cell r="B205" t="str">
            <v>+</v>
          </cell>
          <cell r="AY205">
            <v>58.152780907580237</v>
          </cell>
          <cell r="AZ205">
            <v>0.49976394690650044</v>
          </cell>
          <cell r="BA205">
            <v>104.4752682468324</v>
          </cell>
          <cell r="BB205">
            <v>127.58613590811495</v>
          </cell>
          <cell r="BR205">
            <v>105.38392749462197</v>
          </cell>
          <cell r="BU205">
            <v>110.10737831594025</v>
          </cell>
        </row>
        <row r="206">
          <cell r="B206" t="str">
            <v>+</v>
          </cell>
          <cell r="AY206">
            <v>57.830853856170549</v>
          </cell>
          <cell r="AZ206">
            <v>0.52513312910879206</v>
          </cell>
          <cell r="BA206">
            <v>102.6366163830851</v>
          </cell>
          <cell r="BB206">
            <v>128.02554913621626</v>
          </cell>
          <cell r="BR206">
            <v>106.81663562281649</v>
          </cell>
          <cell r="BU206">
            <v>109.64018720584259</v>
          </cell>
        </row>
        <row r="207">
          <cell r="B207" t="str">
            <v>+</v>
          </cell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B208" t="str">
            <v>+</v>
          </cell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B209" t="str">
            <v>+</v>
          </cell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B210" t="str">
            <v>+</v>
          </cell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211" t="str">
            <v>+</v>
          </cell>
          <cell r="BB211">
            <v>132.42813896018779</v>
          </cell>
          <cell r="BR211">
            <v>115.24376319109841</v>
          </cell>
        </row>
        <row r="212">
          <cell r="B212" t="str">
            <v>+</v>
          </cell>
          <cell r="BB212">
            <v>133.55623384377358</v>
          </cell>
        </row>
        <row r="213">
          <cell r="B213" t="str">
            <v>+</v>
          </cell>
        </row>
        <row r="214">
          <cell r="B214" t="str">
            <v>+</v>
          </cell>
        </row>
        <row r="215">
          <cell r="B215" t="str">
            <v>+</v>
          </cell>
        </row>
        <row r="216">
          <cell r="B216" t="str">
            <v>+</v>
          </cell>
        </row>
        <row r="217">
          <cell r="B217" t="str">
            <v>+</v>
          </cell>
        </row>
        <row r="218">
          <cell r="B218" t="str">
            <v>+</v>
          </cell>
        </row>
        <row r="219">
          <cell r="B219" t="str">
            <v>+</v>
          </cell>
        </row>
        <row r="220">
          <cell r="B220" t="str">
            <v>+</v>
          </cell>
        </row>
        <row r="221">
          <cell r="B221" t="str">
            <v>+</v>
          </cell>
        </row>
        <row r="222">
          <cell r="B222" t="str">
            <v>+</v>
          </cell>
        </row>
        <row r="223">
          <cell r="B223" t="str">
            <v>+</v>
          </cell>
        </row>
        <row r="224">
          <cell r="B224" t="str">
            <v>+</v>
          </cell>
        </row>
        <row r="225">
          <cell r="B225" t="str">
            <v>+</v>
          </cell>
        </row>
        <row r="226">
          <cell r="B226" t="str">
            <v>+</v>
          </cell>
        </row>
        <row r="227">
          <cell r="B227" t="str">
            <v>+</v>
          </cell>
        </row>
        <row r="228">
          <cell r="B228" t="str">
            <v>+</v>
          </cell>
        </row>
        <row r="229">
          <cell r="B229" t="str">
            <v>+</v>
          </cell>
        </row>
        <row r="230">
          <cell r="B230" t="str">
            <v>+</v>
          </cell>
        </row>
        <row r="231">
          <cell r="B231" t="str">
            <v>+</v>
          </cell>
        </row>
        <row r="232">
          <cell r="B232" t="str">
            <v>+</v>
          </cell>
        </row>
        <row r="233">
          <cell r="B233" t="str">
            <v>+</v>
          </cell>
        </row>
        <row r="234">
          <cell r="B234" t="str">
            <v>+</v>
          </cell>
        </row>
        <row r="235">
          <cell r="B235" t="str">
            <v>+</v>
          </cell>
        </row>
        <row r="236">
          <cell r="B236" t="str">
            <v>+</v>
          </cell>
        </row>
        <row r="237">
          <cell r="B237" t="str">
            <v>+</v>
          </cell>
        </row>
        <row r="238">
          <cell r="B238" t="str">
            <v>+</v>
          </cell>
        </row>
        <row r="239">
          <cell r="B239" t="str">
            <v>+</v>
          </cell>
        </row>
        <row r="240">
          <cell r="B240" t="str">
            <v>+</v>
          </cell>
        </row>
        <row r="241">
          <cell r="B241" t="str">
            <v>+</v>
          </cell>
        </row>
        <row r="242">
          <cell r="B242" t="str">
            <v>+</v>
          </cell>
        </row>
        <row r="243">
          <cell r="B243" t="str">
            <v>+</v>
          </cell>
        </row>
        <row r="244">
          <cell r="B244" t="str">
            <v>+</v>
          </cell>
        </row>
        <row r="245">
          <cell r="B245" t="str">
            <v>+</v>
          </cell>
        </row>
        <row r="246">
          <cell r="B246" t="str">
            <v>+</v>
          </cell>
        </row>
        <row r="247">
          <cell r="B247" t="str">
            <v>+</v>
          </cell>
        </row>
        <row r="248">
          <cell r="B248" t="str">
            <v>+</v>
          </cell>
        </row>
        <row r="249">
          <cell r="B249" t="str">
            <v>+</v>
          </cell>
        </row>
        <row r="250">
          <cell r="B250" t="str">
            <v>+</v>
          </cell>
        </row>
        <row r="251">
          <cell r="B251" t="str">
            <v>+</v>
          </cell>
        </row>
        <row r="252">
          <cell r="B252" t="str">
            <v>+</v>
          </cell>
        </row>
        <row r="253">
          <cell r="B253" t="str">
            <v>+</v>
          </cell>
        </row>
        <row r="254">
          <cell r="B254" t="str">
            <v>+</v>
          </cell>
        </row>
        <row r="255">
          <cell r="B255" t="str">
            <v>+</v>
          </cell>
        </row>
        <row r="256">
          <cell r="B256" t="str">
            <v>+</v>
          </cell>
        </row>
        <row r="257">
          <cell r="B257" t="str">
            <v>+</v>
          </cell>
        </row>
        <row r="258">
          <cell r="B258" t="str">
            <v>+</v>
          </cell>
        </row>
      </sheetData>
      <sheetData sheetId="15" refreshError="1">
        <row r="1">
          <cell r="O1" t="str">
            <v>Rprofit</v>
          </cell>
          <cell r="R1" t="str">
            <v>$NULCG6</v>
          </cell>
          <cell r="S1" t="str">
            <v>$ULCCR</v>
          </cell>
          <cell r="T1" t="str">
            <v>Rulc$</v>
          </cell>
          <cell r="W1" t="str">
            <v>neer</v>
          </cell>
          <cell r="X1" t="str">
            <v>reerc</v>
          </cell>
          <cell r="Y1" t="str">
            <v>reeru</v>
          </cell>
          <cell r="Z1" t="str">
            <v>reerp</v>
          </cell>
        </row>
        <row r="9">
          <cell r="A9" t="str">
            <v>1990m1</v>
          </cell>
          <cell r="O9">
            <v>101.72719023627046</v>
          </cell>
        </row>
        <row r="10">
          <cell r="A10" t="str">
            <v>+</v>
          </cell>
          <cell r="O10">
            <v>127.32281137144518</v>
          </cell>
        </row>
        <row r="11">
          <cell r="A11" t="str">
            <v>+</v>
          </cell>
          <cell r="O11">
            <v>105.14562177702483</v>
          </cell>
        </row>
        <row r="12">
          <cell r="A12" t="str">
            <v>+</v>
          </cell>
          <cell r="O12">
            <v>114.6074925386022</v>
          </cell>
        </row>
        <row r="13">
          <cell r="A13" t="str">
            <v>+</v>
          </cell>
          <cell r="O13">
            <v>96.402377903674193</v>
          </cell>
        </row>
        <row r="14">
          <cell r="A14" t="str">
            <v>+</v>
          </cell>
          <cell r="O14">
            <v>87.432805154089976</v>
          </cell>
        </row>
        <row r="15">
          <cell r="A15" t="str">
            <v>+</v>
          </cell>
          <cell r="O15">
            <v>94.762574002002964</v>
          </cell>
        </row>
        <row r="16">
          <cell r="A16" t="str">
            <v>+</v>
          </cell>
          <cell r="O16">
            <v>97.206862677381196</v>
          </cell>
        </row>
        <row r="17">
          <cell r="A17" t="str">
            <v>+</v>
          </cell>
          <cell r="O17">
            <v>84.355436694522695</v>
          </cell>
        </row>
        <row r="18">
          <cell r="A18" t="str">
            <v>+</v>
          </cell>
          <cell r="O18">
            <v>89.25178796896013</v>
          </cell>
        </row>
        <row r="19">
          <cell r="A19" t="str">
            <v>+</v>
          </cell>
          <cell r="O19">
            <v>86.515824756313748</v>
          </cell>
        </row>
        <row r="20">
          <cell r="A20" t="str">
            <v>+</v>
          </cell>
          <cell r="O20">
            <v>90.669416866971062</v>
          </cell>
        </row>
        <row r="21">
          <cell r="A21" t="str">
            <v>+</v>
          </cell>
          <cell r="O21">
            <v>68.598209950666728</v>
          </cell>
        </row>
        <row r="22">
          <cell r="A22" t="str">
            <v>+</v>
          </cell>
          <cell r="O22">
            <v>85.27697793109229</v>
          </cell>
        </row>
        <row r="23">
          <cell r="A23" t="str">
            <v>+</v>
          </cell>
          <cell r="O23">
            <v>81.122881261850637</v>
          </cell>
        </row>
        <row r="24">
          <cell r="A24" t="str">
            <v>+</v>
          </cell>
          <cell r="O24">
            <v>79.693448726033182</v>
          </cell>
        </row>
        <row r="25">
          <cell r="A25" t="str">
            <v>+</v>
          </cell>
          <cell r="O25">
            <v>75.729164417771116</v>
          </cell>
        </row>
        <row r="26">
          <cell r="A26" t="str">
            <v>+</v>
          </cell>
          <cell r="O26">
            <v>84.489770903576897</v>
          </cell>
        </row>
        <row r="27">
          <cell r="A27" t="str">
            <v>+</v>
          </cell>
          <cell r="O27">
            <v>84.114452491022377</v>
          </cell>
        </row>
        <row r="28">
          <cell r="A28" t="str">
            <v>+</v>
          </cell>
          <cell r="O28">
            <v>79.817294290347448</v>
          </cell>
        </row>
        <row r="29">
          <cell r="A29" t="str">
            <v>+</v>
          </cell>
          <cell r="O29">
            <v>86.274634777950382</v>
          </cell>
        </row>
        <row r="30">
          <cell r="A30" t="str">
            <v>+</v>
          </cell>
          <cell r="O30">
            <v>87.388339821936256</v>
          </cell>
        </row>
        <row r="31">
          <cell r="A31" t="str">
            <v>+</v>
          </cell>
          <cell r="O31">
            <v>88.201015430563999</v>
          </cell>
        </row>
        <row r="32">
          <cell r="A32" t="str">
            <v>+</v>
          </cell>
          <cell r="O32">
            <v>96.045890496896433</v>
          </cell>
        </row>
        <row r="33">
          <cell r="A33" t="str">
            <v>+</v>
          </cell>
          <cell r="O33">
            <v>91.951866772012309</v>
          </cell>
        </row>
        <row r="34">
          <cell r="A34" t="str">
            <v>+</v>
          </cell>
          <cell r="O34">
            <v>92.31477670106527</v>
          </cell>
        </row>
        <row r="35">
          <cell r="A35" t="str">
            <v>+</v>
          </cell>
          <cell r="O35">
            <v>92.534916461818838</v>
          </cell>
        </row>
        <row r="36">
          <cell r="A36" t="str">
            <v>+</v>
          </cell>
          <cell r="O36">
            <v>89.425205022517943</v>
          </cell>
        </row>
        <row r="37">
          <cell r="A37" t="str">
            <v>+</v>
          </cell>
          <cell r="O37">
            <v>96.258104562781853</v>
          </cell>
        </row>
        <row r="38">
          <cell r="A38" t="str">
            <v>+</v>
          </cell>
          <cell r="O38">
            <v>86.382994725646768</v>
          </cell>
        </row>
        <row r="39">
          <cell r="A39" t="str">
            <v>+</v>
          </cell>
          <cell r="O39">
            <v>87.858263384790718</v>
          </cell>
        </row>
        <row r="40">
          <cell r="A40" t="str">
            <v>+</v>
          </cell>
          <cell r="O40">
            <v>87.642422694102422</v>
          </cell>
        </row>
        <row r="41">
          <cell r="A41" t="str">
            <v>+</v>
          </cell>
          <cell r="O41">
            <v>85.487216334225508</v>
          </cell>
        </row>
        <row r="42">
          <cell r="A42" t="str">
            <v>+</v>
          </cell>
          <cell r="O42">
            <v>87.522761740450662</v>
          </cell>
        </row>
        <row r="43">
          <cell r="A43" t="str">
            <v>+</v>
          </cell>
          <cell r="O43">
            <v>88.16011065881078</v>
          </cell>
        </row>
        <row r="44">
          <cell r="A44" t="str">
            <v>+</v>
          </cell>
          <cell r="O44">
            <v>89.1453776839451</v>
          </cell>
        </row>
        <row r="45">
          <cell r="A45" t="str">
            <v>+</v>
          </cell>
          <cell r="O45">
            <v>83.442364041011245</v>
          </cell>
        </row>
        <row r="46">
          <cell r="A46" t="str">
            <v>+</v>
          </cell>
          <cell r="O46">
            <v>81.819786067002354</v>
          </cell>
        </row>
        <row r="47">
          <cell r="A47" t="str">
            <v>+</v>
          </cell>
          <cell r="O47">
            <v>82.785141361381605</v>
          </cell>
        </row>
        <row r="48">
          <cell r="A48" t="str">
            <v>+</v>
          </cell>
          <cell r="O48">
            <v>81.739212573349974</v>
          </cell>
        </row>
        <row r="49">
          <cell r="A49" t="str">
            <v>+</v>
          </cell>
          <cell r="O49">
            <v>83.526323565688514</v>
          </cell>
        </row>
        <row r="50">
          <cell r="A50" t="str">
            <v>+</v>
          </cell>
          <cell r="O50">
            <v>86.77695754541503</v>
          </cell>
        </row>
        <row r="51">
          <cell r="A51" t="str">
            <v>+</v>
          </cell>
          <cell r="O51">
            <v>84.813549504500457</v>
          </cell>
        </row>
        <row r="52">
          <cell r="A52" t="str">
            <v>+</v>
          </cell>
          <cell r="O52">
            <v>84.058619155508879</v>
          </cell>
        </row>
        <row r="53">
          <cell r="A53" t="str">
            <v>+</v>
          </cell>
          <cell r="O53">
            <v>81.09875958330997</v>
          </cell>
        </row>
        <row r="54">
          <cell r="A54" t="str">
            <v>+</v>
          </cell>
          <cell r="O54">
            <v>85.305172792854279</v>
          </cell>
        </row>
        <row r="55">
          <cell r="A55" t="str">
            <v>+</v>
          </cell>
          <cell r="O55">
            <v>81.563632271323243</v>
          </cell>
        </row>
        <row r="56">
          <cell r="A56" t="str">
            <v>+</v>
          </cell>
          <cell r="O56">
            <v>79.780553964449552</v>
          </cell>
        </row>
        <row r="57">
          <cell r="A57" t="str">
            <v>+</v>
          </cell>
          <cell r="O57">
            <v>81.650624569779509</v>
          </cell>
        </row>
        <row r="58">
          <cell r="A58" t="str">
            <v>+</v>
          </cell>
          <cell r="O58">
            <v>82.125924778590928</v>
          </cell>
        </row>
        <row r="59">
          <cell r="A59" t="str">
            <v>+</v>
          </cell>
          <cell r="O59">
            <v>80.339432249669429</v>
          </cell>
        </row>
        <row r="60">
          <cell r="A60" t="str">
            <v>+</v>
          </cell>
          <cell r="O60">
            <v>81.885601508631112</v>
          </cell>
        </row>
        <row r="61">
          <cell r="A61" t="str">
            <v>+</v>
          </cell>
          <cell r="O61">
            <v>80.168399278276453</v>
          </cell>
        </row>
        <row r="62">
          <cell r="A62" t="str">
            <v>+</v>
          </cell>
          <cell r="O62">
            <v>82.414048481935225</v>
          </cell>
        </row>
        <row r="63">
          <cell r="A63" t="str">
            <v>+</v>
          </cell>
          <cell r="O63">
            <v>85.617421208162398</v>
          </cell>
        </row>
        <row r="64">
          <cell r="A64" t="str">
            <v>+</v>
          </cell>
          <cell r="O64">
            <v>83.22960356381347</v>
          </cell>
        </row>
        <row r="65">
          <cell r="A65" t="str">
            <v>+</v>
          </cell>
          <cell r="O65">
            <v>83.554065774601156</v>
          </cell>
        </row>
        <row r="66">
          <cell r="A66" t="str">
            <v>+</v>
          </cell>
          <cell r="O66">
            <v>88.7013436623036</v>
          </cell>
        </row>
        <row r="67">
          <cell r="A67" t="str">
            <v>+</v>
          </cell>
          <cell r="O67">
            <v>85.172514892886625</v>
          </cell>
        </row>
        <row r="68">
          <cell r="A68" t="str">
            <v>+</v>
          </cell>
          <cell r="O68">
            <v>84.263197691493417</v>
          </cell>
        </row>
        <row r="69">
          <cell r="A69" t="str">
            <v>+</v>
          </cell>
          <cell r="O69">
            <v>82.634131968784274</v>
          </cell>
        </row>
        <row r="70">
          <cell r="A70" t="str">
            <v>+</v>
          </cell>
          <cell r="O70">
            <v>82.977515976887943</v>
          </cell>
        </row>
        <row r="71">
          <cell r="A71" t="str">
            <v>+</v>
          </cell>
          <cell r="O71">
            <v>81.235151681145396</v>
          </cell>
        </row>
        <row r="72">
          <cell r="A72" t="str">
            <v>+</v>
          </cell>
        </row>
        <row r="73">
          <cell r="A73" t="str">
            <v>+</v>
          </cell>
        </row>
        <row r="74">
          <cell r="A74" t="str">
            <v>+</v>
          </cell>
        </row>
        <row r="75">
          <cell r="A75" t="str">
            <v>+</v>
          </cell>
        </row>
        <row r="76">
          <cell r="A76" t="str">
            <v>+</v>
          </cell>
        </row>
        <row r="77">
          <cell r="A77" t="str">
            <v>+</v>
          </cell>
        </row>
        <row r="78">
          <cell r="A78" t="str">
            <v>+</v>
          </cell>
        </row>
        <row r="79">
          <cell r="A79" t="str">
            <v>+</v>
          </cell>
        </row>
        <row r="80">
          <cell r="A80" t="str">
            <v>+</v>
          </cell>
        </row>
        <row r="81">
          <cell r="A81" t="str">
            <v>+</v>
          </cell>
        </row>
        <row r="82">
          <cell r="A82" t="str">
            <v>+</v>
          </cell>
        </row>
        <row r="83">
          <cell r="A83" t="str">
            <v>+</v>
          </cell>
        </row>
        <row r="84">
          <cell r="A84" t="str">
            <v>+</v>
          </cell>
        </row>
        <row r="85">
          <cell r="A85" t="str">
            <v>+</v>
          </cell>
        </row>
        <row r="86">
          <cell r="A86" t="str">
            <v>+</v>
          </cell>
        </row>
        <row r="87">
          <cell r="A87" t="str">
            <v>+</v>
          </cell>
        </row>
        <row r="88">
          <cell r="A88" t="str">
            <v>+</v>
          </cell>
        </row>
        <row r="89">
          <cell r="A89" t="str">
            <v>+</v>
          </cell>
        </row>
        <row r="90">
          <cell r="A90" t="str">
            <v>+</v>
          </cell>
        </row>
        <row r="91">
          <cell r="A91" t="str">
            <v>+</v>
          </cell>
        </row>
        <row r="92">
          <cell r="A92" t="str">
            <v>+</v>
          </cell>
        </row>
        <row r="93">
          <cell r="A93" t="str">
            <v>+</v>
          </cell>
        </row>
        <row r="94">
          <cell r="A94" t="str">
            <v>+</v>
          </cell>
        </row>
        <row r="95">
          <cell r="A95" t="str">
            <v>+</v>
          </cell>
        </row>
        <row r="96">
          <cell r="A96" t="str">
            <v>+</v>
          </cell>
        </row>
        <row r="97">
          <cell r="A97" t="str">
            <v>+</v>
          </cell>
        </row>
        <row r="98">
          <cell r="A98" t="str">
            <v>+</v>
          </cell>
        </row>
        <row r="99">
          <cell r="A99" t="str">
            <v>+</v>
          </cell>
        </row>
        <row r="100">
          <cell r="A100" t="str">
            <v>+</v>
          </cell>
        </row>
        <row r="101">
          <cell r="A101" t="str">
            <v>+</v>
          </cell>
        </row>
        <row r="102">
          <cell r="A102" t="str">
            <v>+</v>
          </cell>
        </row>
        <row r="103">
          <cell r="A103" t="str">
            <v>+</v>
          </cell>
        </row>
        <row r="104">
          <cell r="A104" t="str">
            <v>+</v>
          </cell>
        </row>
        <row r="105">
          <cell r="A105" t="str">
            <v>+</v>
          </cell>
        </row>
        <row r="106">
          <cell r="A106" t="str">
            <v>+</v>
          </cell>
        </row>
        <row r="107">
          <cell r="A107" t="str">
            <v>+</v>
          </cell>
        </row>
        <row r="108">
          <cell r="A108" t="str">
            <v>+</v>
          </cell>
        </row>
        <row r="109">
          <cell r="A109" t="str">
            <v>+</v>
          </cell>
        </row>
        <row r="110">
          <cell r="A110" t="str">
            <v>+</v>
          </cell>
        </row>
        <row r="111">
          <cell r="A111" t="str">
            <v>+</v>
          </cell>
        </row>
        <row r="112">
          <cell r="A112" t="str">
            <v>+</v>
          </cell>
        </row>
        <row r="113">
          <cell r="A113" t="str">
            <v>+</v>
          </cell>
        </row>
        <row r="114">
          <cell r="A114" t="str">
            <v>+</v>
          </cell>
        </row>
        <row r="115">
          <cell r="A115" t="str">
            <v>+</v>
          </cell>
        </row>
        <row r="116">
          <cell r="A116" t="str">
            <v>+</v>
          </cell>
        </row>
        <row r="117">
          <cell r="A117" t="str">
            <v>+</v>
          </cell>
        </row>
        <row r="118">
          <cell r="A118" t="str">
            <v>+</v>
          </cell>
        </row>
        <row r="119">
          <cell r="A119" t="str">
            <v>+</v>
          </cell>
        </row>
        <row r="120">
          <cell r="A120" t="str">
            <v>+</v>
          </cell>
        </row>
        <row r="121">
          <cell r="A121" t="str">
            <v>+</v>
          </cell>
        </row>
        <row r="122">
          <cell r="A122" t="str">
            <v>+</v>
          </cell>
        </row>
        <row r="123">
          <cell r="A123" t="str">
            <v>+</v>
          </cell>
        </row>
        <row r="124">
          <cell r="A124" t="str">
            <v>+</v>
          </cell>
        </row>
        <row r="125">
          <cell r="A125" t="str">
            <v>+</v>
          </cell>
        </row>
      </sheetData>
      <sheetData sheetId="16"/>
      <sheetData sheetId="17"/>
      <sheetData sheetId="18"/>
      <sheetData sheetId="19" refreshError="1"/>
      <sheetData sheetId="20" refreshError="1">
        <row r="2">
          <cell r="B2" t="str">
            <v>REER-CPI</v>
          </cell>
          <cell r="C2" t="str">
            <v>REER-ULC</v>
          </cell>
          <cell r="D2" t="str">
            <v>REER-PPI</v>
          </cell>
          <cell r="E2" t="str">
            <v>CZK/$</v>
          </cell>
          <cell r="F2" t="str">
            <v>$/DEM</v>
          </cell>
        </row>
        <row r="3">
          <cell r="A3">
            <v>90.01</v>
          </cell>
          <cell r="B3">
            <v>1.009642963192813</v>
          </cell>
          <cell r="C3">
            <v>101.34981705649405</v>
          </cell>
          <cell r="D3">
            <v>99.628468216542174</v>
          </cell>
          <cell r="E3">
            <v>16.29</v>
          </cell>
          <cell r="F3">
            <v>0.59111199999999997</v>
          </cell>
        </row>
        <row r="4">
          <cell r="A4">
            <v>90.02</v>
          </cell>
          <cell r="B4">
            <v>0.90584955274081691</v>
          </cell>
          <cell r="C4">
            <v>121.51084486892017</v>
          </cell>
          <cell r="D4">
            <v>95.434709131531818</v>
          </cell>
          <cell r="E4">
            <v>16.600000000000001</v>
          </cell>
          <cell r="F4">
            <v>0.59669899999999998</v>
          </cell>
        </row>
        <row r="5">
          <cell r="A5">
            <v>90.03</v>
          </cell>
          <cell r="B5">
            <v>1.0486060074945365</v>
          </cell>
          <cell r="C5">
            <v>100.67124941272503</v>
          </cell>
          <cell r="D5">
            <v>95.744050870788996</v>
          </cell>
          <cell r="E5">
            <v>16.72</v>
          </cell>
          <cell r="F5">
            <v>0.58668899999999991</v>
          </cell>
        </row>
        <row r="6">
          <cell r="A6">
            <v>90.04</v>
          </cell>
          <cell r="B6">
            <v>1.0096271689377452</v>
          </cell>
          <cell r="C6">
            <v>109.83384012522315</v>
          </cell>
          <cell r="D6">
            <v>95.834237220419894</v>
          </cell>
          <cell r="E6">
            <v>16.670000000000002</v>
          </cell>
          <cell r="F6">
            <v>0.59238099999999994</v>
          </cell>
        </row>
        <row r="7">
          <cell r="A7">
            <v>90.05</v>
          </cell>
          <cell r="B7">
            <v>1.0162113742847021</v>
          </cell>
          <cell r="C7">
            <v>92.923132830933994</v>
          </cell>
          <cell r="D7">
            <v>96.390366140930439</v>
          </cell>
          <cell r="E7">
            <v>16.440000000000001</v>
          </cell>
          <cell r="F7">
            <v>0.60184699999999991</v>
          </cell>
        </row>
        <row r="8">
          <cell r="A8">
            <v>90.06</v>
          </cell>
          <cell r="B8">
            <v>1.0058013162293933</v>
          </cell>
          <cell r="C8">
            <v>84.715863612560582</v>
          </cell>
          <cell r="D8">
            <v>96.891987257323052</v>
          </cell>
          <cell r="E8">
            <v>16.75</v>
          </cell>
          <cell r="F8">
            <v>0.59383299999999994</v>
          </cell>
        </row>
        <row r="9">
          <cell r="A9">
            <v>90.07</v>
          </cell>
          <cell r="B9">
            <v>0.99825031296119759</v>
          </cell>
          <cell r="C9">
            <v>99.269294223742563</v>
          </cell>
          <cell r="D9">
            <v>104.75520681254494</v>
          </cell>
          <cell r="E9">
            <v>16.37</v>
          </cell>
          <cell r="F9">
            <v>0.60986099999999999</v>
          </cell>
        </row>
        <row r="10">
          <cell r="A10">
            <v>90.08</v>
          </cell>
          <cell r="B10">
            <v>0.90352240973764386</v>
          </cell>
          <cell r="C10">
            <v>103.45943013678517</v>
          </cell>
          <cell r="D10">
            <v>106.43162390008962</v>
          </cell>
          <cell r="E10">
            <v>15.89</v>
          </cell>
          <cell r="F10">
            <v>0.6367489999999999</v>
          </cell>
        </row>
        <row r="11">
          <cell r="A11">
            <v>90.09</v>
          </cell>
          <cell r="B11">
            <v>0.91320229072180292</v>
          </cell>
          <cell r="C11">
            <v>91.537025512535052</v>
          </cell>
          <cell r="D11">
            <v>108.51287026828214</v>
          </cell>
          <cell r="E11">
            <v>15.71</v>
          </cell>
          <cell r="F11">
            <v>0.63709399999999994</v>
          </cell>
        </row>
        <row r="12">
          <cell r="A12">
            <v>90.1</v>
          </cell>
          <cell r="B12">
            <v>0.74689509092898387</v>
          </cell>
          <cell r="C12">
            <v>74.167223530066138</v>
          </cell>
          <cell r="D12">
            <v>83.098393824811879</v>
          </cell>
          <cell r="E12">
            <v>20.18</v>
          </cell>
          <cell r="F12">
            <v>0.65650799999999998</v>
          </cell>
        </row>
        <row r="13">
          <cell r="A13">
            <v>90.11</v>
          </cell>
          <cell r="B13">
            <v>0.69176599641183467</v>
          </cell>
          <cell r="C13">
            <v>61.131368779774348</v>
          </cell>
          <cell r="D13">
            <v>70.658774539049006</v>
          </cell>
          <cell r="E13">
            <v>23.63</v>
          </cell>
          <cell r="F13">
            <v>0.67255799999999999</v>
          </cell>
        </row>
        <row r="14">
          <cell r="A14">
            <v>90.12</v>
          </cell>
          <cell r="B14">
            <v>0.63812772138269314</v>
          </cell>
          <cell r="C14">
            <v>62.844166995599274</v>
          </cell>
          <cell r="D14">
            <v>69.310923367402808</v>
          </cell>
          <cell r="E14">
            <v>24.19</v>
          </cell>
          <cell r="F14">
            <v>0.67033799999999999</v>
          </cell>
        </row>
        <row r="15">
          <cell r="A15">
            <v>91.01</v>
          </cell>
          <cell r="B15">
            <v>0.52270821897392594</v>
          </cell>
          <cell r="C15">
            <v>51.364390991125177</v>
          </cell>
          <cell r="D15">
            <v>74.876734071685775</v>
          </cell>
          <cell r="E15">
            <v>27.65</v>
          </cell>
          <cell r="F15">
            <v>0.66239599999999998</v>
          </cell>
        </row>
        <row r="16">
          <cell r="A16">
            <v>91.02</v>
          </cell>
          <cell r="B16">
            <v>0.47988117591450397</v>
          </cell>
          <cell r="C16">
            <v>66.260717614034021</v>
          </cell>
          <cell r="D16">
            <v>77.700151743643303</v>
          </cell>
          <cell r="E16">
            <v>27.42</v>
          </cell>
          <cell r="F16">
            <v>0.6758789999999999</v>
          </cell>
        </row>
        <row r="17">
          <cell r="A17">
            <v>91.03</v>
          </cell>
          <cell r="B17">
            <v>0.56039049020909004</v>
          </cell>
          <cell r="C17">
            <v>67.049183290076414</v>
          </cell>
          <cell r="D17">
            <v>82.650913539433446</v>
          </cell>
          <cell r="E17">
            <v>28.74</v>
          </cell>
          <cell r="F17">
            <v>0.62492799999999993</v>
          </cell>
        </row>
        <row r="18">
          <cell r="A18">
            <v>91.04</v>
          </cell>
          <cell r="B18">
            <v>0.54919522992492209</v>
          </cell>
          <cell r="C18">
            <v>68.294798327569112</v>
          </cell>
          <cell r="D18">
            <v>85.696392246293911</v>
          </cell>
          <cell r="E18">
            <v>29.94</v>
          </cell>
          <cell r="F18">
            <v>0.58741399999999999</v>
          </cell>
        </row>
        <row r="19">
          <cell r="A19">
            <v>91.05</v>
          </cell>
          <cell r="B19">
            <v>0.55724065940892986</v>
          </cell>
          <cell r="C19">
            <v>67.016623851274247</v>
          </cell>
          <cell r="D19">
            <v>88.494629135030536</v>
          </cell>
          <cell r="E19">
            <v>30.12</v>
          </cell>
          <cell r="F19">
            <v>0.58244299999999993</v>
          </cell>
        </row>
        <row r="20">
          <cell r="A20">
            <v>91.06</v>
          </cell>
          <cell r="B20">
            <v>0.55913778196545905</v>
          </cell>
          <cell r="C20">
            <v>77.436766469813278</v>
          </cell>
          <cell r="D20">
            <v>91.651718075236374</v>
          </cell>
          <cell r="E20">
            <v>30.89</v>
          </cell>
          <cell r="F20">
            <v>0.56051399999999996</v>
          </cell>
        </row>
        <row r="21">
          <cell r="A21">
            <v>91.07</v>
          </cell>
          <cell r="B21">
            <v>0.55047749176402194</v>
          </cell>
          <cell r="C21">
            <v>76.845312270519429</v>
          </cell>
          <cell r="D21">
            <v>91.357517662392098</v>
          </cell>
          <cell r="E21">
            <v>31</v>
          </cell>
          <cell r="F21">
            <v>0.55924299999999993</v>
          </cell>
        </row>
        <row r="22">
          <cell r="A22">
            <v>91.08</v>
          </cell>
          <cell r="B22">
            <v>0.50339852751922243</v>
          </cell>
          <cell r="C22">
            <v>72.974655446471928</v>
          </cell>
          <cell r="D22">
            <v>91.426603220650108</v>
          </cell>
          <cell r="E22">
            <v>30.53</v>
          </cell>
          <cell r="F22">
            <v>0.57313999999999998</v>
          </cell>
        </row>
        <row r="23">
          <cell r="A23">
            <v>91.09</v>
          </cell>
          <cell r="B23">
            <v>0.49966963053337499</v>
          </cell>
          <cell r="C23">
            <v>78.780878001789503</v>
          </cell>
          <cell r="D23">
            <v>91.31354856636348</v>
          </cell>
          <cell r="E23">
            <v>30.03</v>
          </cell>
          <cell r="F23">
            <v>0.58902299999999996</v>
          </cell>
        </row>
        <row r="24">
          <cell r="A24">
            <v>91.1</v>
          </cell>
          <cell r="B24">
            <v>0.53751826927998125</v>
          </cell>
          <cell r="C24">
            <v>80.301046718473103</v>
          </cell>
          <cell r="D24">
            <v>91.889365073420862</v>
          </cell>
          <cell r="E24">
            <v>29.89</v>
          </cell>
          <cell r="F24">
            <v>0.59123099999999995</v>
          </cell>
        </row>
        <row r="25">
          <cell r="A25">
            <v>91.11</v>
          </cell>
          <cell r="B25">
            <v>0.58819341531803637</v>
          </cell>
          <cell r="C25">
            <v>80.993403669080749</v>
          </cell>
          <cell r="D25">
            <v>91.827677077459356</v>
          </cell>
          <cell r="E25">
            <v>29.15</v>
          </cell>
          <cell r="F25">
            <v>0.61548299999999989</v>
          </cell>
        </row>
        <row r="26">
          <cell r="A26">
            <v>91.12</v>
          </cell>
          <cell r="B26">
            <v>0.54520374429306806</v>
          </cell>
          <cell r="C26">
            <v>87.86435322380315</v>
          </cell>
          <cell r="D26">
            <v>91.481117726075098</v>
          </cell>
          <cell r="E26">
            <v>28.55</v>
          </cell>
          <cell r="F26">
            <v>0.63738399999999995</v>
          </cell>
        </row>
        <row r="27">
          <cell r="A27">
            <v>92.01</v>
          </cell>
          <cell r="B27">
            <v>0.50191922404464284</v>
          </cell>
          <cell r="C27">
            <v>83.609144967629291</v>
          </cell>
          <cell r="D27">
            <v>90.926560824615621</v>
          </cell>
          <cell r="E27">
            <v>28.36</v>
          </cell>
          <cell r="F27">
            <v>0.63430299999999995</v>
          </cell>
        </row>
        <row r="28">
          <cell r="A28">
            <v>92.02</v>
          </cell>
          <cell r="B28">
            <v>0.47289124089802442</v>
          </cell>
          <cell r="C28">
            <v>84.0200233328287</v>
          </cell>
          <cell r="D28">
            <v>91.014189822846134</v>
          </cell>
          <cell r="E28">
            <v>28.78</v>
          </cell>
          <cell r="F28">
            <v>0.617614</v>
          </cell>
        </row>
        <row r="29">
          <cell r="A29">
            <v>92.03</v>
          </cell>
          <cell r="B29">
            <v>0.53779372040718754</v>
          </cell>
          <cell r="C29">
            <v>85.348176132429998</v>
          </cell>
          <cell r="D29">
            <v>92.232958779605141</v>
          </cell>
          <cell r="E29">
            <v>29.16</v>
          </cell>
          <cell r="F29">
            <v>0.60202599999999995</v>
          </cell>
        </row>
        <row r="30">
          <cell r="A30">
            <v>92.04</v>
          </cell>
          <cell r="B30">
            <v>0.52031027090067539</v>
          </cell>
          <cell r="C30">
            <v>82.962583096389537</v>
          </cell>
          <cell r="D30">
            <v>92.772626968143811</v>
          </cell>
          <cell r="E30">
            <v>29.06</v>
          </cell>
          <cell r="F30">
            <v>0.6067189999999999</v>
          </cell>
        </row>
        <row r="31">
          <cell r="A31">
            <v>92.05</v>
          </cell>
          <cell r="B31">
            <v>0.52875625203352927</v>
          </cell>
          <cell r="C31">
            <v>89.522180191088466</v>
          </cell>
          <cell r="D31">
            <v>93.001698001445021</v>
          </cell>
          <cell r="E31">
            <v>28.84</v>
          </cell>
          <cell r="F31">
            <v>0.61709899999999995</v>
          </cell>
        </row>
        <row r="32">
          <cell r="A32">
            <v>92.06</v>
          </cell>
          <cell r="B32">
            <v>0.51822981815012714</v>
          </cell>
          <cell r="C32">
            <v>80.220735873208923</v>
          </cell>
          <cell r="D32">
            <v>92.865824432529138</v>
          </cell>
          <cell r="E32">
            <v>28.42</v>
          </cell>
          <cell r="F32">
            <v>0.63548799999999994</v>
          </cell>
        </row>
        <row r="33">
          <cell r="A33">
            <v>92.07</v>
          </cell>
          <cell r="B33">
            <v>0.52196485425297834</v>
          </cell>
          <cell r="C33">
            <v>84.790186559722642</v>
          </cell>
          <cell r="D33">
            <v>96.507376411799996</v>
          </cell>
          <cell r="E33">
            <v>26.61</v>
          </cell>
          <cell r="F33">
            <v>0.67081899999999994</v>
          </cell>
        </row>
        <row r="34">
          <cell r="A34">
            <v>92.08</v>
          </cell>
          <cell r="B34">
            <v>0.46212444178161682</v>
          </cell>
          <cell r="C34">
            <v>81.626432357852977</v>
          </cell>
          <cell r="D34">
            <v>93.135226312378833</v>
          </cell>
          <cell r="E34">
            <v>27.25</v>
          </cell>
          <cell r="F34">
            <v>0.68942199999999998</v>
          </cell>
        </row>
        <row r="35">
          <cell r="A35">
            <v>92.09</v>
          </cell>
          <cell r="B35">
            <v>0.46461534940216043</v>
          </cell>
          <cell r="C35">
            <v>81.925760410346285</v>
          </cell>
          <cell r="D35">
            <v>95.833387244499704</v>
          </cell>
          <cell r="E35">
            <v>27.18</v>
          </cell>
          <cell r="F35">
            <v>0.69132499999999997</v>
          </cell>
        </row>
        <row r="36">
          <cell r="A36">
            <v>92.1</v>
          </cell>
          <cell r="B36">
            <v>0.51685485848213586</v>
          </cell>
          <cell r="C36">
            <v>88.159426020806222</v>
          </cell>
          <cell r="D36">
            <v>100.72685496254793</v>
          </cell>
          <cell r="E36">
            <v>27.38</v>
          </cell>
          <cell r="F36">
            <v>0.67558999999999991</v>
          </cell>
        </row>
        <row r="37">
          <cell r="A37">
            <v>92.11</v>
          </cell>
          <cell r="B37">
            <v>0.58733078310468356</v>
          </cell>
          <cell r="C37">
            <v>92.126541625813147</v>
          </cell>
          <cell r="D37">
            <v>104.49852848523471</v>
          </cell>
          <cell r="E37">
            <v>28.54</v>
          </cell>
          <cell r="F37">
            <v>0.62995299999999999</v>
          </cell>
        </row>
        <row r="38">
          <cell r="A38">
            <v>92.12</v>
          </cell>
          <cell r="B38">
            <v>0.54467255674537707</v>
          </cell>
          <cell r="C38">
            <v>93.310905737565932</v>
          </cell>
          <cell r="D38">
            <v>104.67214134739345</v>
          </cell>
          <cell r="E38">
            <v>28.59</v>
          </cell>
          <cell r="F38">
            <v>0.63306999999999991</v>
          </cell>
        </row>
        <row r="39">
          <cell r="A39">
            <v>93.01</v>
          </cell>
          <cell r="B39">
            <v>0.49491628187393039</v>
          </cell>
          <cell r="C39">
            <v>93.654498359360133</v>
          </cell>
          <cell r="D39">
            <v>112.23791113848783</v>
          </cell>
          <cell r="E39">
            <v>28.926986694335898</v>
          </cell>
          <cell r="F39">
            <v>0.61897999999999997</v>
          </cell>
        </row>
        <row r="40">
          <cell r="A40">
            <v>93.02</v>
          </cell>
          <cell r="B40">
            <v>0.47334006101170639</v>
          </cell>
          <cell r="C40">
            <v>93.73774518344085</v>
          </cell>
          <cell r="D40">
            <v>114.56545813830773</v>
          </cell>
          <cell r="E40">
            <v>29.025985717773398</v>
          </cell>
          <cell r="F40">
            <v>0.60916199999999998</v>
          </cell>
        </row>
        <row r="41">
          <cell r="A41">
            <v>93.03</v>
          </cell>
          <cell r="B41">
            <v>0.52731149208694328</v>
          </cell>
          <cell r="C41">
            <v>95.6806466827923</v>
          </cell>
          <cell r="D41">
            <v>115.57642065439403</v>
          </cell>
          <cell r="E41">
            <v>29.0409851074219</v>
          </cell>
          <cell r="F41">
            <v>0.60701699999999992</v>
          </cell>
        </row>
        <row r="42">
          <cell r="A42">
            <v>93.04</v>
          </cell>
          <cell r="B42">
            <v>0.50876388469734279</v>
          </cell>
          <cell r="C42">
            <v>94.158590688607163</v>
          </cell>
          <cell r="D42">
            <v>115.19325046803561</v>
          </cell>
          <cell r="E42">
            <v>28.500991821289102</v>
          </cell>
          <cell r="F42">
            <v>0.62656599999999996</v>
          </cell>
        </row>
        <row r="43">
          <cell r="A43">
            <v>93.05</v>
          </cell>
          <cell r="B43">
            <v>0.52822287627554354</v>
          </cell>
          <cell r="C43">
            <v>96.854603742161913</v>
          </cell>
          <cell r="D43">
            <v>115.95632307977576</v>
          </cell>
          <cell r="E43">
            <v>28.6099853515625</v>
          </cell>
          <cell r="F43">
            <v>0.62266499999999991</v>
          </cell>
        </row>
        <row r="44">
          <cell r="A44">
            <v>93.06</v>
          </cell>
          <cell r="B44">
            <v>0.52333103896538491</v>
          </cell>
          <cell r="C44">
            <v>102.41248693665175</v>
          </cell>
          <cell r="D44">
            <v>118.01739555428223</v>
          </cell>
          <cell r="E44">
            <v>29.0719909667969</v>
          </cell>
          <cell r="F44">
            <v>0.60524999999999995</v>
          </cell>
        </row>
        <row r="45">
          <cell r="A45">
            <v>93.07</v>
          </cell>
          <cell r="B45">
            <v>0.51958168623795009</v>
          </cell>
          <cell r="C45">
            <v>102.12183701090227</v>
          </cell>
          <cell r="D45">
            <v>120.40677174589869</v>
          </cell>
          <cell r="E45">
            <v>29.8269958496094</v>
          </cell>
          <cell r="F45">
            <v>0.58323999999999998</v>
          </cell>
        </row>
        <row r="46">
          <cell r="A46">
            <v>93.08</v>
          </cell>
          <cell r="B46">
            <v>0.48548465689332138</v>
          </cell>
          <cell r="C46">
            <v>102.33797595015494</v>
          </cell>
          <cell r="D46">
            <v>121.74527216982113</v>
          </cell>
          <cell r="E46">
            <v>29.6669921875</v>
          </cell>
          <cell r="F46">
            <v>0.58972695999999991</v>
          </cell>
        </row>
        <row r="47">
          <cell r="A47">
            <v>93.09</v>
          </cell>
          <cell r="B47">
            <v>0.47719119328193266</v>
          </cell>
          <cell r="C47">
            <v>99.426539568562404</v>
          </cell>
          <cell r="D47">
            <v>122.59863817796432</v>
          </cell>
          <cell r="E47">
            <v>28.8429870605469</v>
          </cell>
          <cell r="F47">
            <v>0.61635910999999999</v>
          </cell>
        </row>
        <row r="48">
          <cell r="A48">
            <v>93.1</v>
          </cell>
          <cell r="B48">
            <v>0.52092006293441795</v>
          </cell>
          <cell r="C48">
            <v>106.79476024803587</v>
          </cell>
          <cell r="D48">
            <v>125.19071254430838</v>
          </cell>
          <cell r="E48">
            <v>28.9129943847656</v>
          </cell>
          <cell r="F48">
            <v>0.61050099999999996</v>
          </cell>
        </row>
        <row r="49">
          <cell r="A49">
            <v>93.11</v>
          </cell>
          <cell r="B49">
            <v>0.5901055816720554</v>
          </cell>
          <cell r="C49">
            <v>102.95024720873762</v>
          </cell>
          <cell r="D49">
            <v>126.22005615382726</v>
          </cell>
          <cell r="E49">
            <v>29.642990112304702</v>
          </cell>
          <cell r="F49">
            <v>0.58825540999999992</v>
          </cell>
        </row>
        <row r="50">
          <cell r="A50">
            <v>93.12</v>
          </cell>
          <cell r="B50">
            <v>0.54002173907925877</v>
          </cell>
          <cell r="C50">
            <v>101.94895183888708</v>
          </cell>
          <cell r="D50">
            <v>127.78599258269801</v>
          </cell>
          <cell r="E50">
            <v>29.763992309570298</v>
          </cell>
          <cell r="F50">
            <v>0.58489775999999993</v>
          </cell>
        </row>
        <row r="51">
          <cell r="A51">
            <v>94.01</v>
          </cell>
          <cell r="B51">
            <v>0.49219152015457668</v>
          </cell>
          <cell r="C51">
            <v>103.89923388721343</v>
          </cell>
          <cell r="D51">
            <v>127.24782485090257</v>
          </cell>
          <cell r="E51">
            <v>30.121994018554702</v>
          </cell>
          <cell r="F51">
            <v>0.57369225999999995</v>
          </cell>
        </row>
        <row r="52">
          <cell r="A52">
            <v>94.02</v>
          </cell>
          <cell r="B52">
            <v>0.46583880811168621</v>
          </cell>
          <cell r="C52">
            <v>104.0781767563637</v>
          </cell>
          <cell r="D52">
            <v>126.72927078211971</v>
          </cell>
          <cell r="E52">
            <v>30.073989868164102</v>
          </cell>
          <cell r="F52">
            <v>0.5756389999999999</v>
          </cell>
        </row>
        <row r="53">
          <cell r="A53">
            <v>94.03</v>
          </cell>
          <cell r="B53">
            <v>0.50706163561399498</v>
          </cell>
          <cell r="C53">
            <v>101.83154455286547</v>
          </cell>
          <cell r="D53">
            <v>126.75091583400464</v>
          </cell>
          <cell r="E53">
            <v>29.5889892578125</v>
          </cell>
          <cell r="F53">
            <v>0.59094941999999995</v>
          </cell>
        </row>
        <row r="54">
          <cell r="A54">
            <v>94.04</v>
          </cell>
          <cell r="B54">
            <v>0.49976394690650044</v>
          </cell>
          <cell r="C54">
            <v>104.4752682468324</v>
          </cell>
          <cell r="D54">
            <v>127.58613590811495</v>
          </cell>
          <cell r="E54">
            <v>29.629989624023398</v>
          </cell>
          <cell r="F54">
            <v>0.58890044999999991</v>
          </cell>
        </row>
        <row r="55">
          <cell r="A55">
            <v>94.05</v>
          </cell>
          <cell r="B55">
            <v>0.52513312910879206</v>
          </cell>
          <cell r="C55">
            <v>102.6366163830851</v>
          </cell>
          <cell r="D55">
            <v>128.02554913621626</v>
          </cell>
          <cell r="E55">
            <v>29.202987670898398</v>
          </cell>
          <cell r="F55">
            <v>0.603209</v>
          </cell>
        </row>
        <row r="56">
          <cell r="A56">
            <v>94.06</v>
          </cell>
          <cell r="B56">
            <v>0.51348097145076543</v>
          </cell>
          <cell r="C56">
            <v>106.35167585620337</v>
          </cell>
          <cell r="D56">
            <v>129.04483366657445</v>
          </cell>
          <cell r="E56">
            <v>28.893997192382798</v>
          </cell>
          <cell r="F56">
            <v>0.61383999999999994</v>
          </cell>
        </row>
        <row r="57">
          <cell r="A57">
            <v>94.07</v>
          </cell>
          <cell r="B57">
            <v>0.50145143880579912</v>
          </cell>
          <cell r="C57">
            <v>110.81035416942656</v>
          </cell>
          <cell r="D57">
            <v>129.4242727774234</v>
          </cell>
          <cell r="E57">
            <v>28.172988891601602</v>
          </cell>
          <cell r="F57">
            <v>0.63671183999999992</v>
          </cell>
        </row>
        <row r="58">
          <cell r="A58">
            <v>94.08</v>
          </cell>
          <cell r="B58">
            <v>0.47119476502599783</v>
          </cell>
          <cell r="C58">
            <v>109.13038819938791</v>
          </cell>
          <cell r="D58">
            <v>131.11893325059657</v>
          </cell>
          <cell r="E58">
            <v>28.1229858398438</v>
          </cell>
          <cell r="F58">
            <v>0.63923227999999999</v>
          </cell>
        </row>
        <row r="59">
          <cell r="A59">
            <v>94.09</v>
          </cell>
          <cell r="B59">
            <v>0.46201037289063729</v>
          </cell>
          <cell r="C59">
            <v>110.32212980547027</v>
          </cell>
          <cell r="D59">
            <v>132.03606809057149</v>
          </cell>
          <cell r="E59">
            <v>27.979995727539102</v>
          </cell>
          <cell r="F59">
            <v>0.64481704999999989</v>
          </cell>
        </row>
        <row r="60">
          <cell r="A60">
            <v>94.1</v>
          </cell>
          <cell r="B60">
            <v>0.49610248433417875</v>
          </cell>
          <cell r="C60">
            <v>117.46620584971534</v>
          </cell>
          <cell r="D60">
            <v>132.42813896018779</v>
          </cell>
          <cell r="E60">
            <v>27.635986328125</v>
          </cell>
          <cell r="F60">
            <v>0.6587319399999999</v>
          </cell>
        </row>
        <row r="61">
          <cell r="A61">
            <v>94.11</v>
          </cell>
          <cell r="B61">
            <v>0.56733074963950381</v>
          </cell>
          <cell r="C61">
            <v>113.75384927992249</v>
          </cell>
          <cell r="D61">
            <v>133.55623384377358</v>
          </cell>
          <cell r="E61">
            <v>27.777999877929702</v>
          </cell>
          <cell r="F61">
            <v>0.65003722999999991</v>
          </cell>
        </row>
        <row r="62">
          <cell r="A62">
            <v>94.12</v>
          </cell>
          <cell r="B62">
            <v>0.5125432788455071</v>
          </cell>
          <cell r="C62">
            <v>113.20282020930409</v>
          </cell>
          <cell r="D62">
            <v>134.34355723674054</v>
          </cell>
          <cell r="E62">
            <v>28.218994140625</v>
          </cell>
          <cell r="F62">
            <v>0.63603120999999996</v>
          </cell>
        </row>
        <row r="63">
          <cell r="A63">
            <v>95.01</v>
          </cell>
          <cell r="B63">
            <v>0.46954460894839412</v>
          </cell>
          <cell r="C63">
            <v>109.2375893084898</v>
          </cell>
          <cell r="D63">
            <v>132.19352129582521</v>
          </cell>
          <cell r="E63">
            <v>27.7619934082031</v>
          </cell>
          <cell r="F63">
            <v>0.6525709999999999</v>
          </cell>
        </row>
        <row r="64">
          <cell r="A64">
            <v>95.02</v>
          </cell>
          <cell r="B64">
            <v>0.44666789455996925</v>
          </cell>
          <cell r="C64">
            <v>110.18424422654694</v>
          </cell>
          <cell r="D64">
            <v>132.7873184508758</v>
          </cell>
          <cell r="E64">
            <v>27.39599609375</v>
          </cell>
          <cell r="F64">
            <v>0.66609370999999995</v>
          </cell>
        </row>
        <row r="65">
          <cell r="A65">
            <v>95.03</v>
          </cell>
          <cell r="B65">
            <v>0.48279226233398098</v>
          </cell>
          <cell r="C65">
            <v>108.4987088095252</v>
          </cell>
          <cell r="D65">
            <v>133.56052188527542</v>
          </cell>
          <cell r="E65">
            <v>26.2229919433594</v>
          </cell>
          <cell r="F65">
            <v>0.71114754999999996</v>
          </cell>
        </row>
        <row r="66">
          <cell r="A66">
            <v>95.04</v>
          </cell>
          <cell r="B66">
            <v>0.48009263154992149</v>
          </cell>
          <cell r="C66">
            <v>113.14081188151501</v>
          </cell>
          <cell r="D66">
            <v>134.72770372880862</v>
          </cell>
          <cell r="E66">
            <v>25.866989135742202</v>
          </cell>
          <cell r="F66">
            <v>0.72440087999999991</v>
          </cell>
        </row>
        <row r="67">
          <cell r="A67">
            <v>95.05</v>
          </cell>
          <cell r="B67">
            <v>0.50885847334412726</v>
          </cell>
          <cell r="C67">
            <v>110.98133790054831</v>
          </cell>
          <cell r="D67">
            <v>135.43307522867161</v>
          </cell>
          <cell r="E67">
            <v>26.2369995117188</v>
          </cell>
          <cell r="F67">
            <v>0.71076648999999992</v>
          </cell>
        </row>
        <row r="68">
          <cell r="A68">
            <v>95.06</v>
          </cell>
          <cell r="B68">
            <v>0.49788183273801079</v>
          </cell>
          <cell r="C68">
            <v>112.4947202878715</v>
          </cell>
          <cell r="D68">
            <v>136.26639714930104</v>
          </cell>
          <cell r="E68">
            <v>26.138992309570298</v>
          </cell>
          <cell r="F68">
            <v>0.71417873999999992</v>
          </cell>
        </row>
        <row r="69">
          <cell r="A69">
            <v>95.07</v>
          </cell>
          <cell r="B69">
            <v>0.48722408529612971</v>
          </cell>
          <cell r="C69">
            <v>115.72264411745928</v>
          </cell>
          <cell r="D69">
            <v>135.94307262716333</v>
          </cell>
          <cell r="E69">
            <v>26.009994506835898</v>
          </cell>
          <cell r="F69">
            <v>0.71978288999999995</v>
          </cell>
        </row>
        <row r="70">
          <cell r="A70">
            <v>95.08</v>
          </cell>
          <cell r="B70">
            <v>0.46121541175063108</v>
          </cell>
          <cell r="C70">
            <v>115.85085555303293</v>
          </cell>
          <cell r="D70">
            <v>137.33165842525148</v>
          </cell>
          <cell r="E70">
            <v>26.637985229492202</v>
          </cell>
          <cell r="F70">
            <v>0.69244539999999999</v>
          </cell>
        </row>
        <row r="71">
          <cell r="A71">
            <v>95.09</v>
          </cell>
          <cell r="B71">
            <v>0.45320926054573102</v>
          </cell>
          <cell r="C71">
            <v>115.14020337141756</v>
          </cell>
          <cell r="D71">
            <v>138.55856946333574</v>
          </cell>
          <cell r="E71">
            <v>26.9249877929688</v>
          </cell>
          <cell r="F71">
            <v>0.68407332999999992</v>
          </cell>
        </row>
        <row r="72">
          <cell r="A72">
            <v>95.1</v>
          </cell>
          <cell r="B72">
            <v>0.48857250279431491</v>
          </cell>
          <cell r="C72">
            <v>111.40717303365462</v>
          </cell>
          <cell r="D72">
            <v>139.37347359332031</v>
          </cell>
          <cell r="E72">
            <v>26.31</v>
          </cell>
          <cell r="F72">
            <v>0.70714336999999994</v>
          </cell>
        </row>
        <row r="73">
          <cell r="A73">
            <v>95.11</v>
          </cell>
          <cell r="B73">
            <v>0.55597284935618019</v>
          </cell>
          <cell r="C73">
            <v>114.67652146115539</v>
          </cell>
          <cell r="D73">
            <v>140.34952307789609</v>
          </cell>
          <cell r="E73">
            <v>26.323</v>
          </cell>
          <cell r="F73">
            <v>0.70601230999999998</v>
          </cell>
        </row>
        <row r="74">
          <cell r="A74">
            <v>95.12</v>
          </cell>
          <cell r="B74">
            <v>0.49092523422806522</v>
          </cell>
          <cell r="C74">
            <v>111.68824397374135</v>
          </cell>
          <cell r="D74">
            <v>140.75786289635766</v>
          </cell>
          <cell r="E74">
            <v>26.658000000000001</v>
          </cell>
          <cell r="F74">
            <v>0.6940996599999999</v>
          </cell>
        </row>
        <row r="75">
          <cell r="A75">
            <v>96.01</v>
          </cell>
          <cell r="B75">
            <v>0.45840290333761169</v>
          </cell>
          <cell r="C75">
            <v>112.44602198515403</v>
          </cell>
          <cell r="D75">
            <v>141.83317052581427</v>
          </cell>
          <cell r="E75">
            <v>26.966999999999999</v>
          </cell>
          <cell r="F75">
            <v>0.68428475</v>
          </cell>
        </row>
        <row r="76">
          <cell r="A76">
            <v>96.02</v>
          </cell>
          <cell r="B76">
            <v>0.43414452315035873</v>
          </cell>
          <cell r="C76">
            <v>111.19529037588669</v>
          </cell>
          <cell r="D76">
            <v>142.86663061326925</v>
          </cell>
          <cell r="E76">
            <v>27.068999999999999</v>
          </cell>
          <cell r="F76">
            <v>0.68214070999999998</v>
          </cell>
        </row>
        <row r="77">
          <cell r="A77">
            <v>96.03</v>
          </cell>
          <cell r="B77">
            <v>0.4644201680311118</v>
          </cell>
          <cell r="C77">
            <v>113.99324844461955</v>
          </cell>
          <cell r="D77">
            <v>144.18154756072315</v>
          </cell>
          <cell r="E77">
            <v>27.263000000000002</v>
          </cell>
          <cell r="F77">
            <v>0.67672699999999997</v>
          </cell>
        </row>
        <row r="78">
          <cell r="A78">
            <v>96.04</v>
          </cell>
          <cell r="B78">
            <v>0.47120278220041023</v>
          </cell>
          <cell r="C78">
            <v>115.92764503207593</v>
          </cell>
          <cell r="D78">
            <v>146.16364381368911</v>
          </cell>
          <cell r="E78">
            <v>27.495999999999999</v>
          </cell>
          <cell r="F78">
            <v>0.66396699999999997</v>
          </cell>
        </row>
        <row r="79">
          <cell r="A79">
            <v>96.05</v>
          </cell>
          <cell r="B79">
            <v>0.50089583115326586</v>
          </cell>
          <cell r="C79">
            <v>118.86534054844483</v>
          </cell>
          <cell r="D79">
            <v>148.41464043247993</v>
          </cell>
          <cell r="E79">
            <v>27.706</v>
          </cell>
          <cell r="F79">
            <v>0.65214599999999989</v>
          </cell>
        </row>
        <row r="80">
          <cell r="A80">
            <v>96.06</v>
          </cell>
          <cell r="B80">
            <v>0.49177114811244771</v>
          </cell>
          <cell r="C80">
            <v>120.7660767743333</v>
          </cell>
          <cell r="D80">
            <v>148.45457291188509</v>
          </cell>
          <cell r="E80">
            <v>27.803999999999998</v>
          </cell>
          <cell r="F80">
            <v>0.65473347999999998</v>
          </cell>
        </row>
        <row r="81">
          <cell r="A81">
            <v>96.07</v>
          </cell>
          <cell r="B81">
            <v>0.48663686957434071</v>
          </cell>
          <cell r="C81">
            <v>117.51082635266388</v>
          </cell>
        </row>
        <row r="82">
          <cell r="A82">
            <v>96.08</v>
          </cell>
          <cell r="B82">
            <v>0.46354911966784274</v>
          </cell>
          <cell r="C82">
            <v>121.96050269543392</v>
          </cell>
        </row>
        <row r="83">
          <cell r="A83">
            <v>96.09</v>
          </cell>
          <cell r="B83">
            <v>0.46084287102751326</v>
          </cell>
          <cell r="C83">
            <v>123.58038805171715</v>
          </cell>
        </row>
        <row r="84">
          <cell r="A84">
            <v>96.1</v>
          </cell>
          <cell r="B84">
            <v>0.49030017907022094</v>
          </cell>
          <cell r="C84">
            <v>122.7662309448351</v>
          </cell>
        </row>
        <row r="85">
          <cell r="A85">
            <v>96.11</v>
          </cell>
          <cell r="B85">
            <v>0.55775311381762616</v>
          </cell>
        </row>
        <row r="86">
          <cell r="A86">
            <v>96.12</v>
          </cell>
        </row>
      </sheetData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i3-LQ"/>
      <sheetName val="KA2"/>
      <sheetName val="my table"/>
      <sheetName val="Debt"/>
      <sheetName val="Assu"/>
      <sheetName val="2000-prelim"/>
      <sheetName val="BOP"/>
      <sheetName val="output"/>
      <sheetName val="staff report table"/>
      <sheetName val="Assu. summary"/>
      <sheetName val="outmacr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>
        <row r="1">
          <cell r="A1" t="str">
            <v>Slovenia: Balance of Payments, adjustment scenario, 1997-2006</v>
          </cell>
        </row>
        <row r="4">
          <cell r="B4">
            <v>1991</v>
          </cell>
          <cell r="C4">
            <v>1992</v>
          </cell>
          <cell r="D4">
            <v>1993</v>
          </cell>
          <cell r="E4">
            <v>1994</v>
          </cell>
          <cell r="F4">
            <v>1995</v>
          </cell>
          <cell r="G4">
            <v>1996</v>
          </cell>
          <cell r="H4">
            <v>1997</v>
          </cell>
          <cell r="I4">
            <v>1998</v>
          </cell>
          <cell r="J4">
            <v>1999</v>
          </cell>
        </row>
        <row r="5">
          <cell r="B5" t="str">
            <v>hide</v>
          </cell>
          <cell r="C5" t="str">
            <v>hide</v>
          </cell>
        </row>
        <row r="7">
          <cell r="F7" t="str">
            <v xml:space="preserve">                                                           (In millions of U.S. dollars)                                                       </v>
          </cell>
        </row>
        <row r="8">
          <cell r="I8" t="str">
            <v>(in millions of $US)</v>
          </cell>
        </row>
        <row r="9">
          <cell r="A9" t="str">
            <v>Current account</v>
          </cell>
          <cell r="B9">
            <v>128.99999999999969</v>
          </cell>
          <cell r="C9">
            <v>926.14173248489351</v>
          </cell>
          <cell r="D9">
            <v>191.90020773041761</v>
          </cell>
          <cell r="E9">
            <v>573.04025556000011</v>
          </cell>
          <cell r="F9">
            <v>-99.360048930000602</v>
          </cell>
          <cell r="G9">
            <v>31.393998450000112</v>
          </cell>
          <cell r="H9">
            <v>11.432480380002062</v>
          </cell>
          <cell r="I9">
            <v>-147.15126349999986</v>
          </cell>
          <cell r="J9">
            <v>-782.55904505999922</v>
          </cell>
        </row>
        <row r="10">
          <cell r="A10" t="str">
            <v xml:space="preserve">   Trade balance</v>
          </cell>
          <cell r="B10">
            <v>-262.20000000000027</v>
          </cell>
          <cell r="C10">
            <v>791.11066284179651</v>
          </cell>
          <cell r="D10">
            <v>-154.24676513671875</v>
          </cell>
          <cell r="E10">
            <v>-336.39645397999993</v>
          </cell>
          <cell r="F10">
            <v>-953.04626255000039</v>
          </cell>
          <cell r="G10">
            <v>-824.9203872500002</v>
          </cell>
          <cell r="H10">
            <v>-776.31343202999778</v>
          </cell>
          <cell r="I10">
            <v>-789.3189886199998</v>
          </cell>
          <cell r="J10">
            <v>-1245.2008560199993</v>
          </cell>
        </row>
        <row r="11">
          <cell r="A11" t="str">
            <v xml:space="preserve">       Exports f.o.b  </v>
          </cell>
          <cell r="B11">
            <v>3869.1</v>
          </cell>
          <cell r="C11">
            <v>6682.9</v>
          </cell>
          <cell r="D11">
            <v>6082.8740234375</v>
          </cell>
          <cell r="E11">
            <v>6831.7200468800002</v>
          </cell>
          <cell r="F11">
            <v>8350.2350519800002</v>
          </cell>
          <cell r="G11">
            <v>8352.5825376800003</v>
          </cell>
          <cell r="H11">
            <v>8407.4558870600013</v>
          </cell>
          <cell r="I11">
            <v>9090.8932352299998</v>
          </cell>
          <cell r="J11">
            <v>8622.7025902700007</v>
          </cell>
        </row>
        <row r="12">
          <cell r="A12" t="str">
            <v xml:space="preserve">       Imports f.o.b. </v>
          </cell>
          <cell r="B12">
            <v>-4131.3</v>
          </cell>
          <cell r="C12">
            <v>-5891.7893371582031</v>
          </cell>
          <cell r="D12">
            <v>-6237.1207885742187</v>
          </cell>
          <cell r="E12">
            <v>-7168.1165008600001</v>
          </cell>
          <cell r="F12">
            <v>-9303.2813145300006</v>
          </cell>
          <cell r="G12">
            <v>-9177.5029249300005</v>
          </cell>
          <cell r="H12">
            <v>-9183.769319089999</v>
          </cell>
          <cell r="I12">
            <v>-9880.2122238499996</v>
          </cell>
          <cell r="J12">
            <v>-9867.9034462899999</v>
          </cell>
        </row>
        <row r="13">
          <cell r="A13" t="str">
            <v xml:space="preserve">   Services</v>
          </cell>
          <cell r="B13">
            <v>482.9</v>
          </cell>
          <cell r="C13">
            <v>180.29699822515249</v>
          </cell>
          <cell r="D13">
            <v>375.33881366252899</v>
          </cell>
          <cell r="E13">
            <v>642.98495606000006</v>
          </cell>
          <cell r="F13">
            <v>578.16782365999984</v>
          </cell>
          <cell r="G13">
            <v>633.43706188000033</v>
          </cell>
          <cell r="H13">
            <v>630.26998196</v>
          </cell>
          <cell r="I13">
            <v>492.49674705999996</v>
          </cell>
          <cell r="J13">
            <v>364.09556674000009</v>
          </cell>
        </row>
        <row r="14">
          <cell r="A14" t="str">
            <v xml:space="preserve">       Exports </v>
          </cell>
          <cell r="B14">
            <v>1012.6</v>
          </cell>
          <cell r="C14">
            <v>1219.2969982251525</v>
          </cell>
          <cell r="D14">
            <v>1392.6752580404282</v>
          </cell>
          <cell r="E14">
            <v>1809.1049835000001</v>
          </cell>
          <cell r="F14">
            <v>2027.5451028</v>
          </cell>
          <cell r="G14">
            <v>2135.0594365800002</v>
          </cell>
          <cell r="H14">
            <v>2047.4583747300001</v>
          </cell>
          <cell r="I14">
            <v>2027.47654603</v>
          </cell>
          <cell r="J14">
            <v>1899.1808338000001</v>
          </cell>
        </row>
        <row r="15">
          <cell r="A15" t="str">
            <v xml:space="preserve">          of which:  travel</v>
          </cell>
          <cell r="B15">
            <v>337</v>
          </cell>
          <cell r="C15">
            <v>670.96199798583984</v>
          </cell>
          <cell r="D15">
            <v>734.06251907348633</v>
          </cell>
          <cell r="E15">
            <v>912.95409433000009</v>
          </cell>
          <cell r="F15">
            <v>1083.9858328799999</v>
          </cell>
          <cell r="G15">
            <v>1239.7608450600001</v>
          </cell>
          <cell r="H15">
            <v>1186.9257734399998</v>
          </cell>
          <cell r="I15">
            <v>1088.4101210100002</v>
          </cell>
          <cell r="J15">
            <v>953.6001583100001</v>
          </cell>
        </row>
        <row r="16">
          <cell r="A16" t="str">
            <v xml:space="preserve">       Imports</v>
          </cell>
          <cell r="B16">
            <v>-529.70000000000005</v>
          </cell>
          <cell r="C16">
            <v>-1039</v>
          </cell>
          <cell r="D16">
            <v>-1017.3364443778992</v>
          </cell>
          <cell r="E16">
            <v>-1166.1200274400001</v>
          </cell>
          <cell r="F16">
            <v>-1449.3772791400002</v>
          </cell>
          <cell r="G16">
            <v>-1501.6223746999999</v>
          </cell>
          <cell r="H16">
            <v>-1417.1883927700001</v>
          </cell>
          <cell r="I16">
            <v>-1534.97979897</v>
          </cell>
          <cell r="J16">
            <v>-1535.08526706</v>
          </cell>
        </row>
        <row r="17">
          <cell r="A17" t="str">
            <v xml:space="preserve">   Income, net</v>
          </cell>
          <cell r="B17">
            <v>-106.30000000000001</v>
          </cell>
          <cell r="C17">
            <v>-91.288930066628382</v>
          </cell>
          <cell r="D17">
            <v>-51.3564275703975</v>
          </cell>
          <cell r="E17">
            <v>169.81588152</v>
          </cell>
          <cell r="F17">
            <v>179.35838124</v>
          </cell>
          <cell r="G17">
            <v>132.23847552000001</v>
          </cell>
          <cell r="H17">
            <v>39.419295099999886</v>
          </cell>
          <cell r="I17">
            <v>27.888103049999984</v>
          </cell>
          <cell r="J17">
            <v>-24.484758440000064</v>
          </cell>
        </row>
        <row r="18">
          <cell r="A18" t="str">
            <v xml:space="preserve">   Current transfers, net</v>
          </cell>
          <cell r="B18">
            <v>14.600000000000001</v>
          </cell>
          <cell r="C18">
            <v>46.023001484572887</v>
          </cell>
          <cell r="D18">
            <v>22.164586775004864</v>
          </cell>
          <cell r="E18">
            <v>96.635871959999974</v>
          </cell>
          <cell r="F18">
            <v>96.160008719999951</v>
          </cell>
          <cell r="G18">
            <v>90.638848299999978</v>
          </cell>
          <cell r="H18">
            <v>118.05663534999997</v>
          </cell>
          <cell r="I18">
            <v>121.78287501</v>
          </cell>
          <cell r="J18">
            <v>123.03100266000001</v>
          </cell>
        </row>
        <row r="20">
          <cell r="A20" t="str">
            <v xml:space="preserve">Capital and financial account  </v>
          </cell>
          <cell r="B20" t="e">
            <v>#REF!</v>
          </cell>
          <cell r="C20">
            <v>-12.706073519773781</v>
          </cell>
          <cell r="D20">
            <v>-90.346738169377204</v>
          </cell>
          <cell r="E20">
            <v>138.23277074999993</v>
          </cell>
          <cell r="F20">
            <v>530.52461465999988</v>
          </cell>
          <cell r="G20">
            <v>561.41626682000003</v>
          </cell>
          <cell r="H20">
            <v>1198.4750961299999</v>
          </cell>
          <cell r="I20">
            <v>242.66590560000009</v>
          </cell>
          <cell r="J20">
            <v>663.20659426999987</v>
          </cell>
        </row>
        <row r="21">
          <cell r="A21" t="str">
            <v xml:space="preserve">    Direct investment, net</v>
          </cell>
          <cell r="B21">
            <v>41.400000000000006</v>
          </cell>
          <cell r="C21">
            <v>112.87700011208653</v>
          </cell>
          <cell r="D21">
            <v>111.32028442900628</v>
          </cell>
          <cell r="E21">
            <v>130.95872649</v>
          </cell>
          <cell r="F21">
            <v>182.51027258000002</v>
          </cell>
          <cell r="G21">
            <v>187.65302644000002</v>
          </cell>
          <cell r="H21">
            <v>339.56367733000002</v>
          </cell>
          <cell r="I21">
            <v>249.54314123</v>
          </cell>
          <cell r="J21">
            <v>143.47579866999996</v>
          </cell>
        </row>
        <row r="22">
          <cell r="A22" t="str">
            <v xml:space="preserve">           inflow</v>
          </cell>
          <cell r="E22">
            <v>128.07628385000001</v>
          </cell>
          <cell r="F22">
            <v>177.36906041000003</v>
          </cell>
          <cell r="G22">
            <v>193.99523652000002</v>
          </cell>
          <cell r="H22">
            <v>375.21342549000002</v>
          </cell>
          <cell r="I22">
            <v>247.85358547000001</v>
          </cell>
          <cell r="J22">
            <v>181.18014799999997</v>
          </cell>
        </row>
        <row r="23">
          <cell r="A23" t="str">
            <v xml:space="preserve">           outflow</v>
          </cell>
          <cell r="E23">
            <v>2.8824426400000012</v>
          </cell>
          <cell r="F23">
            <v>5.1412121700000011</v>
          </cell>
          <cell r="G23">
            <v>-6.342210080000001</v>
          </cell>
          <cell r="H23">
            <v>-35.649748159999994</v>
          </cell>
          <cell r="I23">
            <v>1.6895557600000011</v>
          </cell>
          <cell r="J23">
            <v>-37.704349329999999</v>
          </cell>
        </row>
        <row r="24">
          <cell r="A24" t="str">
            <v xml:space="preserve">    Portfolio investment, net</v>
          </cell>
          <cell r="B24">
            <v>0</v>
          </cell>
          <cell r="C24">
            <v>-8.8513975888490677</v>
          </cell>
          <cell r="D24">
            <v>3.0586469507252332</v>
          </cell>
          <cell r="E24">
            <v>-32.504889700000007</v>
          </cell>
          <cell r="F24">
            <v>-13.506837560000005</v>
          </cell>
          <cell r="G24">
            <v>636.87253514000008</v>
          </cell>
          <cell r="H24">
            <v>235.99866790999999</v>
          </cell>
          <cell r="I24">
            <v>89.604574220000018</v>
          </cell>
          <cell r="J24">
            <v>342.74666001999992</v>
          </cell>
        </row>
        <row r="25">
          <cell r="A25" t="str">
            <v xml:space="preserve">           inflow</v>
          </cell>
          <cell r="E25">
            <v>0</v>
          </cell>
          <cell r="F25">
            <v>15.44987583</v>
          </cell>
          <cell r="G25">
            <v>630.47655942000006</v>
          </cell>
          <cell r="H25">
            <v>236.10593066999999</v>
          </cell>
          <cell r="I25">
            <v>119.81568627000001</v>
          </cell>
          <cell r="J25">
            <v>350.56973099999993</v>
          </cell>
        </row>
        <row r="26">
          <cell r="A26" t="str">
            <v xml:space="preserve">              equity</v>
          </cell>
          <cell r="E26">
            <v>0</v>
          </cell>
          <cell r="F26">
            <v>0</v>
          </cell>
          <cell r="G26">
            <v>0</v>
          </cell>
          <cell r="H26">
            <v>52.143867629999995</v>
          </cell>
          <cell r="I26">
            <v>7.2267947599999971</v>
          </cell>
          <cell r="J26">
            <v>-3.1940477300000012</v>
          </cell>
        </row>
        <row r="27">
          <cell r="A27" t="str">
            <v xml:space="preserve">              debt (including government eurobonds)</v>
          </cell>
          <cell r="E27">
            <v>0</v>
          </cell>
          <cell r="F27">
            <v>15.44987583</v>
          </cell>
          <cell r="G27">
            <v>630.47655942000006</v>
          </cell>
          <cell r="H27">
            <v>183.96206304</v>
          </cell>
          <cell r="I27">
            <v>112.58889151000001</v>
          </cell>
          <cell r="J27">
            <v>353.76377872999996</v>
          </cell>
        </row>
        <row r="28">
          <cell r="A28" t="str">
            <v xml:space="preserve">           outflow</v>
          </cell>
          <cell r="E28">
            <v>-32.504889700000007</v>
          </cell>
          <cell r="F28">
            <v>-28.956713390000004</v>
          </cell>
          <cell r="G28">
            <v>6.3959757200000098</v>
          </cell>
          <cell r="H28">
            <v>-0.10726275999999046</v>
          </cell>
          <cell r="I28">
            <v>-30.211112049999997</v>
          </cell>
          <cell r="J28">
            <v>-7.8230709799999971</v>
          </cell>
        </row>
        <row r="29">
          <cell r="A29" t="str">
            <v xml:space="preserve">              equity 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-0.52845990000000009</v>
          </cell>
        </row>
        <row r="30">
          <cell r="A30" t="str">
            <v xml:space="preserve">              debt (including government eurobonds)</v>
          </cell>
          <cell r="E30">
            <v>-32.504889700000007</v>
          </cell>
          <cell r="F30">
            <v>-28.956713390000004</v>
          </cell>
          <cell r="G30">
            <v>6.3959757200000098</v>
          </cell>
          <cell r="H30">
            <v>-0.10726275999999046</v>
          </cell>
          <cell r="I30">
            <v>-30.211112049999997</v>
          </cell>
          <cell r="J30">
            <v>-7.2946110799999975</v>
          </cell>
        </row>
        <row r="31">
          <cell r="A31" t="str">
            <v xml:space="preserve">    Other investment, net</v>
          </cell>
          <cell r="B31" t="e">
            <v>#REF!</v>
          </cell>
          <cell r="C31">
            <v>-116.73167604301125</v>
          </cell>
          <cell r="D31">
            <v>-208.83557779394323</v>
          </cell>
          <cell r="E31">
            <v>42.95452285999994</v>
          </cell>
          <cell r="F31">
            <v>368.46783262999986</v>
          </cell>
          <cell r="G31">
            <v>-261.28061663000005</v>
          </cell>
          <cell r="H31">
            <v>621.83160194999982</v>
          </cell>
          <cell r="I31">
            <v>-95.024164619999965</v>
          </cell>
          <cell r="J31">
            <v>177.58977540000001</v>
          </cell>
        </row>
        <row r="32">
          <cell r="A32" t="str">
            <v xml:space="preserve">         Government (excluding government eurobonds)</v>
          </cell>
          <cell r="B32">
            <v>-41.8</v>
          </cell>
          <cell r="C32">
            <v>6.6157159507274628</v>
          </cell>
          <cell r="D32">
            <v>78.641692668199539</v>
          </cell>
          <cell r="E32">
            <v>96.804811170000008</v>
          </cell>
          <cell r="F32">
            <v>140.71140790999999</v>
          </cell>
          <cell r="G32">
            <v>-68.275326370000002</v>
          </cell>
          <cell r="H32">
            <v>-23.26601749000001</v>
          </cell>
          <cell r="I32">
            <v>-21.865089980000008</v>
          </cell>
          <cell r="J32">
            <v>17.246997420000007</v>
          </cell>
        </row>
        <row r="33">
          <cell r="A33" t="str">
            <v xml:space="preserve">         Non government</v>
          </cell>
          <cell r="B33">
            <v>-73.2</v>
          </cell>
          <cell r="C33">
            <v>-139.48281764984131</v>
          </cell>
          <cell r="D33">
            <v>-287.47727046214277</v>
          </cell>
          <cell r="E33">
            <v>-53.85028831000001</v>
          </cell>
          <cell r="F33">
            <v>227.75642472000001</v>
          </cell>
          <cell r="G33">
            <v>-193.00529026000004</v>
          </cell>
          <cell r="H33">
            <v>645.09761943999979</v>
          </cell>
          <cell r="I33">
            <v>-73.159074639999986</v>
          </cell>
          <cell r="J33">
            <v>160.34277798000005</v>
          </cell>
        </row>
        <row r="34">
          <cell r="A34" t="str">
            <v xml:space="preserve">              Bank of Slovenia</v>
          </cell>
          <cell r="B34">
            <v>11</v>
          </cell>
          <cell r="C34">
            <v>6.2657689340412617</v>
          </cell>
          <cell r="D34">
            <v>-13.733517207729165</v>
          </cell>
          <cell r="E34">
            <v>-103.4167212</v>
          </cell>
          <cell r="F34">
            <v>-70.251436110000014</v>
          </cell>
          <cell r="G34">
            <v>128.81332510000004</v>
          </cell>
          <cell r="H34">
            <v>-8.7991217000000006</v>
          </cell>
          <cell r="I34">
            <v>-5.3796978499999994</v>
          </cell>
          <cell r="J34">
            <v>-5.622624430000001</v>
          </cell>
        </row>
        <row r="35">
          <cell r="A35" t="str">
            <v xml:space="preserve">              Private sector</v>
          </cell>
          <cell r="B35" t="e">
            <v>#REF!</v>
          </cell>
          <cell r="C35">
            <v>40.643591100350022</v>
          </cell>
          <cell r="D35">
            <v>-273.7437532544136</v>
          </cell>
          <cell r="E35">
            <v>49.566432889999987</v>
          </cell>
          <cell r="F35">
            <v>298.00786083000003</v>
          </cell>
          <cell r="G35">
            <v>-321.81861536000008</v>
          </cell>
          <cell r="H35">
            <v>653.89674113999979</v>
          </cell>
          <cell r="I35">
            <v>-67.779376789999986</v>
          </cell>
          <cell r="J35">
            <v>165.96540241000005</v>
          </cell>
        </row>
        <row r="37">
          <cell r="A37" t="str">
            <v>Net errors and omissions</v>
          </cell>
          <cell r="D37">
            <v>10.075692117214203</v>
          </cell>
          <cell r="E37">
            <v>-69.919725339999999</v>
          </cell>
          <cell r="F37">
            <v>-194.60954982999999</v>
          </cell>
          <cell r="G37">
            <v>-5.3031099200000043</v>
          </cell>
          <cell r="H37">
            <v>77.24493305</v>
          </cell>
          <cell r="I37">
            <v>62.299842569999996</v>
          </cell>
          <cell r="J37">
            <v>27.271135639999997</v>
          </cell>
        </row>
        <row r="38">
          <cell r="A38" t="str">
            <v>Overall balance</v>
          </cell>
          <cell r="D38">
            <v>111.6291616782546</v>
          </cell>
          <cell r="E38">
            <v>641.35330096999996</v>
          </cell>
          <cell r="F38">
            <v>236.55501589999926</v>
          </cell>
          <cell r="G38">
            <v>587.50715535000018</v>
          </cell>
          <cell r="H38">
            <v>1287.152509560002</v>
          </cell>
          <cell r="I38">
            <v>157.81448467000024</v>
          </cell>
          <cell r="J38">
            <v>-92.081315149999355</v>
          </cell>
        </row>
        <row r="39">
          <cell r="A39" t="str">
            <v xml:space="preserve">Change in official  reserves </v>
          </cell>
          <cell r="B39">
            <v>-106.8</v>
          </cell>
          <cell r="C39">
            <v>-632.57860779762268</v>
          </cell>
          <cell r="D39">
            <v>-112.34639203548431</v>
          </cell>
          <cell r="E39">
            <v>-641.35330111000007</v>
          </cell>
          <cell r="F39">
            <v>-236.55501598000001</v>
          </cell>
          <cell r="G39">
            <v>-587.5071551100001</v>
          </cell>
          <cell r="H39">
            <v>-1287.1525096299999</v>
          </cell>
          <cell r="I39">
            <v>-157.81448455</v>
          </cell>
          <cell r="J39">
            <v>81.064196909999964</v>
          </cell>
        </row>
        <row r="41">
          <cell r="A41" t="str">
            <v>Change in net foreign assets of DMBs (increase: -)</v>
          </cell>
          <cell r="B41">
            <v>-30</v>
          </cell>
          <cell r="C41">
            <v>-188</v>
          </cell>
          <cell r="D41">
            <v>-484</v>
          </cell>
          <cell r="E41">
            <v>-432</v>
          </cell>
          <cell r="F41">
            <v>-170</v>
          </cell>
          <cell r="G41">
            <v>-170</v>
          </cell>
          <cell r="H41">
            <v>-168</v>
          </cell>
          <cell r="I41">
            <v>-167</v>
          </cell>
          <cell r="J41">
            <v>-167</v>
          </cell>
        </row>
        <row r="42">
          <cell r="I42" t="str">
            <v>(in percent of GDP)</v>
          </cell>
        </row>
        <row r="43">
          <cell r="A43" t="str">
            <v>Current account</v>
          </cell>
          <cell r="F43">
            <v>-0.5301091895135388</v>
          </cell>
          <cell r="G43">
            <v>0.16629665982324326</v>
          </cell>
          <cell r="H43">
            <v>6.2795969970612667E-2</v>
          </cell>
          <cell r="I43">
            <v>-0.75134744980708346</v>
          </cell>
          <cell r="J43">
            <v>-3.9106133926533171</v>
          </cell>
        </row>
        <row r="44">
          <cell r="A44" t="str">
            <v xml:space="preserve">   Trade balance</v>
          </cell>
          <cell r="F44">
            <v>-5.0847255738090045</v>
          </cell>
          <cell r="G44">
            <v>-4.3696729245322015</v>
          </cell>
          <cell r="H44">
            <v>-4.2641100920507515</v>
          </cell>
          <cell r="I44">
            <v>-4.0302257356012703</v>
          </cell>
          <cell r="J44">
            <v>-6.2225325677781118</v>
          </cell>
        </row>
        <row r="45">
          <cell r="A45" t="str">
            <v xml:space="preserve">       Exports f.o.b  </v>
          </cell>
          <cell r="F45">
            <v>44.550464530982325</v>
          </cell>
          <cell r="G45">
            <v>44.244334761191531</v>
          </cell>
          <cell r="H45">
            <v>46.180210231244267</v>
          </cell>
          <cell r="I45">
            <v>46.417674482003576</v>
          </cell>
          <cell r="J45">
            <v>43.089472217129604</v>
          </cell>
        </row>
        <row r="46">
          <cell r="A46" t="str">
            <v xml:space="preserve">       Imports f.o.b. </v>
          </cell>
          <cell r="F46">
            <v>-49.635190104791334</v>
          </cell>
          <cell r="G46">
            <v>-48.614007685723735</v>
          </cell>
          <cell r="H46">
            <v>-50.444320323295024</v>
          </cell>
          <cell r="I46">
            <v>-50.447900217604847</v>
          </cell>
          <cell r="J46">
            <v>-49.312004784907721</v>
          </cell>
        </row>
        <row r="47">
          <cell r="A47" t="str">
            <v xml:space="preserve">   Services</v>
          </cell>
          <cell r="F47">
            <v>3.0846610856555992</v>
          </cell>
          <cell r="G47">
            <v>3.3553695865361401</v>
          </cell>
          <cell r="H47">
            <v>3.4619272060829562</v>
          </cell>
          <cell r="I47">
            <v>2.5146652916222876</v>
          </cell>
          <cell r="J47">
            <v>1.8194627082611738</v>
          </cell>
        </row>
        <row r="48">
          <cell r="A48" t="str">
            <v xml:space="preserve">       Exports </v>
          </cell>
          <cell r="F48">
            <v>10.817429165163418</v>
          </cell>
          <cell r="G48">
            <v>11.309590060432345</v>
          </cell>
          <cell r="H48">
            <v>11.24621519933029</v>
          </cell>
          <cell r="I48">
            <v>10.352200152214907</v>
          </cell>
          <cell r="J48">
            <v>9.4906091120055276</v>
          </cell>
        </row>
        <row r="49">
          <cell r="A49" t="str">
            <v xml:space="preserve">          of which:  travel</v>
          </cell>
          <cell r="F49">
            <v>5.7833189244603114</v>
          </cell>
          <cell r="G49">
            <v>6.5671178471093636</v>
          </cell>
          <cell r="H49">
            <v>6.5195086935518534</v>
          </cell>
          <cell r="I49">
            <v>5.557371029743714</v>
          </cell>
          <cell r="J49">
            <v>4.7653420835963791</v>
          </cell>
        </row>
        <row r="50">
          <cell r="A50" t="str">
            <v xml:space="preserve">       Imports</v>
          </cell>
          <cell r="F50">
            <v>-7.7327680795078182</v>
          </cell>
          <cell r="G50">
            <v>-7.9542204738962052</v>
          </cell>
          <cell r="H50">
            <v>-7.7842879932473341</v>
          </cell>
          <cell r="I50">
            <v>-7.8375348605926192</v>
          </cell>
          <cell r="J50">
            <v>-7.6711464037443555</v>
          </cell>
        </row>
        <row r="51">
          <cell r="A51" t="str">
            <v xml:space="preserve">   Income, net</v>
          </cell>
          <cell r="F51">
            <v>0.95691907497529971</v>
          </cell>
          <cell r="G51">
            <v>0.70047836735793834</v>
          </cell>
          <cell r="H51">
            <v>0.21652106883929467</v>
          </cell>
          <cell r="I51">
            <v>0.14239534617774216</v>
          </cell>
          <cell r="J51">
            <v>-0.12235552687785284</v>
          </cell>
        </row>
        <row r="52">
          <cell r="A52" t="str">
            <v xml:space="preserve">   Current transfers, net</v>
          </cell>
          <cell r="F52">
            <v>0.51303622366456592</v>
          </cell>
          <cell r="G52">
            <v>0.48012163046136597</v>
          </cell>
          <cell r="H52">
            <v>0.64845778709911339</v>
          </cell>
          <cell r="I52">
            <v>0.62181764799415662</v>
          </cell>
          <cell r="J52">
            <v>0.61481199374147377</v>
          </cell>
        </row>
        <row r="54">
          <cell r="A54" t="str">
            <v xml:space="preserve">Capital and financial account  </v>
          </cell>
          <cell r="F54">
            <v>2.8304733796228949</v>
          </cell>
          <cell r="G54">
            <v>2.9738693556761766</v>
          </cell>
          <cell r="H54">
            <v>6.5829464513013258</v>
          </cell>
          <cell r="I54">
            <v>1.2390407325839012</v>
          </cell>
          <cell r="J54">
            <v>3.3141839021864579</v>
          </cell>
        </row>
        <row r="55">
          <cell r="A55" t="str">
            <v xml:space="preserve">    Direct investment, net</v>
          </cell>
          <cell r="F55">
            <v>0.97373515529807897</v>
          </cell>
          <cell r="G55">
            <v>0.99401392124024412</v>
          </cell>
          <cell r="H55">
            <v>1.8651447259008236</v>
          </cell>
          <cell r="I55">
            <v>1.2741555751575966</v>
          </cell>
          <cell r="J55">
            <v>0.71697897218415596</v>
          </cell>
        </row>
        <row r="56">
          <cell r="A56" t="str">
            <v xml:space="preserve">           inflow</v>
          </cell>
          <cell r="F56">
            <v>0.94630558128009612</v>
          </cell>
          <cell r="G56">
            <v>1.0276091433933274</v>
          </cell>
          <cell r="H56">
            <v>2.0609605454347175</v>
          </cell>
          <cell r="I56">
            <v>1.2655287826898387</v>
          </cell>
          <cell r="J56">
            <v>0.90539559631233579</v>
          </cell>
        </row>
        <row r="57">
          <cell r="A57" t="str">
            <v xml:space="preserve">           outflow</v>
          </cell>
          <cell r="F57">
            <v>2.7429574017982784E-2</v>
          </cell>
          <cell r="G57">
            <v>-3.3595222153083242E-2</v>
          </cell>
          <cell r="H57">
            <v>-0.19581581953389365</v>
          </cell>
          <cell r="I57">
            <v>8.626792467757988E-3</v>
          </cell>
          <cell r="J57">
            <v>-0.18841662412817972</v>
          </cell>
        </row>
        <row r="58">
          <cell r="A58" t="str">
            <v xml:space="preserve">    Portfolio investment, net</v>
          </cell>
          <cell r="F58">
            <v>-7.2062149615756868E-2</v>
          </cell>
          <cell r="G58">
            <v>3.3735675783898995</v>
          </cell>
          <cell r="H58">
            <v>1.2962860875846332</v>
          </cell>
          <cell r="I58">
            <v>0.45751675337294417</v>
          </cell>
          <cell r="J58">
            <v>1.7127776969961923</v>
          </cell>
        </row>
        <row r="59">
          <cell r="A59" t="str">
            <v xml:space="preserve">           inflow</v>
          </cell>
          <cell r="F59">
            <v>8.2428714986805943E-2</v>
          </cell>
          <cell r="G59">
            <v>3.3396875551032648</v>
          </cell>
          <cell r="H59">
            <v>1.2968752571114583</v>
          </cell>
          <cell r="I59">
            <v>0.61177327455193875</v>
          </cell>
          <cell r="J59">
            <v>1.7518712405941963</v>
          </cell>
        </row>
        <row r="60">
          <cell r="A60" t="str">
            <v xml:space="preserve">              equity</v>
          </cell>
          <cell r="F60">
            <v>0</v>
          </cell>
          <cell r="G60">
            <v>0</v>
          </cell>
          <cell r="H60">
            <v>0.28641420208100909</v>
          </cell>
          <cell r="I60">
            <v>3.6899675096606951E-2</v>
          </cell>
          <cell r="J60">
            <v>-1.5961333408080744E-2</v>
          </cell>
        </row>
        <row r="61">
          <cell r="A61" t="str">
            <v xml:space="preserve">              debt</v>
          </cell>
          <cell r="F61">
            <v>8.2428714986805943E-2</v>
          </cell>
          <cell r="G61">
            <v>3.3396875551032648</v>
          </cell>
          <cell r="H61">
            <v>1.0104610550304494</v>
          </cell>
          <cell r="I61">
            <v>0.57487359945533179</v>
          </cell>
          <cell r="J61">
            <v>1.7678325740022773</v>
          </cell>
        </row>
        <row r="62">
          <cell r="A62" t="str">
            <v xml:space="preserve">           outflow</v>
          </cell>
          <cell r="F62">
            <v>-0.15449086460256281</v>
          </cell>
          <cell r="G62">
            <v>3.3880023286634309E-2</v>
          </cell>
          <cell r="H62">
            <v>-5.8916952682522088E-4</v>
          </cell>
          <cell r="I62">
            <v>-0.15425652117899463</v>
          </cell>
          <cell r="J62">
            <v>-3.9093543598004057E-2</v>
          </cell>
        </row>
        <row r="63">
          <cell r="A63" t="str">
            <v xml:space="preserve">              equity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-2.6408261146119469E-3</v>
          </cell>
        </row>
        <row r="64">
          <cell r="A64" t="str">
            <v xml:space="preserve">              debt</v>
          </cell>
          <cell r="F64">
            <v>-0.15449086460256281</v>
          </cell>
          <cell r="G64">
            <v>3.3880023286634309E-2</v>
          </cell>
          <cell r="H64">
            <v>-5.8916952682522088E-4</v>
          </cell>
          <cell r="I64">
            <v>-0.15425652117899463</v>
          </cell>
          <cell r="J64">
            <v>-3.6452717483392114E-2</v>
          </cell>
        </row>
        <row r="65">
          <cell r="A65" t="str">
            <v xml:space="preserve">    Other investment, net</v>
          </cell>
          <cell r="F65">
            <v>1.9658623986277288</v>
          </cell>
          <cell r="G65">
            <v>-1.384025481536781</v>
          </cell>
          <cell r="H65">
            <v>3.4155771367982979</v>
          </cell>
          <cell r="I65">
            <v>-0.4851889277680958</v>
          </cell>
          <cell r="J65">
            <v>0.88745374353738138</v>
          </cell>
        </row>
        <row r="66">
          <cell r="A66" t="str">
            <v xml:space="preserve">         Government</v>
          </cell>
          <cell r="F66">
            <v>0.75072839844341854</v>
          </cell>
          <cell r="G66">
            <v>-0.36166016704612408</v>
          </cell>
          <cell r="H66">
            <v>-0.12779485177979605</v>
          </cell>
          <cell r="I66">
            <v>-0.11164212393103533</v>
          </cell>
          <cell r="J66">
            <v>8.6186901192277565E-2</v>
          </cell>
        </row>
        <row r="67">
          <cell r="A67" t="str">
            <v xml:space="preserve">         Non government</v>
          </cell>
          <cell r="F67">
            <v>1.2151340001843112</v>
          </cell>
          <cell r="G67">
            <v>-1.0223653144906566</v>
          </cell>
          <cell r="H67">
            <v>3.5433719885780937</v>
          </cell>
          <cell r="I67">
            <v>-0.37354680383706063</v>
          </cell>
          <cell r="J67">
            <v>0.80126684234510404</v>
          </cell>
        </row>
        <row r="68">
          <cell r="A68" t="str">
            <v xml:space="preserve">              Bank of Slovenia</v>
          </cell>
          <cell r="F68">
            <v>-0.37480790578787443</v>
          </cell>
          <cell r="G68">
            <v>0.6823350564590307</v>
          </cell>
          <cell r="H68">
            <v>-4.8331539934894398E-2</v>
          </cell>
          <cell r="I68">
            <v>-2.7468484905874786E-2</v>
          </cell>
          <cell r="J68">
            <v>-2.8097445856155045E-2</v>
          </cell>
        </row>
        <row r="69">
          <cell r="A69" t="str">
            <v xml:space="preserve">              Private sector</v>
          </cell>
          <cell r="F69">
            <v>1.5899419059721858</v>
          </cell>
          <cell r="G69">
            <v>-1.7047003709496875</v>
          </cell>
          <cell r="H69">
            <v>3.5917035285129884</v>
          </cell>
          <cell r="I69">
            <v>-0.34607831893118579</v>
          </cell>
          <cell r="J69">
            <v>0.82936428820125918</v>
          </cell>
        </row>
        <row r="71">
          <cell r="A71" t="str">
            <v>Net errors and omissions</v>
          </cell>
          <cell r="F71">
            <v>-1.0382876401827805</v>
          </cell>
          <cell r="G71">
            <v>-2.8091020892928163E-2</v>
          </cell>
          <cell r="H71">
            <v>0.42428854762564755</v>
          </cell>
          <cell r="I71">
            <v>0.31810007420257269</v>
          </cell>
          <cell r="J71">
            <v>0.13627964425160086</v>
          </cell>
        </row>
        <row r="72">
          <cell r="A72" t="str">
            <v>Overall balance</v>
          </cell>
          <cell r="F72">
            <v>1.2620765499265754</v>
          </cell>
          <cell r="G72">
            <v>3.1120749946064921</v>
          </cell>
          <cell r="H72">
            <v>7.0700309688975862</v>
          </cell>
          <cell r="I72">
            <v>0.80579335697939058</v>
          </cell>
          <cell r="J72">
            <v>-0.46014984621525862</v>
          </cell>
        </row>
        <row r="73">
          <cell r="A73" t="str">
            <v xml:space="preserve">Change in official  reserves </v>
          </cell>
          <cell r="F73">
            <v>-1.2620765503533982</v>
          </cell>
          <cell r="G73">
            <v>-3.1120749933351912</v>
          </cell>
          <cell r="H73">
            <v>-7.0700309692820689</v>
          </cell>
          <cell r="I73">
            <v>-0.80579335636667504</v>
          </cell>
          <cell r="J73">
            <v>0.4050949715578665</v>
          </cell>
        </row>
        <row r="75">
          <cell r="A75" t="str">
            <v>Memorandum items:</v>
          </cell>
          <cell r="F75" t="str">
            <v>(in percent of GDP)</v>
          </cell>
        </row>
        <row r="76">
          <cell r="A76" t="str">
            <v>External debt (percent of GDP)</v>
          </cell>
          <cell r="F76">
            <v>15.845647318112697</v>
          </cell>
          <cell r="G76">
            <v>21.241308492553713</v>
          </cell>
          <cell r="H76">
            <v>22.937801936313598</v>
          </cell>
          <cell r="I76">
            <v>25.320421415160531</v>
          </cell>
          <cell r="J76">
            <v>27.439690684826225</v>
          </cell>
        </row>
        <row r="77">
          <cell r="A77" t="str">
            <v>External debt (percent of XGS)</v>
          </cell>
          <cell r="F77">
            <v>28.618837128015468</v>
          </cell>
          <cell r="G77">
            <v>38.235477620630185</v>
          </cell>
          <cell r="H77">
            <v>39.942938750461074</v>
          </cell>
          <cell r="I77">
            <v>44.601862481299989</v>
          </cell>
          <cell r="J77">
            <v>52.186474404750719</v>
          </cell>
        </row>
        <row r="78">
          <cell r="A78" t="str">
            <v>Short-term debt/foreign reserves</v>
          </cell>
          <cell r="F78">
            <v>2.7753292675673595</v>
          </cell>
          <cell r="G78">
            <v>2.1503357867106816</v>
          </cell>
          <cell r="H78">
            <v>4.0943607147050347</v>
          </cell>
          <cell r="I78">
            <v>3.0787575971267636</v>
          </cell>
          <cell r="J78">
            <v>3.8250401981431237</v>
          </cell>
        </row>
        <row r="79">
          <cell r="A79" t="str">
            <v>Debt service (percent of XGS)</v>
          </cell>
          <cell r="F79">
            <v>7.1209833796644544</v>
          </cell>
          <cell r="G79">
            <v>8.9247897887555734</v>
          </cell>
          <cell r="H79">
            <v>8.8092544514307125</v>
          </cell>
          <cell r="I79">
            <v>13.814974948835811</v>
          </cell>
          <cell r="J79">
            <v>8.0403856030630312</v>
          </cell>
        </row>
        <row r="80">
          <cell r="A80" t="str">
            <v>Foreign exchange reserves</v>
          </cell>
        </row>
        <row r="81">
          <cell r="A81" t="str">
            <v xml:space="preserve">    Bank of Slovenia (million of $US)</v>
          </cell>
          <cell r="B81">
            <v>112.1</v>
          </cell>
          <cell r="C81">
            <v>715.54424700000004</v>
          </cell>
          <cell r="D81">
            <v>770.06670099999997</v>
          </cell>
          <cell r="E81">
            <v>1480.1183127679999</v>
          </cell>
          <cell r="F81">
            <v>1801.5880344110001</v>
          </cell>
          <cell r="G81">
            <v>2278.713878215</v>
          </cell>
          <cell r="H81">
            <v>3297.2180373640003</v>
          </cell>
          <cell r="I81">
            <v>3572.8697869120001</v>
          </cell>
          <cell r="J81">
            <v>3058.7913835990003</v>
          </cell>
        </row>
        <row r="82">
          <cell r="A82" t="str">
            <v xml:space="preserve">       (in months of MGNFS)</v>
          </cell>
          <cell r="B82">
            <v>0.28860759493670884</v>
          </cell>
          <cell r="C82">
            <v>1.2388965450103686</v>
          </cell>
          <cell r="D82">
            <v>1.2738100336473501</v>
          </cell>
          <cell r="E82">
            <v>2.1311393902614539</v>
          </cell>
          <cell r="F82">
            <v>2.0105777770772852</v>
          </cell>
          <cell r="G82">
            <v>2.5605623842176852</v>
          </cell>
          <cell r="H82">
            <v>3.7323624453385182</v>
          </cell>
          <cell r="I82">
            <v>3.7559103129613702</v>
          </cell>
          <cell r="J82">
            <v>3.2189365021658931</v>
          </cell>
        </row>
        <row r="83">
          <cell r="A83" t="str">
            <v xml:space="preserve">    Deposit money banks (million of $US)</v>
          </cell>
          <cell r="B83">
            <v>296.60000000000002</v>
          </cell>
          <cell r="C83">
            <v>448.11750699999999</v>
          </cell>
          <cell r="D83">
            <v>796.45774500000005</v>
          </cell>
          <cell r="E83">
            <v>1283.131247153</v>
          </cell>
          <cell r="F83">
            <v>1624.0927389589999</v>
          </cell>
          <cell r="G83">
            <v>1845.397132582</v>
          </cell>
          <cell r="H83">
            <v>1079.688673312</v>
          </cell>
          <cell r="I83">
            <v>1208.5825530969998</v>
          </cell>
          <cell r="J83">
            <v>1056.4228072799999</v>
          </cell>
        </row>
        <row r="84">
          <cell r="A84" t="str">
            <v xml:space="preserve">       (in months of MGNFS)</v>
          </cell>
          <cell r="B84">
            <v>0.76361295859257683</v>
          </cell>
          <cell r="C84">
            <v>0.77587267804692406</v>
          </cell>
          <cell r="D84">
            <v>1.3174649230250806</v>
          </cell>
          <cell r="E84">
            <v>1.8475087566271371</v>
          </cell>
          <cell r="F84">
            <v>1.8124924824620652</v>
          </cell>
          <cell r="G84">
            <v>2.0736497577897364</v>
          </cell>
          <cell r="H84">
            <v>1.2221786400722043</v>
          </cell>
          <cell r="I84">
            <v>1.2704990514545187</v>
          </cell>
          <cell r="J84">
            <v>1.1117325471451507</v>
          </cell>
        </row>
        <row r="85">
          <cell r="A85" t="str">
            <v>Export of GS volume growth (in percent)</v>
          </cell>
          <cell r="D85">
            <v>-1.6201799050405419</v>
          </cell>
          <cell r="E85">
            <v>7.1841639401958313</v>
          </cell>
          <cell r="F85">
            <v>-1.1216352375151617</v>
          </cell>
          <cell r="G85">
            <v>0.98844856873543385</v>
          </cell>
          <cell r="H85">
            <v>10.151424588822721</v>
          </cell>
          <cell r="I85">
            <v>5.7152771621242549</v>
          </cell>
          <cell r="J85">
            <v>-2.2134607262402017</v>
          </cell>
        </row>
        <row r="86">
          <cell r="A86" t="str">
            <v>Import of GS volume growth (in percent)</v>
          </cell>
          <cell r="D86">
            <v>6.2907382114488319</v>
          </cell>
          <cell r="E86">
            <v>10.945801695750923</v>
          </cell>
          <cell r="F86">
            <v>17.26658270129635</v>
          </cell>
          <cell r="G86">
            <v>-1.0537522736061011</v>
          </cell>
          <cell r="H86">
            <v>7.5049560245081581</v>
          </cell>
          <cell r="I86">
            <v>7.6945467075752561</v>
          </cell>
          <cell r="J86">
            <v>2.2180453307570902</v>
          </cell>
        </row>
        <row r="87">
          <cell r="A87" t="str">
            <v>Export of Goods volume growth (in percent)</v>
          </cell>
          <cell r="D87">
            <v>-3.5000000000000004</v>
          </cell>
          <cell r="E87">
            <v>6.1</v>
          </cell>
          <cell r="F87">
            <v>8.4</v>
          </cell>
          <cell r="G87">
            <v>-0.74902234521322386</v>
          </cell>
          <cell r="H87">
            <v>11.741619593577891</v>
          </cell>
          <cell r="I87">
            <v>8.2126641879183957</v>
          </cell>
          <cell r="J87">
            <v>-1.9069119082103958</v>
          </cell>
        </row>
        <row r="88">
          <cell r="A88" t="str">
            <v>Import of Goods volume growth (in percent)</v>
          </cell>
          <cell r="D88">
            <v>8.4867425996502313</v>
          </cell>
          <cell r="E88">
            <v>10.815437698289788</v>
          </cell>
          <cell r="F88">
            <v>16.633405815254278</v>
          </cell>
          <cell r="G88">
            <v>-1.498450588101452</v>
          </cell>
          <cell r="H88">
            <v>9.5930082985176348</v>
          </cell>
          <cell r="I88">
            <v>7.7903677656897985</v>
          </cell>
          <cell r="J88">
            <v>2.8265416526024545</v>
          </cell>
        </row>
        <row r="89">
          <cell r="A89" t="str">
            <v>Tourism receipts (percent change)</v>
          </cell>
          <cell r="B89" t="str">
            <v>...</v>
          </cell>
          <cell r="C89">
            <v>99.098515722801153</v>
          </cell>
          <cell r="D89">
            <v>9.4044850940989022</v>
          </cell>
          <cell r="E89">
            <v>24.370073475799558</v>
          </cell>
          <cell r="F89">
            <v>18.733881540398457</v>
          </cell>
          <cell r="G89">
            <v>14.37057639084891</v>
          </cell>
          <cell r="H89">
            <v>-4.2617148162509721</v>
          </cell>
          <cell r="I89">
            <v>-8.3000685160351075</v>
          </cell>
          <cell r="J89">
            <v>-12.385952693540004</v>
          </cell>
        </row>
        <row r="90">
          <cell r="A90" t="str">
            <v>Change in the terms of trade (percent change)</v>
          </cell>
          <cell r="H90">
            <v>-1.3458695199816018</v>
          </cell>
          <cell r="I90">
            <v>0.11485381029752162</v>
          </cell>
          <cell r="J90">
            <v>-0.44913134707084135</v>
          </cell>
        </row>
        <row r="92">
          <cell r="A92" t="str">
            <v>Gross domestic product (in billions of $US)</v>
          </cell>
          <cell r="B92">
            <v>12.673</v>
          </cell>
          <cell r="C92">
            <v>12.522635010456391</v>
          </cell>
          <cell r="D92">
            <v>12.67303956199223</v>
          </cell>
          <cell r="E92">
            <v>14.385617464618155</v>
          </cell>
          <cell r="F92">
            <v>18.74331758353021</v>
          </cell>
          <cell r="G92">
            <v>18.878309692671394</v>
          </cell>
          <cell r="H92">
            <v>18.205754900118983</v>
          </cell>
          <cell r="I92">
            <v>19.584982092876274</v>
          </cell>
          <cell r="J92">
            <v>20.011158518767299</v>
          </cell>
        </row>
        <row r="95">
          <cell r="A95" t="str">
            <v xml:space="preserve">  Sources:  Bank of Slovenia and staff estimates.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 Sectors"/>
      <sheetName val="In WEO"/>
      <sheetName val="F1-reerproj"/>
      <sheetName val="Cash-Flow"/>
      <sheetName val="ControlSheet"/>
      <sheetName val="BOP note"/>
      <sheetName val="Monthly BOP"/>
      <sheetName val="Sustain"/>
      <sheetName val="Demand Im"/>
      <sheetName val="Tempor"/>
      <sheetName val="BOP-Q"/>
      <sheetName val="Sheet1"/>
      <sheetName val="X-M-WS"/>
      <sheetName val="EXPORTS-QA"/>
      <sheetName val="IMPORTS-QA"/>
      <sheetName val="Deflators"/>
      <sheetName val="Services"/>
      <sheetName val="Direct Inv"/>
      <sheetName val="Portfolio"/>
      <sheetName val="Other Inv"/>
      <sheetName val="C-ACC"/>
      <sheetName val="Sstnble CA"/>
      <sheetName val="RESERVES"/>
      <sheetName val="Int. Inv Position"/>
      <sheetName val="Ext. Dbt Stk"/>
      <sheetName val="Ext. Disb"/>
      <sheetName val="Ext. Amrt"/>
      <sheetName val="Ext. Int"/>
      <sheetName val="Ext. Dbt Ser"/>
      <sheetName val="Dbt data-Kyjac"/>
      <sheetName val="CA-finance"/>
      <sheetName val="Debt"/>
      <sheetName val="FISCAL"/>
      <sheetName val="StateGuarantees"/>
      <sheetName val="OUTPUT"/>
      <sheetName val="OUTPUT 2004H1"/>
      <sheetName val="WEO-BOP (old)"/>
      <sheetName val="WEO-BOP"/>
      <sheetName val="WEO-DEBT"/>
      <sheetName val="Vuln."/>
      <sheetName val="SR-Copy"/>
      <sheetName val="SR-Main"/>
      <sheetName val="SR-Medium-term"/>
      <sheetName val="OUT_DSA"/>
      <sheetName val="Out"/>
      <sheetName val="Input M"/>
      <sheetName val="Input Q"/>
      <sheetName val="Input A"/>
      <sheetName val="Trade M"/>
      <sheetName val="Trade Q"/>
      <sheetName val="Momentum"/>
      <sheetName val="charts"/>
      <sheetName val="WEO-TRADE"/>
      <sheetName val="Sheet2"/>
      <sheetName val="Slovak Republic"/>
      <sheetName val="imfpeter2"/>
      <sheetName val="STDebt"/>
      <sheetName val="Chart1"/>
      <sheetName val="Chart2"/>
      <sheetName val="Chart3"/>
      <sheetName val="Chart4"/>
      <sheetName val="In"/>
      <sheetName val="Debt (forecast)"/>
      <sheetName val="Chart5"/>
      <sheetName val="Vulnerability"/>
      <sheetName val="updating"/>
      <sheetName val="Chart_X&amp;M&amp;ca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/>
      <sheetData sheetId="66"/>
      <sheetData sheetId="6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 7- opatrenia 2013"/>
      <sheetName val="Tab2"/>
      <sheetName val="Tab3"/>
      <sheetName val="Tab4"/>
      <sheetName val="Tab5"/>
      <sheetName val="Tab Obce"/>
      <sheetName val="Tab ZP"/>
      <sheetName val="Tab Bilancie"/>
      <sheetName val="Tab subjekty salda"/>
      <sheetName val="Tab10"/>
      <sheetName val="Graf1"/>
      <sheetName val="Graf2"/>
      <sheetName val="Graf3"/>
      <sheetName val="Graf4"/>
      <sheetName val="Graf5"/>
      <sheetName val="Graf6"/>
      <sheetName val="Graf7"/>
      <sheetName val="Graf8_Graf9b"/>
      <sheetName val="Graf10"/>
      <sheetName val="Graf11"/>
      <sheetName val="Graf12_Graf13"/>
      <sheetName val="Graf14_Graf15"/>
      <sheetName val="Graf16"/>
      <sheetName val="Graf17"/>
      <sheetName val="Priloha1"/>
      <sheetName val="Priloh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rolSheet"/>
      <sheetName val="B"/>
      <sheetName val="D"/>
      <sheetName val="C"/>
      <sheetName val="E"/>
      <sheetName val="F"/>
      <sheetName val="ulc-cmponents"/>
      <sheetName val="data transfer EDSS"/>
      <sheetName val="CPI 90"/>
      <sheetName val="transfer"/>
      <sheetName val="Chart1"/>
      <sheetName val="Sheet1"/>
      <sheetName val="Ind. OutputSales"/>
      <sheetName val="H"/>
      <sheetName val="$ wage comp"/>
      <sheetName val="CT_a1"/>
      <sheetName val="CT_a2"/>
      <sheetName val="CT_a3"/>
      <sheetName val="Panel1"/>
      <sheetName val="Chart4"/>
      <sheetName val="Chart3"/>
      <sheetName val="Panel2"/>
      <sheetName val="Ct-ind. prd y on y"/>
      <sheetName val="CT_ reatil y on y"/>
      <sheetName val="Chart SR DATA"/>
      <sheetName val="Panel3"/>
    </sheetNames>
    <sheetDataSet>
      <sheetData sheetId="0"/>
      <sheetData sheetId="1"/>
      <sheetData sheetId="2" refreshError="1">
        <row r="6">
          <cell r="D6" t="str">
            <v>aip25</v>
          </cell>
          <cell r="E6" t="str">
            <v>LWAGE25</v>
          </cell>
          <cell r="F6" t="str">
            <v>LE25</v>
          </cell>
          <cell r="H6" t="str">
            <v>PCPI</v>
          </cell>
          <cell r="L6" t="str">
            <v>aip25sa</v>
          </cell>
          <cell r="N6" t="str">
            <v>LWAGE25sa</v>
          </cell>
          <cell r="S6" t="str">
            <v>PCPIsa</v>
          </cell>
        </row>
        <row r="20">
          <cell r="B20" t="str">
            <v>1990m1</v>
          </cell>
        </row>
        <row r="21">
          <cell r="B21" t="str">
            <v>+</v>
          </cell>
        </row>
        <row r="22">
          <cell r="B22" t="str">
            <v>+</v>
          </cell>
        </row>
        <row r="23">
          <cell r="B23" t="str">
            <v>+</v>
          </cell>
        </row>
        <row r="24">
          <cell r="B24" t="str">
            <v>+</v>
          </cell>
        </row>
        <row r="25">
          <cell r="B25" t="str">
            <v>+</v>
          </cell>
        </row>
        <row r="26">
          <cell r="B26" t="str">
            <v>+</v>
          </cell>
        </row>
        <row r="27">
          <cell r="B27" t="str">
            <v>+</v>
          </cell>
        </row>
        <row r="28">
          <cell r="B28" t="str">
            <v>+</v>
          </cell>
        </row>
        <row r="29">
          <cell r="B29" t="str">
            <v>+</v>
          </cell>
        </row>
        <row r="30">
          <cell r="B30" t="str">
            <v>+</v>
          </cell>
        </row>
        <row r="31">
          <cell r="B31" t="str">
            <v>+</v>
          </cell>
        </row>
        <row r="32">
          <cell r="B32" t="str">
            <v>+</v>
          </cell>
        </row>
        <row r="33">
          <cell r="B33" t="str">
            <v>+</v>
          </cell>
        </row>
        <row r="34">
          <cell r="B34" t="str">
            <v>+</v>
          </cell>
        </row>
        <row r="35">
          <cell r="B35" t="str">
            <v>+</v>
          </cell>
        </row>
        <row r="36">
          <cell r="B36" t="str">
            <v>+</v>
          </cell>
        </row>
        <row r="37">
          <cell r="B37" t="str">
            <v>+</v>
          </cell>
        </row>
        <row r="38">
          <cell r="B38" t="str">
            <v>+</v>
          </cell>
        </row>
        <row r="39">
          <cell r="B39" t="str">
            <v>+</v>
          </cell>
        </row>
        <row r="40">
          <cell r="B40" t="str">
            <v>+</v>
          </cell>
        </row>
        <row r="41">
          <cell r="B41" t="str">
            <v>+</v>
          </cell>
        </row>
        <row r="42">
          <cell r="B42" t="str">
            <v>+</v>
          </cell>
        </row>
        <row r="43">
          <cell r="B43" t="str">
            <v>+</v>
          </cell>
        </row>
        <row r="44">
          <cell r="B44" t="str">
            <v>+</v>
          </cell>
        </row>
        <row r="45">
          <cell r="B45" t="str">
            <v>+</v>
          </cell>
        </row>
        <row r="46">
          <cell r="B46" t="str">
            <v>+</v>
          </cell>
        </row>
        <row r="47">
          <cell r="B47" t="str">
            <v>+</v>
          </cell>
        </row>
        <row r="48">
          <cell r="B48" t="str">
            <v>+</v>
          </cell>
        </row>
        <row r="49">
          <cell r="B49" t="str">
            <v>+</v>
          </cell>
        </row>
        <row r="50">
          <cell r="B50" t="str">
            <v>+</v>
          </cell>
        </row>
        <row r="51">
          <cell r="B51" t="str">
            <v>+</v>
          </cell>
        </row>
        <row r="52">
          <cell r="B52" t="str">
            <v>+</v>
          </cell>
        </row>
        <row r="53">
          <cell r="B53" t="str">
            <v>+</v>
          </cell>
        </row>
        <row r="54">
          <cell r="B54" t="str">
            <v>+</v>
          </cell>
        </row>
        <row r="55">
          <cell r="B55" t="str">
            <v>+</v>
          </cell>
        </row>
        <row r="56">
          <cell r="B56" t="str">
            <v>+</v>
          </cell>
        </row>
        <row r="57">
          <cell r="B57" t="str">
            <v>+</v>
          </cell>
        </row>
        <row r="58">
          <cell r="B58" t="str">
            <v>+</v>
          </cell>
        </row>
        <row r="59">
          <cell r="B59" t="str">
            <v>+</v>
          </cell>
        </row>
        <row r="60">
          <cell r="B60" t="str">
            <v>+</v>
          </cell>
        </row>
        <row r="61">
          <cell r="B61" t="str">
            <v>+</v>
          </cell>
        </row>
        <row r="62">
          <cell r="B62" t="str">
            <v>+</v>
          </cell>
        </row>
        <row r="63">
          <cell r="B63" t="str">
            <v>+</v>
          </cell>
        </row>
        <row r="64">
          <cell r="B64" t="str">
            <v>+</v>
          </cell>
        </row>
        <row r="65">
          <cell r="B65" t="str">
            <v>+</v>
          </cell>
        </row>
        <row r="66">
          <cell r="B66" t="str">
            <v>+</v>
          </cell>
        </row>
        <row r="67">
          <cell r="B67" t="str">
            <v>+</v>
          </cell>
        </row>
        <row r="68">
          <cell r="B68" t="str">
            <v>+</v>
          </cell>
        </row>
        <row r="69">
          <cell r="B69" t="str">
            <v>+</v>
          </cell>
        </row>
        <row r="70">
          <cell r="B70" t="str">
            <v>+</v>
          </cell>
        </row>
        <row r="71">
          <cell r="B71" t="str">
            <v>+</v>
          </cell>
        </row>
        <row r="72">
          <cell r="B72" t="str">
            <v>+</v>
          </cell>
        </row>
        <row r="73">
          <cell r="B73" t="str">
            <v>+</v>
          </cell>
        </row>
        <row r="74">
          <cell r="B74" t="str">
            <v>+</v>
          </cell>
        </row>
        <row r="75">
          <cell r="B75" t="str">
            <v>+</v>
          </cell>
        </row>
        <row r="76">
          <cell r="B76" t="str">
            <v>+</v>
          </cell>
        </row>
        <row r="77">
          <cell r="B77" t="str">
            <v>+</v>
          </cell>
        </row>
        <row r="78">
          <cell r="B78" t="str">
            <v>+</v>
          </cell>
        </row>
        <row r="79">
          <cell r="B79" t="str">
            <v>+</v>
          </cell>
        </row>
        <row r="80">
          <cell r="B80" t="str">
            <v>+</v>
          </cell>
        </row>
        <row r="81">
          <cell r="B81" t="str">
            <v>+</v>
          </cell>
        </row>
        <row r="82">
          <cell r="B82" t="str">
            <v>+</v>
          </cell>
        </row>
        <row r="83">
          <cell r="B83" t="str">
            <v>+</v>
          </cell>
        </row>
        <row r="84">
          <cell r="B84" t="str">
            <v>+</v>
          </cell>
        </row>
        <row r="85">
          <cell r="B85" t="str">
            <v>+</v>
          </cell>
        </row>
        <row r="86">
          <cell r="B86" t="str">
            <v>+</v>
          </cell>
        </row>
        <row r="87">
          <cell r="B87" t="str">
            <v>+</v>
          </cell>
        </row>
        <row r="88">
          <cell r="B88" t="str">
            <v>+</v>
          </cell>
        </row>
        <row r="89">
          <cell r="B89" t="str">
            <v>+</v>
          </cell>
        </row>
        <row r="90">
          <cell r="B90" t="str">
            <v>+</v>
          </cell>
        </row>
        <row r="91">
          <cell r="B91" t="str">
            <v>+</v>
          </cell>
        </row>
        <row r="92">
          <cell r="B92" t="str">
            <v>+</v>
          </cell>
        </row>
        <row r="93">
          <cell r="B93" t="str">
            <v>+</v>
          </cell>
        </row>
        <row r="94">
          <cell r="B94" t="str">
            <v>+</v>
          </cell>
        </row>
        <row r="95">
          <cell r="B95" t="str">
            <v>+</v>
          </cell>
        </row>
        <row r="96">
          <cell r="B96" t="str">
            <v>+</v>
          </cell>
        </row>
        <row r="97">
          <cell r="B97" t="str">
            <v>+</v>
          </cell>
        </row>
        <row r="98">
          <cell r="B98" t="str">
            <v>+</v>
          </cell>
        </row>
        <row r="99">
          <cell r="B99" t="str">
            <v>+</v>
          </cell>
        </row>
        <row r="100">
          <cell r="B100" t="str">
            <v>+</v>
          </cell>
        </row>
        <row r="101">
          <cell r="B101" t="str">
            <v>+</v>
          </cell>
        </row>
        <row r="102">
          <cell r="B102" t="str">
            <v>+</v>
          </cell>
        </row>
        <row r="103">
          <cell r="B103" t="str">
            <v>+</v>
          </cell>
        </row>
        <row r="104">
          <cell r="B104" t="str">
            <v>+</v>
          </cell>
        </row>
        <row r="105">
          <cell r="B105" t="str">
            <v>+</v>
          </cell>
        </row>
        <row r="106">
          <cell r="B106" t="str">
            <v>+</v>
          </cell>
        </row>
        <row r="107">
          <cell r="B107" t="str">
            <v>+</v>
          </cell>
        </row>
        <row r="108">
          <cell r="B108" t="str">
            <v>+</v>
          </cell>
        </row>
        <row r="109">
          <cell r="B109" t="str">
            <v>+</v>
          </cell>
        </row>
        <row r="110">
          <cell r="B110" t="str">
            <v>+</v>
          </cell>
        </row>
        <row r="111">
          <cell r="B111" t="str">
            <v>+</v>
          </cell>
        </row>
        <row r="112">
          <cell r="B112" t="str">
            <v>+</v>
          </cell>
        </row>
        <row r="113">
          <cell r="B113" t="str">
            <v>+</v>
          </cell>
        </row>
        <row r="114">
          <cell r="B114" t="str">
            <v>+</v>
          </cell>
        </row>
        <row r="115">
          <cell r="B115" t="str">
            <v>+</v>
          </cell>
        </row>
        <row r="116">
          <cell r="B116" t="str">
            <v>+</v>
          </cell>
        </row>
        <row r="117">
          <cell r="B117" t="str">
            <v>+</v>
          </cell>
        </row>
        <row r="118">
          <cell r="B118" t="str">
            <v>+</v>
          </cell>
        </row>
        <row r="119">
          <cell r="B119" t="str">
            <v>+</v>
          </cell>
        </row>
        <row r="120">
          <cell r="B120" t="str">
            <v>+</v>
          </cell>
        </row>
        <row r="121">
          <cell r="B121" t="str">
            <v>+</v>
          </cell>
        </row>
        <row r="122">
          <cell r="B122" t="str">
            <v>+</v>
          </cell>
        </row>
        <row r="123">
          <cell r="B123" t="str">
            <v>+</v>
          </cell>
        </row>
        <row r="124">
          <cell r="B124" t="str">
            <v>+</v>
          </cell>
        </row>
        <row r="125">
          <cell r="B125" t="str">
            <v>+</v>
          </cell>
        </row>
        <row r="126">
          <cell r="B126" t="str">
            <v>+</v>
          </cell>
        </row>
        <row r="127">
          <cell r="B127" t="str">
            <v>+</v>
          </cell>
        </row>
        <row r="128">
          <cell r="B128" t="str">
            <v>+</v>
          </cell>
        </row>
        <row r="129">
          <cell r="B129" t="str">
            <v>+</v>
          </cell>
        </row>
        <row r="130">
          <cell r="B130" t="str">
            <v>+</v>
          </cell>
        </row>
        <row r="131">
          <cell r="B131" t="str">
            <v>+</v>
          </cell>
        </row>
        <row r="132">
          <cell r="B132" t="str">
            <v>+</v>
          </cell>
        </row>
        <row r="133">
          <cell r="B133" t="str">
            <v>+</v>
          </cell>
        </row>
        <row r="134">
          <cell r="B134" t="str">
            <v>+</v>
          </cell>
        </row>
      </sheetData>
      <sheetData sheetId="3"/>
      <sheetData sheetId="4" refreshError="1">
        <row r="6">
          <cell r="C6" t="str">
            <v>LWAGE25R</v>
          </cell>
          <cell r="D6" t="str">
            <v>lpwage25r</v>
          </cell>
          <cell r="H6" t="str">
            <v>LWAGE25Rsa</v>
          </cell>
          <cell r="I6" t="str">
            <v>lpwage25rsa</v>
          </cell>
        </row>
      </sheetData>
      <sheetData sheetId="5" refreshError="1">
        <row r="15">
          <cell r="V15" t="e">
            <v>#DIV/0!</v>
          </cell>
        </row>
        <row r="16">
          <cell r="V16" t="e">
            <v>#DIV/0!</v>
          </cell>
        </row>
        <row r="17">
          <cell r="V17" t="e">
            <v>#DIV/0!</v>
          </cell>
        </row>
        <row r="18">
          <cell r="V18" t="e">
            <v>#DIV/0!</v>
          </cell>
        </row>
        <row r="19">
          <cell r="V19" t="e">
            <v>#DIV/0!</v>
          </cell>
        </row>
        <row r="20">
          <cell r="V20" t="e">
            <v>#DIV/0!</v>
          </cell>
        </row>
        <row r="21">
          <cell r="V21" t="e">
            <v>#DIV/0!</v>
          </cell>
        </row>
        <row r="22">
          <cell r="V22" t="e">
            <v>#DIV/0!</v>
          </cell>
        </row>
        <row r="23">
          <cell r="V23" t="e">
            <v>#DIV/0!</v>
          </cell>
        </row>
        <row r="24">
          <cell r="V24" t="e">
            <v>#DIV/0!</v>
          </cell>
        </row>
        <row r="25">
          <cell r="V25" t="e">
            <v>#DIV/0!</v>
          </cell>
        </row>
        <row r="26">
          <cell r="V26" t="e">
            <v>#DIV/0!</v>
          </cell>
        </row>
        <row r="27">
          <cell r="V27" t="e">
            <v>#DIV/0!</v>
          </cell>
        </row>
        <row r="28">
          <cell r="V28" t="e">
            <v>#DIV/0!</v>
          </cell>
        </row>
        <row r="29">
          <cell r="V29" t="e">
            <v>#DIV/0!</v>
          </cell>
        </row>
        <row r="30">
          <cell r="V30" t="e">
            <v>#DIV/0!</v>
          </cell>
        </row>
        <row r="31">
          <cell r="V31" t="e">
            <v>#DIV/0!</v>
          </cell>
        </row>
        <row r="32">
          <cell r="V32" t="e">
            <v>#DIV/0!</v>
          </cell>
        </row>
        <row r="33">
          <cell r="V33" t="e">
            <v>#DIV/0!</v>
          </cell>
        </row>
        <row r="34">
          <cell r="V34" t="e">
            <v>#DIV/0!</v>
          </cell>
        </row>
        <row r="35">
          <cell r="V35" t="e">
            <v>#DIV/0!</v>
          </cell>
        </row>
        <row r="36">
          <cell r="V36" t="e">
            <v>#DIV/0!</v>
          </cell>
        </row>
        <row r="37">
          <cell r="V37" t="e">
            <v>#DIV/0!</v>
          </cell>
        </row>
        <row r="38">
          <cell r="V38" t="e">
            <v>#DIV/0!</v>
          </cell>
        </row>
        <row r="39">
          <cell r="V39" t="e">
            <v>#DIV/0!</v>
          </cell>
        </row>
        <row r="40">
          <cell r="V40" t="e">
            <v>#DIV/0!</v>
          </cell>
        </row>
        <row r="41">
          <cell r="V41" t="e">
            <v>#DIV/0!</v>
          </cell>
        </row>
        <row r="42">
          <cell r="V42" t="e">
            <v>#DIV/0!</v>
          </cell>
        </row>
        <row r="43">
          <cell r="V43" t="e">
            <v>#DIV/0!</v>
          </cell>
        </row>
        <row r="44">
          <cell r="V44" t="e">
            <v>#DIV/0!</v>
          </cell>
        </row>
        <row r="45">
          <cell r="V45" t="e">
            <v>#DIV/0!</v>
          </cell>
        </row>
        <row r="46">
          <cell r="V46" t="e">
            <v>#DIV/0!</v>
          </cell>
        </row>
        <row r="47">
          <cell r="V47" t="e">
            <v>#DIV/0!</v>
          </cell>
        </row>
        <row r="48">
          <cell r="V48" t="e">
            <v>#DIV/0!</v>
          </cell>
        </row>
        <row r="49">
          <cell r="V49" t="e">
            <v>#DIV/0!</v>
          </cell>
        </row>
        <row r="50">
          <cell r="V50" t="e">
            <v>#DIV/0!</v>
          </cell>
        </row>
        <row r="51">
          <cell r="V51" t="e">
            <v>#DIV/0!</v>
          </cell>
        </row>
        <row r="52">
          <cell r="V52" t="e">
            <v>#DIV/0!</v>
          </cell>
        </row>
        <row r="53">
          <cell r="V53" t="e">
            <v>#DIV/0!</v>
          </cell>
        </row>
        <row r="54">
          <cell r="V54" t="e">
            <v>#DIV/0!</v>
          </cell>
        </row>
        <row r="55">
          <cell r="V55" t="e">
            <v>#DIV/0!</v>
          </cell>
        </row>
        <row r="56">
          <cell r="V56" t="e">
            <v>#DIV/0!</v>
          </cell>
        </row>
        <row r="57">
          <cell r="V57" t="e">
            <v>#DIV/0!</v>
          </cell>
        </row>
        <row r="58">
          <cell r="V58" t="e">
            <v>#DIV/0!</v>
          </cell>
        </row>
        <row r="59">
          <cell r="V59" t="e">
            <v>#DIV/0!</v>
          </cell>
        </row>
        <row r="60">
          <cell r="V60" t="e">
            <v>#DIV/0!</v>
          </cell>
        </row>
        <row r="61">
          <cell r="V61" t="e">
            <v>#DIV/0!</v>
          </cell>
        </row>
        <row r="62">
          <cell r="V62" t="e">
            <v>#DIV/0!</v>
          </cell>
        </row>
        <row r="63">
          <cell r="V63" t="e">
            <v>#DIV/0!</v>
          </cell>
        </row>
        <row r="64">
          <cell r="V64" t="e">
            <v>#DIV/0!</v>
          </cell>
        </row>
        <row r="65">
          <cell r="V65" t="e">
            <v>#DIV/0!</v>
          </cell>
        </row>
        <row r="66">
          <cell r="V66" t="e">
            <v>#DIV/0!</v>
          </cell>
        </row>
        <row r="67">
          <cell r="V67" t="e">
            <v>#DIV/0!</v>
          </cell>
        </row>
        <row r="68">
          <cell r="V68" t="e">
            <v>#DIV/0!</v>
          </cell>
        </row>
        <row r="69">
          <cell r="V69" t="e">
            <v>#DIV/0!</v>
          </cell>
        </row>
        <row r="70">
          <cell r="V70" t="e">
            <v>#DIV/0!</v>
          </cell>
        </row>
        <row r="71">
          <cell r="V71" t="e">
            <v>#DIV/0!</v>
          </cell>
        </row>
        <row r="72">
          <cell r="V72" t="e">
            <v>#DIV/0!</v>
          </cell>
        </row>
        <row r="73">
          <cell r="V73" t="e">
            <v>#DIV/0!</v>
          </cell>
        </row>
        <row r="74">
          <cell r="V74" t="e">
            <v>#DIV/0!</v>
          </cell>
        </row>
        <row r="75">
          <cell r="V75" t="e">
            <v>#DIV/0!</v>
          </cell>
        </row>
        <row r="76">
          <cell r="V76" t="e">
            <v>#DIV/0!</v>
          </cell>
        </row>
        <row r="77">
          <cell r="V77" t="e">
            <v>#DIV/0!</v>
          </cell>
        </row>
        <row r="78">
          <cell r="V78" t="e">
            <v>#DIV/0!</v>
          </cell>
        </row>
        <row r="79">
          <cell r="V79" t="e">
            <v>#DIV/0!</v>
          </cell>
        </row>
        <row r="80">
          <cell r="V80" t="e">
            <v>#DIV/0!</v>
          </cell>
        </row>
        <row r="81">
          <cell r="V81" t="e">
            <v>#DIV/0!</v>
          </cell>
        </row>
        <row r="82">
          <cell r="V82" t="e">
            <v>#DIV/0!</v>
          </cell>
        </row>
        <row r="83">
          <cell r="V83" t="e">
            <v>#DIV/0!</v>
          </cell>
        </row>
        <row r="84">
          <cell r="V84" t="e">
            <v>#DIV/0!</v>
          </cell>
        </row>
        <row r="85">
          <cell r="V85" t="e">
            <v>#DIV/0!</v>
          </cell>
        </row>
        <row r="86">
          <cell r="V86" t="e">
            <v>#DIV/0!</v>
          </cell>
        </row>
        <row r="87">
          <cell r="V87" t="e">
            <v>#DIV/0!</v>
          </cell>
        </row>
        <row r="88">
          <cell r="V88" t="e">
            <v>#DIV/0!</v>
          </cell>
        </row>
        <row r="89">
          <cell r="V89" t="e">
            <v>#DIV/0!</v>
          </cell>
        </row>
        <row r="90">
          <cell r="V90" t="e">
            <v>#DIV/0!</v>
          </cell>
        </row>
        <row r="91">
          <cell r="V91" t="e">
            <v>#DIV/0!</v>
          </cell>
        </row>
        <row r="92">
          <cell r="V92" t="e">
            <v>#DIV/0!</v>
          </cell>
        </row>
        <row r="93">
          <cell r="V93" t="e">
            <v>#DIV/0!</v>
          </cell>
        </row>
        <row r="94">
          <cell r="V94" t="e">
            <v>#DIV/0!</v>
          </cell>
        </row>
        <row r="95">
          <cell r="V95" t="e">
            <v>#DIV/0!</v>
          </cell>
        </row>
        <row r="96">
          <cell r="V96" t="e">
            <v>#DIV/0!</v>
          </cell>
        </row>
        <row r="97">
          <cell r="V97">
            <v>168.17416629993104</v>
          </cell>
        </row>
        <row r="98">
          <cell r="V98">
            <v>159.84742361815643</v>
          </cell>
        </row>
      </sheetData>
      <sheetData sheetId="6"/>
      <sheetData sheetId="7"/>
      <sheetData sheetId="8"/>
      <sheetData sheetId="9"/>
      <sheetData sheetId="10" refreshError="1">
        <row r="1">
          <cell r="C1" t="str">
            <v>pcpi.m</v>
          </cell>
          <cell r="D1" t="str">
            <v>Pwpi.m</v>
          </cell>
          <cell r="E1" t="str">
            <v>INDPROD</v>
          </cell>
          <cell r="F1" t="str">
            <v>EMPI</v>
          </cell>
          <cell r="G1" t="str">
            <v>labprod</v>
          </cell>
          <cell r="H1" t="str">
            <v>rwagep</v>
          </cell>
          <cell r="I1" t="str">
            <v>rwagec</v>
          </cell>
          <cell r="J1" t="str">
            <v>corulc</v>
          </cell>
          <cell r="K1" t="str">
            <v>produlc</v>
          </cell>
          <cell r="L1" t="str">
            <v>$ulccr</v>
          </cell>
          <cell r="M1" t="str">
            <v>Rulc$</v>
          </cell>
          <cell r="N1" t="str">
            <v>$NULCG6</v>
          </cell>
        </row>
        <row r="9">
          <cell r="A9" t="str">
            <v>1990m1</v>
          </cell>
        </row>
        <row r="10">
          <cell r="A10" t="str">
            <v>+</v>
          </cell>
        </row>
        <row r="11">
          <cell r="A11" t="str">
            <v>+</v>
          </cell>
        </row>
        <row r="12">
          <cell r="A12" t="str">
            <v>+</v>
          </cell>
        </row>
        <row r="13">
          <cell r="A13" t="str">
            <v>+</v>
          </cell>
        </row>
        <row r="14">
          <cell r="A14" t="str">
            <v>+</v>
          </cell>
        </row>
        <row r="15">
          <cell r="A15" t="str">
            <v>+</v>
          </cell>
        </row>
        <row r="16">
          <cell r="A16" t="str">
            <v>+</v>
          </cell>
        </row>
        <row r="17">
          <cell r="A17" t="str">
            <v>+</v>
          </cell>
        </row>
        <row r="18">
          <cell r="A18" t="str">
            <v>+</v>
          </cell>
        </row>
        <row r="19">
          <cell r="A19" t="str">
            <v>+</v>
          </cell>
        </row>
        <row r="20">
          <cell r="A20" t="str">
            <v>+</v>
          </cell>
        </row>
        <row r="21">
          <cell r="A21" t="str">
            <v>+</v>
          </cell>
        </row>
        <row r="22">
          <cell r="A22" t="str">
            <v>+</v>
          </cell>
        </row>
        <row r="23">
          <cell r="A23" t="str">
            <v>+</v>
          </cell>
        </row>
        <row r="24">
          <cell r="A24" t="str">
            <v>+</v>
          </cell>
        </row>
        <row r="25">
          <cell r="A25" t="str">
            <v>+</v>
          </cell>
        </row>
        <row r="26">
          <cell r="A26" t="str">
            <v>+</v>
          </cell>
        </row>
        <row r="27">
          <cell r="A27" t="str">
            <v>+</v>
          </cell>
        </row>
        <row r="28">
          <cell r="A28" t="str">
            <v>+</v>
          </cell>
        </row>
        <row r="29">
          <cell r="A29" t="str">
            <v>+</v>
          </cell>
        </row>
        <row r="30">
          <cell r="A30" t="str">
            <v>+</v>
          </cell>
        </row>
        <row r="31">
          <cell r="A31" t="str">
            <v>+</v>
          </cell>
        </row>
        <row r="32">
          <cell r="A32" t="str">
            <v>+</v>
          </cell>
        </row>
        <row r="33">
          <cell r="A33" t="str">
            <v>+</v>
          </cell>
        </row>
        <row r="34">
          <cell r="A34" t="str">
            <v>+</v>
          </cell>
        </row>
        <row r="35">
          <cell r="A35" t="str">
            <v>+</v>
          </cell>
        </row>
        <row r="36">
          <cell r="A36" t="str">
            <v>+</v>
          </cell>
        </row>
        <row r="37">
          <cell r="A37" t="str">
            <v>+</v>
          </cell>
        </row>
        <row r="38">
          <cell r="A38" t="str">
            <v>+</v>
          </cell>
        </row>
        <row r="39">
          <cell r="A39" t="str">
            <v>+</v>
          </cell>
        </row>
        <row r="40">
          <cell r="A40" t="str">
            <v>+</v>
          </cell>
        </row>
        <row r="41">
          <cell r="A41" t="str">
            <v>+</v>
          </cell>
        </row>
        <row r="42">
          <cell r="A42" t="str">
            <v>+</v>
          </cell>
        </row>
        <row r="43">
          <cell r="A43" t="str">
            <v>+</v>
          </cell>
        </row>
        <row r="44">
          <cell r="A44" t="str">
            <v>+</v>
          </cell>
        </row>
        <row r="45">
          <cell r="A45" t="str">
            <v>+</v>
          </cell>
        </row>
        <row r="46">
          <cell r="A46" t="str">
            <v>+</v>
          </cell>
        </row>
        <row r="47">
          <cell r="A47" t="str">
            <v>+</v>
          </cell>
        </row>
        <row r="48">
          <cell r="A48" t="str">
            <v>+</v>
          </cell>
        </row>
        <row r="49">
          <cell r="A49" t="str">
            <v>+</v>
          </cell>
        </row>
        <row r="50">
          <cell r="A50" t="str">
            <v>+</v>
          </cell>
        </row>
        <row r="51">
          <cell r="A51" t="str">
            <v>+</v>
          </cell>
        </row>
        <row r="52">
          <cell r="A52" t="str">
            <v>+</v>
          </cell>
        </row>
        <row r="53">
          <cell r="A53" t="str">
            <v>+</v>
          </cell>
        </row>
        <row r="54">
          <cell r="A54" t="str">
            <v>+</v>
          </cell>
        </row>
        <row r="55">
          <cell r="A55" t="str">
            <v>+</v>
          </cell>
        </row>
        <row r="56">
          <cell r="A56" t="str">
            <v>+</v>
          </cell>
        </row>
        <row r="57">
          <cell r="A57" t="str">
            <v>+</v>
          </cell>
        </row>
        <row r="58">
          <cell r="A58" t="str">
            <v>+</v>
          </cell>
        </row>
        <row r="59">
          <cell r="A59" t="str">
            <v>+</v>
          </cell>
        </row>
        <row r="60">
          <cell r="A60" t="str">
            <v>+</v>
          </cell>
        </row>
        <row r="61">
          <cell r="A61" t="str">
            <v>+</v>
          </cell>
        </row>
        <row r="62">
          <cell r="A62" t="str">
            <v>+</v>
          </cell>
        </row>
        <row r="63">
          <cell r="A63" t="str">
            <v>+</v>
          </cell>
        </row>
        <row r="64">
          <cell r="A64" t="str">
            <v>+</v>
          </cell>
        </row>
        <row r="65">
          <cell r="A65" t="str">
            <v>+</v>
          </cell>
        </row>
        <row r="66">
          <cell r="A66" t="str">
            <v>+</v>
          </cell>
        </row>
        <row r="67">
          <cell r="A67" t="str">
            <v>+</v>
          </cell>
        </row>
        <row r="68">
          <cell r="A68" t="str">
            <v>+</v>
          </cell>
        </row>
        <row r="69">
          <cell r="A69" t="str">
            <v>+</v>
          </cell>
        </row>
        <row r="70">
          <cell r="A70" t="str">
            <v>+</v>
          </cell>
        </row>
        <row r="71">
          <cell r="A71" t="str">
            <v>+</v>
          </cell>
        </row>
        <row r="72">
          <cell r="A72" t="str">
            <v>+</v>
          </cell>
        </row>
        <row r="73">
          <cell r="A73" t="str">
            <v>+</v>
          </cell>
        </row>
        <row r="74">
          <cell r="A74" t="str">
            <v>+</v>
          </cell>
        </row>
        <row r="75">
          <cell r="A75" t="str">
            <v>+</v>
          </cell>
        </row>
        <row r="76">
          <cell r="A76" t="str">
            <v>+</v>
          </cell>
        </row>
        <row r="77">
          <cell r="A77" t="str">
            <v>+</v>
          </cell>
        </row>
        <row r="78">
          <cell r="A78" t="str">
            <v>+</v>
          </cell>
        </row>
        <row r="79">
          <cell r="A79" t="str">
            <v>+</v>
          </cell>
        </row>
        <row r="80">
          <cell r="A80" t="str">
            <v>+</v>
          </cell>
        </row>
        <row r="81">
          <cell r="A81" t="str">
            <v>+</v>
          </cell>
        </row>
        <row r="82">
          <cell r="A82" t="str">
            <v>+</v>
          </cell>
        </row>
        <row r="83">
          <cell r="A83" t="str">
            <v>+</v>
          </cell>
        </row>
        <row r="84">
          <cell r="A84" t="str">
            <v>+</v>
          </cell>
        </row>
        <row r="85">
          <cell r="A85" t="str">
            <v>+</v>
          </cell>
        </row>
        <row r="86">
          <cell r="A86" t="str">
            <v>+</v>
          </cell>
        </row>
        <row r="87">
          <cell r="A87" t="str">
            <v>+</v>
          </cell>
        </row>
        <row r="88">
          <cell r="A88" t="str">
            <v>+</v>
          </cell>
        </row>
        <row r="89">
          <cell r="A89" t="str">
            <v>+</v>
          </cell>
        </row>
        <row r="90">
          <cell r="A90" t="str">
            <v>+</v>
          </cell>
        </row>
        <row r="91">
          <cell r="A91" t="str">
            <v>+</v>
          </cell>
        </row>
        <row r="92">
          <cell r="A92" t="str">
            <v>+</v>
          </cell>
        </row>
        <row r="93">
          <cell r="A93" t="str">
            <v>+</v>
          </cell>
        </row>
        <row r="94">
          <cell r="A94" t="str">
            <v>+</v>
          </cell>
        </row>
        <row r="95">
          <cell r="A95" t="str">
            <v>+</v>
          </cell>
        </row>
        <row r="96">
          <cell r="A96" t="str">
            <v>+</v>
          </cell>
        </row>
        <row r="97">
          <cell r="A97" t="str">
            <v>+</v>
          </cell>
        </row>
        <row r="98">
          <cell r="A98" t="str">
            <v>+</v>
          </cell>
        </row>
        <row r="99">
          <cell r="A99" t="str">
            <v>+</v>
          </cell>
        </row>
        <row r="100">
          <cell r="A100" t="str">
            <v>+</v>
          </cell>
        </row>
        <row r="101">
          <cell r="A101" t="str">
            <v>+</v>
          </cell>
        </row>
        <row r="102">
          <cell r="A102" t="str">
            <v>+</v>
          </cell>
        </row>
        <row r="103">
          <cell r="A103" t="str">
            <v>+</v>
          </cell>
        </row>
        <row r="104">
          <cell r="A104" t="str">
            <v>+</v>
          </cell>
        </row>
        <row r="105">
          <cell r="A105" t="str">
            <v>+</v>
          </cell>
        </row>
        <row r="106">
          <cell r="A106" t="str">
            <v>+</v>
          </cell>
        </row>
        <row r="107">
          <cell r="A107" t="str">
            <v>+</v>
          </cell>
        </row>
        <row r="108">
          <cell r="A108" t="str">
            <v>+</v>
          </cell>
        </row>
        <row r="109">
          <cell r="A109" t="str">
            <v>+</v>
          </cell>
        </row>
        <row r="110">
          <cell r="A110" t="str">
            <v>+</v>
          </cell>
        </row>
        <row r="111">
          <cell r="A111" t="str">
            <v>+</v>
          </cell>
        </row>
        <row r="112">
          <cell r="A112" t="str">
            <v>+</v>
          </cell>
        </row>
        <row r="113">
          <cell r="A113" t="str">
            <v>+</v>
          </cell>
        </row>
        <row r="114">
          <cell r="A114" t="str">
            <v>+</v>
          </cell>
        </row>
        <row r="115">
          <cell r="A115" t="str">
            <v>+</v>
          </cell>
        </row>
        <row r="116">
          <cell r="A116" t="str">
            <v>+</v>
          </cell>
        </row>
      </sheetData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/>
      <sheetData sheetId="2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rolSheet"/>
      <sheetName val="B"/>
      <sheetName val="D"/>
      <sheetName val="C"/>
      <sheetName val="E"/>
      <sheetName val="F"/>
      <sheetName val="ulc-cmponents"/>
      <sheetName val="data transfer EDSS"/>
      <sheetName val="CPI 90"/>
      <sheetName val="transfer"/>
      <sheetName val="Chart1"/>
      <sheetName val="Sheet1"/>
      <sheetName val="Ind. OutputSales"/>
      <sheetName val="H"/>
      <sheetName val="$ wage comp"/>
      <sheetName val="CT_a1"/>
      <sheetName val="CT_a2"/>
      <sheetName val="CT_a3"/>
      <sheetName val="Panel1"/>
      <sheetName val="Chart4"/>
      <sheetName val="Chart3"/>
      <sheetName val="Panel2"/>
      <sheetName val="Ct-ind. prd y on y"/>
      <sheetName val="CT_ reatil y on y"/>
      <sheetName val="Chart SR DATA"/>
      <sheetName val="Panel3"/>
    </sheetNames>
    <sheetDataSet>
      <sheetData sheetId="0"/>
      <sheetData sheetId="1"/>
      <sheetData sheetId="2" refreshError="1">
        <row r="6">
          <cell r="D6" t="str">
            <v>aip25</v>
          </cell>
          <cell r="E6" t="str">
            <v>LWAGE25</v>
          </cell>
          <cell r="F6" t="str">
            <v>LE25</v>
          </cell>
          <cell r="H6" t="str">
            <v>PCPI</v>
          </cell>
          <cell r="L6" t="str">
            <v>aip25sa</v>
          </cell>
          <cell r="N6" t="str">
            <v>LWAGE25sa</v>
          </cell>
          <cell r="S6" t="str">
            <v>PCPIsa</v>
          </cell>
        </row>
        <row r="20">
          <cell r="B20" t="str">
            <v>1990m1</v>
          </cell>
        </row>
        <row r="21">
          <cell r="B21" t="str">
            <v>+</v>
          </cell>
        </row>
        <row r="22">
          <cell r="B22" t="str">
            <v>+</v>
          </cell>
        </row>
        <row r="23">
          <cell r="B23" t="str">
            <v>+</v>
          </cell>
        </row>
        <row r="24">
          <cell r="B24" t="str">
            <v>+</v>
          </cell>
        </row>
        <row r="25">
          <cell r="B25" t="str">
            <v>+</v>
          </cell>
        </row>
        <row r="26">
          <cell r="B26" t="str">
            <v>+</v>
          </cell>
        </row>
        <row r="27">
          <cell r="B27" t="str">
            <v>+</v>
          </cell>
        </row>
        <row r="28">
          <cell r="B28" t="str">
            <v>+</v>
          </cell>
        </row>
        <row r="29">
          <cell r="B29" t="str">
            <v>+</v>
          </cell>
        </row>
        <row r="30">
          <cell r="B30" t="str">
            <v>+</v>
          </cell>
        </row>
        <row r="31">
          <cell r="B31" t="str">
            <v>+</v>
          </cell>
        </row>
        <row r="32">
          <cell r="B32" t="str">
            <v>+</v>
          </cell>
        </row>
        <row r="33">
          <cell r="B33" t="str">
            <v>+</v>
          </cell>
        </row>
        <row r="34">
          <cell r="B34" t="str">
            <v>+</v>
          </cell>
        </row>
        <row r="35">
          <cell r="B35" t="str">
            <v>+</v>
          </cell>
        </row>
        <row r="36">
          <cell r="B36" t="str">
            <v>+</v>
          </cell>
        </row>
        <row r="37">
          <cell r="B37" t="str">
            <v>+</v>
          </cell>
        </row>
        <row r="38">
          <cell r="B38" t="str">
            <v>+</v>
          </cell>
        </row>
        <row r="39">
          <cell r="B39" t="str">
            <v>+</v>
          </cell>
        </row>
        <row r="40">
          <cell r="B40" t="str">
            <v>+</v>
          </cell>
        </row>
        <row r="41">
          <cell r="B41" t="str">
            <v>+</v>
          </cell>
        </row>
        <row r="42">
          <cell r="B42" t="str">
            <v>+</v>
          </cell>
        </row>
        <row r="43">
          <cell r="B43" t="str">
            <v>+</v>
          </cell>
        </row>
        <row r="44">
          <cell r="B44" t="str">
            <v>+</v>
          </cell>
        </row>
        <row r="45">
          <cell r="B45" t="str">
            <v>+</v>
          </cell>
        </row>
        <row r="46">
          <cell r="B46" t="str">
            <v>+</v>
          </cell>
        </row>
        <row r="47">
          <cell r="B47" t="str">
            <v>+</v>
          </cell>
        </row>
        <row r="48">
          <cell r="B48" t="str">
            <v>+</v>
          </cell>
        </row>
        <row r="49">
          <cell r="B49" t="str">
            <v>+</v>
          </cell>
        </row>
        <row r="50">
          <cell r="B50" t="str">
            <v>+</v>
          </cell>
        </row>
        <row r="51">
          <cell r="B51" t="str">
            <v>+</v>
          </cell>
        </row>
        <row r="52">
          <cell r="B52" t="str">
            <v>+</v>
          </cell>
        </row>
        <row r="53">
          <cell r="B53" t="str">
            <v>+</v>
          </cell>
        </row>
        <row r="54">
          <cell r="B54" t="str">
            <v>+</v>
          </cell>
        </row>
        <row r="55">
          <cell r="B55" t="str">
            <v>+</v>
          </cell>
        </row>
        <row r="56">
          <cell r="B56" t="str">
            <v>+</v>
          </cell>
        </row>
        <row r="57">
          <cell r="B57" t="str">
            <v>+</v>
          </cell>
        </row>
        <row r="58">
          <cell r="B58" t="str">
            <v>+</v>
          </cell>
        </row>
        <row r="59">
          <cell r="B59" t="str">
            <v>+</v>
          </cell>
        </row>
        <row r="60">
          <cell r="B60" t="str">
            <v>+</v>
          </cell>
        </row>
        <row r="61">
          <cell r="B61" t="str">
            <v>+</v>
          </cell>
        </row>
        <row r="62">
          <cell r="B62" t="str">
            <v>+</v>
          </cell>
        </row>
        <row r="63">
          <cell r="B63" t="str">
            <v>+</v>
          </cell>
        </row>
        <row r="64">
          <cell r="B64" t="str">
            <v>+</v>
          </cell>
        </row>
        <row r="65">
          <cell r="B65" t="str">
            <v>+</v>
          </cell>
        </row>
        <row r="66">
          <cell r="B66" t="str">
            <v>+</v>
          </cell>
        </row>
        <row r="67">
          <cell r="B67" t="str">
            <v>+</v>
          </cell>
        </row>
        <row r="68">
          <cell r="B68" t="str">
            <v>+</v>
          </cell>
        </row>
        <row r="69">
          <cell r="B69" t="str">
            <v>+</v>
          </cell>
        </row>
        <row r="70">
          <cell r="B70" t="str">
            <v>+</v>
          </cell>
        </row>
        <row r="71">
          <cell r="B71" t="str">
            <v>+</v>
          </cell>
        </row>
        <row r="72">
          <cell r="B72" t="str">
            <v>+</v>
          </cell>
        </row>
        <row r="73">
          <cell r="B73" t="str">
            <v>+</v>
          </cell>
        </row>
        <row r="74">
          <cell r="B74" t="str">
            <v>+</v>
          </cell>
        </row>
        <row r="75">
          <cell r="B75" t="str">
            <v>+</v>
          </cell>
        </row>
        <row r="76">
          <cell r="B76" t="str">
            <v>+</v>
          </cell>
        </row>
        <row r="77">
          <cell r="B77" t="str">
            <v>+</v>
          </cell>
        </row>
        <row r="78">
          <cell r="B78" t="str">
            <v>+</v>
          </cell>
        </row>
        <row r="79">
          <cell r="B79" t="str">
            <v>+</v>
          </cell>
        </row>
        <row r="80">
          <cell r="B80" t="str">
            <v>+</v>
          </cell>
        </row>
        <row r="81">
          <cell r="B81" t="str">
            <v>+</v>
          </cell>
        </row>
        <row r="82">
          <cell r="B82" t="str">
            <v>+</v>
          </cell>
        </row>
        <row r="83">
          <cell r="B83" t="str">
            <v>+</v>
          </cell>
        </row>
        <row r="84">
          <cell r="B84" t="str">
            <v>+</v>
          </cell>
        </row>
        <row r="85">
          <cell r="B85" t="str">
            <v>+</v>
          </cell>
        </row>
        <row r="86">
          <cell r="B86" t="str">
            <v>+</v>
          </cell>
        </row>
        <row r="87">
          <cell r="B87" t="str">
            <v>+</v>
          </cell>
        </row>
        <row r="88">
          <cell r="B88" t="str">
            <v>+</v>
          </cell>
        </row>
        <row r="89">
          <cell r="B89" t="str">
            <v>+</v>
          </cell>
        </row>
        <row r="90">
          <cell r="B90" t="str">
            <v>+</v>
          </cell>
        </row>
        <row r="91">
          <cell r="B91" t="str">
            <v>+</v>
          </cell>
        </row>
        <row r="92">
          <cell r="B92" t="str">
            <v>+</v>
          </cell>
        </row>
        <row r="93">
          <cell r="B93" t="str">
            <v>+</v>
          </cell>
        </row>
        <row r="94">
          <cell r="B94" t="str">
            <v>+</v>
          </cell>
        </row>
        <row r="95">
          <cell r="B95" t="str">
            <v>+</v>
          </cell>
        </row>
        <row r="96">
          <cell r="B96" t="str">
            <v>+</v>
          </cell>
        </row>
        <row r="97">
          <cell r="B97" t="str">
            <v>+</v>
          </cell>
        </row>
        <row r="98">
          <cell r="B98" t="str">
            <v>+</v>
          </cell>
        </row>
        <row r="99">
          <cell r="B99" t="str">
            <v>+</v>
          </cell>
        </row>
        <row r="100">
          <cell r="B100" t="str">
            <v>+</v>
          </cell>
        </row>
        <row r="101">
          <cell r="B101" t="str">
            <v>+</v>
          </cell>
        </row>
        <row r="102">
          <cell r="B102" t="str">
            <v>+</v>
          </cell>
        </row>
        <row r="103">
          <cell r="B103" t="str">
            <v>+</v>
          </cell>
        </row>
        <row r="104">
          <cell r="B104" t="str">
            <v>+</v>
          </cell>
        </row>
        <row r="105">
          <cell r="B105" t="str">
            <v>+</v>
          </cell>
        </row>
        <row r="106">
          <cell r="B106" t="str">
            <v>+</v>
          </cell>
        </row>
        <row r="107">
          <cell r="B107" t="str">
            <v>+</v>
          </cell>
        </row>
        <row r="108">
          <cell r="B108" t="str">
            <v>+</v>
          </cell>
        </row>
        <row r="109">
          <cell r="B109" t="str">
            <v>+</v>
          </cell>
        </row>
        <row r="110">
          <cell r="B110" t="str">
            <v>+</v>
          </cell>
        </row>
        <row r="111">
          <cell r="B111" t="str">
            <v>+</v>
          </cell>
        </row>
        <row r="112">
          <cell r="B112" t="str">
            <v>+</v>
          </cell>
        </row>
        <row r="113">
          <cell r="B113" t="str">
            <v>+</v>
          </cell>
        </row>
        <row r="114">
          <cell r="B114" t="str">
            <v>+</v>
          </cell>
        </row>
        <row r="115">
          <cell r="B115" t="str">
            <v>+</v>
          </cell>
        </row>
        <row r="116">
          <cell r="B116" t="str">
            <v>+</v>
          </cell>
        </row>
        <row r="117">
          <cell r="B117" t="str">
            <v>+</v>
          </cell>
        </row>
        <row r="118">
          <cell r="B118" t="str">
            <v>+</v>
          </cell>
        </row>
        <row r="119">
          <cell r="B119" t="str">
            <v>+</v>
          </cell>
        </row>
        <row r="120">
          <cell r="B120" t="str">
            <v>+</v>
          </cell>
        </row>
        <row r="121">
          <cell r="B121" t="str">
            <v>+</v>
          </cell>
        </row>
        <row r="122">
          <cell r="B122" t="str">
            <v>+</v>
          </cell>
        </row>
        <row r="123">
          <cell r="B123" t="str">
            <v>+</v>
          </cell>
        </row>
        <row r="124">
          <cell r="B124" t="str">
            <v>+</v>
          </cell>
        </row>
        <row r="125">
          <cell r="B125" t="str">
            <v>+</v>
          </cell>
        </row>
        <row r="126">
          <cell r="B126" t="str">
            <v>+</v>
          </cell>
        </row>
        <row r="127">
          <cell r="B127" t="str">
            <v>+</v>
          </cell>
        </row>
        <row r="128">
          <cell r="B128" t="str">
            <v>+</v>
          </cell>
        </row>
        <row r="129">
          <cell r="B129" t="str">
            <v>+</v>
          </cell>
        </row>
        <row r="130">
          <cell r="B130" t="str">
            <v>+</v>
          </cell>
        </row>
        <row r="131">
          <cell r="B131" t="str">
            <v>+</v>
          </cell>
        </row>
        <row r="132">
          <cell r="B132" t="str">
            <v>+</v>
          </cell>
        </row>
        <row r="133">
          <cell r="B133" t="str">
            <v>+</v>
          </cell>
        </row>
        <row r="134">
          <cell r="B134" t="str">
            <v>+</v>
          </cell>
        </row>
      </sheetData>
      <sheetData sheetId="3"/>
      <sheetData sheetId="4" refreshError="1">
        <row r="6">
          <cell r="C6" t="str">
            <v>LWAGE25R</v>
          </cell>
          <cell r="D6" t="str">
            <v>lpwage25r</v>
          </cell>
          <cell r="H6" t="str">
            <v>LWAGE25Rsa</v>
          </cell>
          <cell r="I6" t="str">
            <v>lpwage25rsa</v>
          </cell>
        </row>
      </sheetData>
      <sheetData sheetId="5" refreshError="1">
        <row r="15">
          <cell r="V15" t="e">
            <v>#DIV/0!</v>
          </cell>
        </row>
        <row r="16">
          <cell r="V16" t="e">
            <v>#DIV/0!</v>
          </cell>
        </row>
        <row r="17">
          <cell r="V17" t="e">
            <v>#DIV/0!</v>
          </cell>
        </row>
        <row r="18">
          <cell r="V18" t="e">
            <v>#DIV/0!</v>
          </cell>
        </row>
        <row r="19">
          <cell r="V19" t="e">
            <v>#DIV/0!</v>
          </cell>
        </row>
        <row r="20">
          <cell r="V20" t="e">
            <v>#DIV/0!</v>
          </cell>
        </row>
        <row r="21">
          <cell r="V21" t="e">
            <v>#DIV/0!</v>
          </cell>
        </row>
        <row r="22">
          <cell r="V22" t="e">
            <v>#DIV/0!</v>
          </cell>
        </row>
        <row r="23">
          <cell r="V23" t="e">
            <v>#DIV/0!</v>
          </cell>
        </row>
        <row r="24">
          <cell r="V24" t="e">
            <v>#DIV/0!</v>
          </cell>
        </row>
        <row r="25">
          <cell r="V25" t="e">
            <v>#DIV/0!</v>
          </cell>
        </row>
        <row r="26">
          <cell r="V26" t="e">
            <v>#DIV/0!</v>
          </cell>
        </row>
        <row r="27">
          <cell r="V27" t="e">
            <v>#DIV/0!</v>
          </cell>
        </row>
        <row r="28">
          <cell r="V28" t="e">
            <v>#DIV/0!</v>
          </cell>
        </row>
        <row r="29">
          <cell r="V29" t="e">
            <v>#DIV/0!</v>
          </cell>
        </row>
        <row r="30">
          <cell r="V30" t="e">
            <v>#DIV/0!</v>
          </cell>
        </row>
        <row r="31">
          <cell r="V31" t="e">
            <v>#DIV/0!</v>
          </cell>
        </row>
        <row r="32">
          <cell r="V32" t="e">
            <v>#DIV/0!</v>
          </cell>
        </row>
        <row r="33">
          <cell r="V33" t="e">
            <v>#DIV/0!</v>
          </cell>
        </row>
        <row r="34">
          <cell r="V34" t="e">
            <v>#DIV/0!</v>
          </cell>
        </row>
        <row r="35">
          <cell r="V35" t="e">
            <v>#DIV/0!</v>
          </cell>
        </row>
        <row r="36">
          <cell r="V36" t="e">
            <v>#DIV/0!</v>
          </cell>
        </row>
        <row r="37">
          <cell r="V37" t="e">
            <v>#DIV/0!</v>
          </cell>
        </row>
        <row r="38">
          <cell r="V38" t="e">
            <v>#DIV/0!</v>
          </cell>
        </row>
        <row r="39">
          <cell r="V39" t="e">
            <v>#DIV/0!</v>
          </cell>
        </row>
        <row r="40">
          <cell r="V40" t="e">
            <v>#DIV/0!</v>
          </cell>
        </row>
        <row r="41">
          <cell r="V41" t="e">
            <v>#DIV/0!</v>
          </cell>
        </row>
        <row r="42">
          <cell r="V42" t="e">
            <v>#DIV/0!</v>
          </cell>
        </row>
        <row r="43">
          <cell r="V43" t="e">
            <v>#DIV/0!</v>
          </cell>
        </row>
        <row r="44">
          <cell r="V44" t="e">
            <v>#DIV/0!</v>
          </cell>
        </row>
        <row r="45">
          <cell r="V45" t="e">
            <v>#DIV/0!</v>
          </cell>
        </row>
        <row r="46">
          <cell r="V46" t="e">
            <v>#DIV/0!</v>
          </cell>
        </row>
        <row r="47">
          <cell r="V47" t="e">
            <v>#DIV/0!</v>
          </cell>
        </row>
        <row r="48">
          <cell r="V48" t="e">
            <v>#DIV/0!</v>
          </cell>
        </row>
        <row r="49">
          <cell r="V49" t="e">
            <v>#DIV/0!</v>
          </cell>
        </row>
        <row r="50">
          <cell r="V50" t="e">
            <v>#DIV/0!</v>
          </cell>
        </row>
        <row r="51">
          <cell r="V51" t="e">
            <v>#DIV/0!</v>
          </cell>
        </row>
        <row r="52">
          <cell r="V52" t="e">
            <v>#DIV/0!</v>
          </cell>
        </row>
        <row r="53">
          <cell r="V53" t="e">
            <v>#DIV/0!</v>
          </cell>
        </row>
        <row r="54">
          <cell r="V54" t="e">
            <v>#DIV/0!</v>
          </cell>
        </row>
        <row r="55">
          <cell r="V55" t="e">
            <v>#DIV/0!</v>
          </cell>
        </row>
        <row r="56">
          <cell r="V56" t="e">
            <v>#DIV/0!</v>
          </cell>
        </row>
        <row r="57">
          <cell r="V57" t="e">
            <v>#DIV/0!</v>
          </cell>
        </row>
        <row r="58">
          <cell r="V58" t="e">
            <v>#DIV/0!</v>
          </cell>
        </row>
        <row r="59">
          <cell r="V59" t="e">
            <v>#DIV/0!</v>
          </cell>
        </row>
        <row r="60">
          <cell r="V60" t="e">
            <v>#DIV/0!</v>
          </cell>
        </row>
        <row r="61">
          <cell r="V61" t="e">
            <v>#DIV/0!</v>
          </cell>
        </row>
        <row r="62">
          <cell r="V62" t="e">
            <v>#DIV/0!</v>
          </cell>
        </row>
        <row r="63">
          <cell r="V63" t="e">
            <v>#DIV/0!</v>
          </cell>
        </row>
        <row r="64">
          <cell r="V64" t="e">
            <v>#DIV/0!</v>
          </cell>
        </row>
        <row r="65">
          <cell r="V65" t="e">
            <v>#DIV/0!</v>
          </cell>
        </row>
        <row r="66">
          <cell r="V66" t="e">
            <v>#DIV/0!</v>
          </cell>
        </row>
        <row r="67">
          <cell r="V67" t="e">
            <v>#DIV/0!</v>
          </cell>
        </row>
        <row r="68">
          <cell r="V68" t="e">
            <v>#DIV/0!</v>
          </cell>
        </row>
        <row r="69">
          <cell r="V69" t="e">
            <v>#DIV/0!</v>
          </cell>
        </row>
        <row r="70">
          <cell r="V70" t="e">
            <v>#DIV/0!</v>
          </cell>
        </row>
        <row r="71">
          <cell r="V71" t="e">
            <v>#DIV/0!</v>
          </cell>
        </row>
        <row r="72">
          <cell r="V72" t="e">
            <v>#DIV/0!</v>
          </cell>
        </row>
        <row r="73">
          <cell r="V73" t="e">
            <v>#DIV/0!</v>
          </cell>
        </row>
        <row r="74">
          <cell r="V74" t="e">
            <v>#DIV/0!</v>
          </cell>
        </row>
        <row r="75">
          <cell r="V75" t="e">
            <v>#DIV/0!</v>
          </cell>
        </row>
        <row r="76">
          <cell r="V76" t="e">
            <v>#DIV/0!</v>
          </cell>
        </row>
        <row r="77">
          <cell r="V77" t="e">
            <v>#DIV/0!</v>
          </cell>
        </row>
        <row r="78">
          <cell r="V78" t="e">
            <v>#DIV/0!</v>
          </cell>
        </row>
        <row r="79">
          <cell r="V79" t="e">
            <v>#DIV/0!</v>
          </cell>
        </row>
        <row r="80">
          <cell r="V80" t="e">
            <v>#DIV/0!</v>
          </cell>
        </row>
        <row r="81">
          <cell r="V81" t="e">
            <v>#DIV/0!</v>
          </cell>
        </row>
        <row r="82">
          <cell r="V82" t="e">
            <v>#DIV/0!</v>
          </cell>
        </row>
        <row r="83">
          <cell r="V83" t="e">
            <v>#DIV/0!</v>
          </cell>
        </row>
        <row r="84">
          <cell r="V84" t="e">
            <v>#DIV/0!</v>
          </cell>
        </row>
        <row r="85">
          <cell r="V85" t="e">
            <v>#DIV/0!</v>
          </cell>
        </row>
        <row r="86">
          <cell r="V86" t="e">
            <v>#DIV/0!</v>
          </cell>
        </row>
        <row r="87">
          <cell r="V87" t="e">
            <v>#DIV/0!</v>
          </cell>
        </row>
        <row r="88">
          <cell r="V88" t="e">
            <v>#DIV/0!</v>
          </cell>
        </row>
        <row r="89">
          <cell r="V89" t="e">
            <v>#DIV/0!</v>
          </cell>
        </row>
        <row r="90">
          <cell r="V90" t="e">
            <v>#DIV/0!</v>
          </cell>
        </row>
        <row r="91">
          <cell r="V91" t="e">
            <v>#DIV/0!</v>
          </cell>
        </row>
        <row r="92">
          <cell r="V92" t="e">
            <v>#DIV/0!</v>
          </cell>
        </row>
        <row r="93">
          <cell r="V93" t="e">
            <v>#DIV/0!</v>
          </cell>
        </row>
        <row r="94">
          <cell r="V94" t="e">
            <v>#DIV/0!</v>
          </cell>
        </row>
        <row r="95">
          <cell r="V95" t="e">
            <v>#DIV/0!</v>
          </cell>
        </row>
        <row r="96">
          <cell r="V96" t="e">
            <v>#DIV/0!</v>
          </cell>
        </row>
        <row r="97">
          <cell r="V97">
            <v>168.17416629993104</v>
          </cell>
        </row>
        <row r="98">
          <cell r="V98">
            <v>159.84742361815643</v>
          </cell>
        </row>
      </sheetData>
      <sheetData sheetId="6"/>
      <sheetData sheetId="7"/>
      <sheetData sheetId="8"/>
      <sheetData sheetId="9"/>
      <sheetData sheetId="10" refreshError="1">
        <row r="1">
          <cell r="C1" t="str">
            <v>pcpi.m</v>
          </cell>
          <cell r="D1" t="str">
            <v>Pwpi.m</v>
          </cell>
          <cell r="E1" t="str">
            <v>INDPROD</v>
          </cell>
          <cell r="F1" t="str">
            <v>EMPI</v>
          </cell>
          <cell r="G1" t="str">
            <v>labprod</v>
          </cell>
          <cell r="H1" t="str">
            <v>rwagep</v>
          </cell>
          <cell r="I1" t="str">
            <v>rwagec</v>
          </cell>
          <cell r="J1" t="str">
            <v>corulc</v>
          </cell>
          <cell r="K1" t="str">
            <v>produlc</v>
          </cell>
          <cell r="L1" t="str">
            <v>$ulccr</v>
          </cell>
          <cell r="M1" t="str">
            <v>Rulc$</v>
          </cell>
          <cell r="N1" t="str">
            <v>$NULCG6</v>
          </cell>
        </row>
        <row r="9">
          <cell r="A9" t="str">
            <v>1990m1</v>
          </cell>
        </row>
        <row r="10">
          <cell r="A10" t="str">
            <v>+</v>
          </cell>
        </row>
        <row r="11">
          <cell r="A11" t="str">
            <v>+</v>
          </cell>
        </row>
        <row r="12">
          <cell r="A12" t="str">
            <v>+</v>
          </cell>
        </row>
        <row r="13">
          <cell r="A13" t="str">
            <v>+</v>
          </cell>
        </row>
        <row r="14">
          <cell r="A14" t="str">
            <v>+</v>
          </cell>
        </row>
        <row r="15">
          <cell r="A15" t="str">
            <v>+</v>
          </cell>
        </row>
        <row r="16">
          <cell r="A16" t="str">
            <v>+</v>
          </cell>
        </row>
        <row r="17">
          <cell r="A17" t="str">
            <v>+</v>
          </cell>
        </row>
        <row r="18">
          <cell r="A18" t="str">
            <v>+</v>
          </cell>
        </row>
        <row r="19">
          <cell r="A19" t="str">
            <v>+</v>
          </cell>
        </row>
        <row r="20">
          <cell r="A20" t="str">
            <v>+</v>
          </cell>
        </row>
        <row r="21">
          <cell r="A21" t="str">
            <v>+</v>
          </cell>
        </row>
        <row r="22">
          <cell r="A22" t="str">
            <v>+</v>
          </cell>
        </row>
        <row r="23">
          <cell r="A23" t="str">
            <v>+</v>
          </cell>
        </row>
        <row r="24">
          <cell r="A24" t="str">
            <v>+</v>
          </cell>
        </row>
        <row r="25">
          <cell r="A25" t="str">
            <v>+</v>
          </cell>
        </row>
        <row r="26">
          <cell r="A26" t="str">
            <v>+</v>
          </cell>
        </row>
        <row r="27">
          <cell r="A27" t="str">
            <v>+</v>
          </cell>
        </row>
        <row r="28">
          <cell r="A28" t="str">
            <v>+</v>
          </cell>
        </row>
        <row r="29">
          <cell r="A29" t="str">
            <v>+</v>
          </cell>
        </row>
        <row r="30">
          <cell r="A30" t="str">
            <v>+</v>
          </cell>
        </row>
        <row r="31">
          <cell r="A31" t="str">
            <v>+</v>
          </cell>
        </row>
        <row r="32">
          <cell r="A32" t="str">
            <v>+</v>
          </cell>
        </row>
        <row r="33">
          <cell r="A33" t="str">
            <v>+</v>
          </cell>
        </row>
        <row r="34">
          <cell r="A34" t="str">
            <v>+</v>
          </cell>
        </row>
        <row r="35">
          <cell r="A35" t="str">
            <v>+</v>
          </cell>
        </row>
        <row r="36">
          <cell r="A36" t="str">
            <v>+</v>
          </cell>
        </row>
        <row r="37">
          <cell r="A37" t="str">
            <v>+</v>
          </cell>
        </row>
        <row r="38">
          <cell r="A38" t="str">
            <v>+</v>
          </cell>
        </row>
        <row r="39">
          <cell r="A39" t="str">
            <v>+</v>
          </cell>
        </row>
        <row r="40">
          <cell r="A40" t="str">
            <v>+</v>
          </cell>
        </row>
        <row r="41">
          <cell r="A41" t="str">
            <v>+</v>
          </cell>
        </row>
        <row r="42">
          <cell r="A42" t="str">
            <v>+</v>
          </cell>
        </row>
        <row r="43">
          <cell r="A43" t="str">
            <v>+</v>
          </cell>
        </row>
        <row r="44">
          <cell r="A44" t="str">
            <v>+</v>
          </cell>
        </row>
        <row r="45">
          <cell r="A45" t="str">
            <v>+</v>
          </cell>
        </row>
        <row r="46">
          <cell r="A46" t="str">
            <v>+</v>
          </cell>
        </row>
        <row r="47">
          <cell r="A47" t="str">
            <v>+</v>
          </cell>
        </row>
        <row r="48">
          <cell r="A48" t="str">
            <v>+</v>
          </cell>
        </row>
        <row r="49">
          <cell r="A49" t="str">
            <v>+</v>
          </cell>
        </row>
        <row r="50">
          <cell r="A50" t="str">
            <v>+</v>
          </cell>
        </row>
        <row r="51">
          <cell r="A51" t="str">
            <v>+</v>
          </cell>
        </row>
        <row r="52">
          <cell r="A52" t="str">
            <v>+</v>
          </cell>
        </row>
        <row r="53">
          <cell r="A53" t="str">
            <v>+</v>
          </cell>
        </row>
        <row r="54">
          <cell r="A54" t="str">
            <v>+</v>
          </cell>
        </row>
        <row r="55">
          <cell r="A55" t="str">
            <v>+</v>
          </cell>
        </row>
        <row r="56">
          <cell r="A56" t="str">
            <v>+</v>
          </cell>
        </row>
        <row r="57">
          <cell r="A57" t="str">
            <v>+</v>
          </cell>
        </row>
        <row r="58">
          <cell r="A58" t="str">
            <v>+</v>
          </cell>
        </row>
        <row r="59">
          <cell r="A59" t="str">
            <v>+</v>
          </cell>
        </row>
        <row r="60">
          <cell r="A60" t="str">
            <v>+</v>
          </cell>
        </row>
        <row r="61">
          <cell r="A61" t="str">
            <v>+</v>
          </cell>
        </row>
        <row r="62">
          <cell r="A62" t="str">
            <v>+</v>
          </cell>
        </row>
        <row r="63">
          <cell r="A63" t="str">
            <v>+</v>
          </cell>
        </row>
        <row r="64">
          <cell r="A64" t="str">
            <v>+</v>
          </cell>
        </row>
        <row r="65">
          <cell r="A65" t="str">
            <v>+</v>
          </cell>
        </row>
        <row r="66">
          <cell r="A66" t="str">
            <v>+</v>
          </cell>
        </row>
        <row r="67">
          <cell r="A67" t="str">
            <v>+</v>
          </cell>
        </row>
        <row r="68">
          <cell r="A68" t="str">
            <v>+</v>
          </cell>
        </row>
        <row r="69">
          <cell r="A69" t="str">
            <v>+</v>
          </cell>
        </row>
        <row r="70">
          <cell r="A70" t="str">
            <v>+</v>
          </cell>
        </row>
        <row r="71">
          <cell r="A71" t="str">
            <v>+</v>
          </cell>
        </row>
        <row r="72">
          <cell r="A72" t="str">
            <v>+</v>
          </cell>
        </row>
        <row r="73">
          <cell r="A73" t="str">
            <v>+</v>
          </cell>
        </row>
        <row r="74">
          <cell r="A74" t="str">
            <v>+</v>
          </cell>
        </row>
        <row r="75">
          <cell r="A75" t="str">
            <v>+</v>
          </cell>
        </row>
        <row r="76">
          <cell r="A76" t="str">
            <v>+</v>
          </cell>
        </row>
        <row r="77">
          <cell r="A77" t="str">
            <v>+</v>
          </cell>
        </row>
        <row r="78">
          <cell r="A78" t="str">
            <v>+</v>
          </cell>
        </row>
        <row r="79">
          <cell r="A79" t="str">
            <v>+</v>
          </cell>
        </row>
        <row r="80">
          <cell r="A80" t="str">
            <v>+</v>
          </cell>
        </row>
        <row r="81">
          <cell r="A81" t="str">
            <v>+</v>
          </cell>
        </row>
        <row r="82">
          <cell r="A82" t="str">
            <v>+</v>
          </cell>
        </row>
        <row r="83">
          <cell r="A83" t="str">
            <v>+</v>
          </cell>
        </row>
        <row r="84">
          <cell r="A84" t="str">
            <v>+</v>
          </cell>
        </row>
        <row r="85">
          <cell r="A85" t="str">
            <v>+</v>
          </cell>
        </row>
        <row r="86">
          <cell r="A86" t="str">
            <v>+</v>
          </cell>
        </row>
        <row r="87">
          <cell r="A87" t="str">
            <v>+</v>
          </cell>
        </row>
        <row r="88">
          <cell r="A88" t="str">
            <v>+</v>
          </cell>
        </row>
        <row r="89">
          <cell r="A89" t="str">
            <v>+</v>
          </cell>
        </row>
        <row r="90">
          <cell r="A90" t="str">
            <v>+</v>
          </cell>
        </row>
        <row r="91">
          <cell r="A91" t="str">
            <v>+</v>
          </cell>
        </row>
        <row r="92">
          <cell r="A92" t="str">
            <v>+</v>
          </cell>
        </row>
        <row r="93">
          <cell r="A93" t="str">
            <v>+</v>
          </cell>
        </row>
        <row r="94">
          <cell r="A94" t="str">
            <v>+</v>
          </cell>
        </row>
        <row r="95">
          <cell r="A95" t="str">
            <v>+</v>
          </cell>
        </row>
        <row r="96">
          <cell r="A96" t="str">
            <v>+</v>
          </cell>
        </row>
        <row r="97">
          <cell r="A97" t="str">
            <v>+</v>
          </cell>
        </row>
        <row r="98">
          <cell r="A98" t="str">
            <v>+</v>
          </cell>
        </row>
        <row r="99">
          <cell r="A99" t="str">
            <v>+</v>
          </cell>
        </row>
        <row r="100">
          <cell r="A100" t="str">
            <v>+</v>
          </cell>
        </row>
        <row r="101">
          <cell r="A101" t="str">
            <v>+</v>
          </cell>
        </row>
        <row r="102">
          <cell r="A102" t="str">
            <v>+</v>
          </cell>
        </row>
        <row r="103">
          <cell r="A103" t="str">
            <v>+</v>
          </cell>
        </row>
        <row r="104">
          <cell r="A104" t="str">
            <v>+</v>
          </cell>
        </row>
        <row r="105">
          <cell r="A105" t="str">
            <v>+</v>
          </cell>
        </row>
        <row r="106">
          <cell r="A106" t="str">
            <v>+</v>
          </cell>
        </row>
        <row r="107">
          <cell r="A107" t="str">
            <v>+</v>
          </cell>
        </row>
        <row r="108">
          <cell r="A108" t="str">
            <v>+</v>
          </cell>
        </row>
        <row r="109">
          <cell r="A109" t="str">
            <v>+</v>
          </cell>
        </row>
        <row r="110">
          <cell r="A110" t="str">
            <v>+</v>
          </cell>
        </row>
        <row r="111">
          <cell r="A111" t="str">
            <v>+</v>
          </cell>
        </row>
        <row r="112">
          <cell r="A112" t="str">
            <v>+</v>
          </cell>
        </row>
        <row r="113">
          <cell r="A113" t="str">
            <v>+</v>
          </cell>
        </row>
        <row r="114">
          <cell r="A114" t="str">
            <v>+</v>
          </cell>
        </row>
        <row r="115">
          <cell r="A115" t="str">
            <v>+</v>
          </cell>
        </row>
        <row r="116">
          <cell r="A116" t="str">
            <v>+</v>
          </cell>
        </row>
      </sheetData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/>
      <sheetData sheetId="2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monthly"/>
      <sheetName val="ControlSheet"/>
      <sheetName val="Interest rate - monthly"/>
      <sheetName val="EER - monthly"/>
      <sheetName val="Chart2"/>
      <sheetName val="FIGURE 1"/>
      <sheetName val="daily calculations"/>
      <sheetName val="daily - nominal, 10-yr"/>
      <sheetName val="daily - 3 month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monthly"/>
      <sheetName val="ControlSheet"/>
      <sheetName val="Interest rate - monthly"/>
      <sheetName val="EER - monthly"/>
      <sheetName val="Chart2"/>
      <sheetName val="FIGURE 1"/>
      <sheetName val="daily calculations"/>
      <sheetName val="daily - nominal, 10-yr"/>
      <sheetName val="daily - 3 month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Sheet1"/>
    </sheetNames>
    <sheetDataSet>
      <sheetData sheetId="0" refreshError="1"/>
      <sheetData sheetId="1" refreshError="1">
        <row r="20">
          <cell r="A20" t="str">
            <v>October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Raw Data"/>
      <sheetName val="i-rates"/>
      <sheetName val="i-REER"/>
      <sheetName val="wages"/>
      <sheetName val="outfore"/>
      <sheetName val="watchdog"/>
      <sheetName val="watch-gh"/>
      <sheetName val="inf proj"/>
      <sheetName val="reer.gh"/>
      <sheetName val="dirt-trade"/>
      <sheetName val="Mtarget"/>
      <sheetName val="A Current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 and product ULC "/>
      <sheetName val="relative ULC my calc"/>
      <sheetName val="ControlSheet"/>
      <sheetName val="ULC my calc."/>
      <sheetName val="Comparative REER"/>
      <sheetName val="SIT_EUR"/>
      <sheetName val="REER-breakdown"/>
      <sheetName val="REER"/>
      <sheetName val="Export market shares"/>
      <sheetName val="trading partners"/>
      <sheetName val="ULC (IMAD)"/>
      <sheetName val="nominal exports"/>
      <sheetName val="Chart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 and product ULC "/>
      <sheetName val="relative ULC my calc"/>
      <sheetName val="ControlSheet"/>
      <sheetName val="ULC my calc."/>
      <sheetName val="Comparative REER"/>
      <sheetName val="SIT_EUR"/>
      <sheetName val="REER-breakdown"/>
      <sheetName val="REER"/>
      <sheetName val="Export market shares"/>
      <sheetName val="trading partners"/>
      <sheetName val="ULC (IMAD)"/>
      <sheetName val="nominal exports"/>
      <sheetName val="Chart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lientov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3"/>
      <sheetName val="6"/>
      <sheetName val="10"/>
      <sheetName val="2"/>
      <sheetName val="12"/>
      <sheetName val="D13"/>
      <sheetName val="Data1"/>
      <sheetName val="6old"/>
      <sheetName val="2old"/>
      <sheetName val="D6"/>
      <sheetName val="5old"/>
      <sheetName val="5 (Ch1)"/>
      <sheetName val="13old"/>
      <sheetName val="13old (Ch1)"/>
      <sheetName val="13old (Ch2)"/>
      <sheetName val="Fig1"/>
      <sheetName val="Fig2"/>
      <sheetName val="Fig3"/>
      <sheetName val="Fig4"/>
      <sheetName val="Fig5"/>
      <sheetName val="12old"/>
      <sheetName val="Fig6"/>
      <sheetName val="Fig7"/>
      <sheetName val="Fig8"/>
      <sheetName val="Fig9"/>
      <sheetName val="Fig10"/>
      <sheetName val="MonSur"/>
      <sheetName val="Data23"/>
      <sheetName val="Data4"/>
      <sheetName val="Data5"/>
      <sheetName val="Data6"/>
      <sheetName val="Data7"/>
      <sheetName val="Data8-10"/>
      <sheetName val="Haver"/>
      <sheetName val="DataA"/>
      <sheetName val="ControlSheet"/>
      <sheetName val="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A2" t="str">
            <v>199801 *M</v>
          </cell>
          <cell r="B2" t="str">
            <v>P961HOEF@EUROSTAT</v>
          </cell>
          <cell r="C2" t="str">
            <v>N961PCI@EMERGECW</v>
          </cell>
          <cell r="E2" t="str">
            <v>P9610040@EUROSTAT</v>
          </cell>
          <cell r="F2" t="str">
            <v>P9610050@EUROSTAT</v>
          </cell>
          <cell r="G2" t="str">
            <v>P9610080@EUROSTAT</v>
          </cell>
          <cell r="H2" t="str">
            <v>P9610060@EUROSTAT</v>
          </cell>
          <cell r="J2" t="str">
            <v>P998H11@EUROSTAT</v>
          </cell>
          <cell r="K2" t="str">
            <v>P998HOE@EUROSTAT</v>
          </cell>
        </row>
        <row r="3">
          <cell r="A3" t="str">
            <v>.DESC</v>
          </cell>
          <cell r="B3" t="str">
            <v xml:space="preserve">Slovenia: HICP: Total excl Energy, Food, Alcohol, Tobacco (NSA, 1996=100) </v>
          </cell>
          <cell r="C3" t="str">
            <v xml:space="preserve">Slovenia: Consumer Price Index: Total Goods (NSA, 2000=100) </v>
          </cell>
          <cell r="E3" t="str">
            <v xml:space="preserve">Slovenia: PPI: Intermediate Goods (NSA, 2000=100) </v>
          </cell>
          <cell r="F3" t="str">
            <v xml:space="preserve">Slovenia: PPI: Capital Goods (NSA, 2000=100) </v>
          </cell>
          <cell r="G3" t="str">
            <v xml:space="preserve">Slovenia: PPI: Consumer Goods (NSA, 2000=100) </v>
          </cell>
          <cell r="H3" t="str">
            <v xml:space="preserve">Slovenia: PPI: Durable Consumer Goods (NSA, 2000=100) </v>
          </cell>
          <cell r="J3" t="str">
            <v xml:space="preserve">EU 15: EICP: Food (NSA, 1996=100) </v>
          </cell>
          <cell r="K3" t="str">
            <v xml:space="preserve">EU 15: EICP: Total excluding Energy (NSA, 1996=100) </v>
          </cell>
        </row>
        <row r="4">
          <cell r="A4" t="str">
            <v>.T1</v>
          </cell>
          <cell r="B4" t="str">
            <v>Jan-2000</v>
          </cell>
          <cell r="C4" t="str">
            <v>Jan-1992</v>
          </cell>
          <cell r="E4" t="str">
            <v>Jan-1997</v>
          </cell>
          <cell r="F4" t="str">
            <v>Jan-1997</v>
          </cell>
          <cell r="G4" t="str">
            <v>Jan-1997</v>
          </cell>
          <cell r="H4" t="str">
            <v>Jan-1997</v>
          </cell>
          <cell r="J4" t="str">
            <v>Jan-1995</v>
          </cell>
          <cell r="K4" t="str">
            <v>Jan-1990</v>
          </cell>
        </row>
        <row r="5">
          <cell r="A5" t="str">
            <v>.TN</v>
          </cell>
          <cell r="B5" t="str">
            <v>Dec-2005</v>
          </cell>
          <cell r="C5" t="str">
            <v>Dec-2005</v>
          </cell>
          <cell r="E5" t="str">
            <v>Dec-2005</v>
          </cell>
          <cell r="F5" t="str">
            <v>Dec-2005</v>
          </cell>
          <cell r="G5" t="str">
            <v>Dec-2005</v>
          </cell>
          <cell r="H5" t="str">
            <v>Dec-2005</v>
          </cell>
          <cell r="J5" t="str">
            <v>Dec-2005</v>
          </cell>
          <cell r="K5" t="str">
            <v>Dec-2005</v>
          </cell>
        </row>
        <row r="6">
          <cell r="A6" t="str">
            <v>.SOURCE</v>
          </cell>
          <cell r="B6" t="str">
            <v>Eurostat</v>
          </cell>
          <cell r="C6" t="str">
            <v>SORS</v>
          </cell>
          <cell r="E6" t="str">
            <v>Eurostat</v>
          </cell>
          <cell r="F6" t="str">
            <v>Eurostat</v>
          </cell>
          <cell r="G6" t="str">
            <v>Eurostat</v>
          </cell>
          <cell r="H6" t="str">
            <v>Eurostat</v>
          </cell>
          <cell r="J6" t="str">
            <v>Eurostat</v>
          </cell>
          <cell r="K6" t="str">
            <v>Eurostat</v>
          </cell>
        </row>
        <row r="7">
          <cell r="A7" t="str">
            <v>.LSOURCE</v>
          </cell>
          <cell r="B7" t="str">
            <v>Statistical Office of the European Communities</v>
          </cell>
          <cell r="C7" t="str">
            <v>Statistical Office of the Republic of Slovenia</v>
          </cell>
          <cell r="E7" t="str">
            <v>Statistical Office of the European Communities</v>
          </cell>
          <cell r="F7" t="str">
            <v>Statistical Office of the European Communities</v>
          </cell>
          <cell r="G7" t="str">
            <v>Statistical Office of the European Communities</v>
          </cell>
          <cell r="H7" t="str">
            <v>Statistical Office of the European Communities</v>
          </cell>
          <cell r="J7" t="str">
            <v>Statistical Office of the European Communities</v>
          </cell>
          <cell r="K7" t="str">
            <v>Statistical Office of the European Communities</v>
          </cell>
        </row>
        <row r="8">
          <cell r="A8" t="str">
            <v>.DTLM</v>
          </cell>
          <cell r="B8" t="str">
            <v>Jan 19 05:17:00 2006</v>
          </cell>
          <cell r="C8" t="str">
            <v>Dec 30 14:55:00 2005</v>
          </cell>
          <cell r="E8" t="str">
            <v>Jan 12 09:49:00 2006</v>
          </cell>
          <cell r="F8" t="str">
            <v>Jan 12 09:49:00 2006</v>
          </cell>
          <cell r="G8" t="str">
            <v>Jan 12 09:49:00 2006</v>
          </cell>
          <cell r="H8" t="str">
            <v>Jan 12 09:49:00 2006</v>
          </cell>
          <cell r="J8" t="str">
            <v>Jan 19 05:17:00 2006</v>
          </cell>
          <cell r="K8" t="str">
            <v>Jan 19 05:17:00 2006</v>
          </cell>
        </row>
      </sheetData>
      <sheetData sheetId="35"/>
      <sheetData sheetId="36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P"/>
      <sheetName val="LS"/>
      <sheetName val="ZPIZ"/>
      <sheetName val="ZZZS"/>
      <sheetName val="Contents"/>
      <sheetName val="weoA"/>
    </sheetNames>
    <sheetDataSet>
      <sheetData sheetId="0"/>
      <sheetData sheetId="1" refreshError="1">
        <row r="1">
          <cell r="B1" t="str">
            <v>OCENA 1-12/2000</v>
          </cell>
        </row>
        <row r="2">
          <cell r="A2">
            <v>7000</v>
          </cell>
          <cell r="B2">
            <v>168084529.20554003</v>
          </cell>
        </row>
        <row r="3">
          <cell r="A3">
            <v>7001</v>
          </cell>
          <cell r="B3">
            <v>51311257.489250004</v>
          </cell>
        </row>
        <row r="4">
          <cell r="A4">
            <v>7002</v>
          </cell>
          <cell r="B4">
            <v>0</v>
          </cell>
        </row>
        <row r="5">
          <cell r="A5">
            <v>7010</v>
          </cell>
          <cell r="B5">
            <v>3718498.10984</v>
          </cell>
        </row>
        <row r="6">
          <cell r="A6">
            <v>7011</v>
          </cell>
          <cell r="B6">
            <v>2402270.01865</v>
          </cell>
        </row>
        <row r="7">
          <cell r="A7">
            <v>7012</v>
          </cell>
          <cell r="B7">
            <v>367275.22435999999</v>
          </cell>
        </row>
        <row r="8">
          <cell r="A8">
            <v>7013</v>
          </cell>
          <cell r="B8">
            <v>32451.976910000001</v>
          </cell>
        </row>
        <row r="9">
          <cell r="A9">
            <v>7020</v>
          </cell>
          <cell r="B9">
            <v>63222378.782150008</v>
          </cell>
        </row>
        <row r="10">
          <cell r="A10">
            <v>7021</v>
          </cell>
          <cell r="B10">
            <v>4376234.4516700003</v>
          </cell>
        </row>
        <row r="11">
          <cell r="A11">
            <v>7030</v>
          </cell>
          <cell r="B11">
            <v>0</v>
          </cell>
        </row>
        <row r="12">
          <cell r="A12">
            <v>7031</v>
          </cell>
          <cell r="B12">
            <v>0</v>
          </cell>
        </row>
        <row r="13">
          <cell r="A13">
            <v>7032</v>
          </cell>
          <cell r="B13">
            <v>0</v>
          </cell>
        </row>
        <row r="14">
          <cell r="A14">
            <v>7033</v>
          </cell>
          <cell r="B14">
            <v>1042708.3703600002</v>
          </cell>
        </row>
        <row r="15">
          <cell r="A15">
            <v>7040</v>
          </cell>
          <cell r="B15">
            <v>410803414.13252002</v>
          </cell>
        </row>
        <row r="16">
          <cell r="A16">
            <v>7041</v>
          </cell>
          <cell r="B16">
            <v>7905257.0202599987</v>
          </cell>
        </row>
        <row r="17">
          <cell r="A17">
            <v>7042</v>
          </cell>
          <cell r="B17">
            <v>135415367.11741999</v>
          </cell>
        </row>
        <row r="18">
          <cell r="A18">
            <v>7043</v>
          </cell>
          <cell r="B18">
            <v>0</v>
          </cell>
        </row>
        <row r="19">
          <cell r="A19">
            <v>7044</v>
          </cell>
          <cell r="B19">
            <v>15626748.317160001</v>
          </cell>
        </row>
        <row r="20">
          <cell r="A20">
            <v>7045</v>
          </cell>
          <cell r="B20">
            <v>0</v>
          </cell>
        </row>
        <row r="21">
          <cell r="A21">
            <v>7046</v>
          </cell>
          <cell r="B21">
            <v>16306971.605929997</v>
          </cell>
        </row>
        <row r="22">
          <cell r="A22">
            <v>7047</v>
          </cell>
          <cell r="B22">
            <v>4969588.7784500001</v>
          </cell>
        </row>
        <row r="23">
          <cell r="A23">
            <v>7048</v>
          </cell>
          <cell r="B23">
            <v>4695543.0908599999</v>
          </cell>
        </row>
        <row r="24">
          <cell r="A24">
            <v>7050</v>
          </cell>
          <cell r="B24">
            <v>36038259.703370005</v>
          </cell>
        </row>
        <row r="25">
          <cell r="A25">
            <v>7051</v>
          </cell>
          <cell r="B25">
            <v>2189516.54427</v>
          </cell>
        </row>
        <row r="26">
          <cell r="A26">
            <v>7052</v>
          </cell>
          <cell r="B26">
            <v>0</v>
          </cell>
        </row>
        <row r="27">
          <cell r="A27">
            <v>7053</v>
          </cell>
          <cell r="B27">
            <v>0</v>
          </cell>
        </row>
        <row r="28">
          <cell r="A28">
            <v>7054</v>
          </cell>
          <cell r="B28">
            <v>0</v>
          </cell>
        </row>
        <row r="29">
          <cell r="A29">
            <v>7055</v>
          </cell>
          <cell r="B29">
            <v>0</v>
          </cell>
        </row>
        <row r="30">
          <cell r="A30">
            <v>7056</v>
          </cell>
          <cell r="B30">
            <v>0</v>
          </cell>
        </row>
        <row r="31">
          <cell r="A31">
            <v>7060</v>
          </cell>
          <cell r="B31">
            <v>233292.22389000002</v>
          </cell>
        </row>
        <row r="32">
          <cell r="A32">
            <v>7100</v>
          </cell>
          <cell r="B32">
            <v>348013.67935000005</v>
          </cell>
        </row>
        <row r="33">
          <cell r="A33">
            <v>7101</v>
          </cell>
          <cell r="B33">
            <v>3898190.3339399993</v>
          </cell>
        </row>
        <row r="34">
          <cell r="A34">
            <v>7102</v>
          </cell>
          <cell r="B34">
            <v>5643306.3510999996</v>
          </cell>
        </row>
        <row r="35">
          <cell r="A35">
            <v>7103</v>
          </cell>
          <cell r="B35">
            <v>4034567.8938899999</v>
          </cell>
        </row>
        <row r="36">
          <cell r="A36">
            <v>7110</v>
          </cell>
          <cell r="B36">
            <v>7509924.1503799995</v>
          </cell>
        </row>
        <row r="37">
          <cell r="A37">
            <v>7111</v>
          </cell>
          <cell r="B37">
            <v>11702546.51761</v>
          </cell>
        </row>
        <row r="38">
          <cell r="A38">
            <v>7120</v>
          </cell>
          <cell r="B38">
            <v>7230942.1754399994</v>
          </cell>
        </row>
        <row r="39">
          <cell r="A39">
            <v>7130</v>
          </cell>
          <cell r="B39">
            <v>4970409.2226000009</v>
          </cell>
        </row>
        <row r="40">
          <cell r="A40">
            <v>7140</v>
          </cell>
          <cell r="B40">
            <v>0</v>
          </cell>
        </row>
        <row r="41">
          <cell r="A41">
            <v>7141</v>
          </cell>
          <cell r="B41">
            <v>8421207.292510001</v>
          </cell>
        </row>
        <row r="42">
          <cell r="A42">
            <v>7200</v>
          </cell>
          <cell r="B42">
            <v>427839.62583000003</v>
          </cell>
        </row>
        <row r="43">
          <cell r="A43">
            <v>7201</v>
          </cell>
          <cell r="B43">
            <v>54152.870699999999</v>
          </cell>
        </row>
        <row r="44">
          <cell r="A44">
            <v>7202</v>
          </cell>
          <cell r="B44">
            <v>9942.1666999999998</v>
          </cell>
        </row>
        <row r="45">
          <cell r="A45">
            <v>7203</v>
          </cell>
          <cell r="B45">
            <v>0</v>
          </cell>
        </row>
        <row r="46">
          <cell r="A46">
            <v>7210</v>
          </cell>
          <cell r="B46">
            <v>0</v>
          </cell>
        </row>
        <row r="47">
          <cell r="A47">
            <v>7211</v>
          </cell>
          <cell r="B47">
            <v>0</v>
          </cell>
        </row>
        <row r="48">
          <cell r="A48">
            <v>7220</v>
          </cell>
          <cell r="B48">
            <v>3897.0179999999996</v>
          </cell>
        </row>
        <row r="49">
          <cell r="A49">
            <v>7221</v>
          </cell>
          <cell r="B49">
            <v>1318.8565000000001</v>
          </cell>
        </row>
        <row r="50">
          <cell r="A50">
            <v>7222</v>
          </cell>
          <cell r="B50">
            <v>0</v>
          </cell>
        </row>
        <row r="51">
          <cell r="A51">
            <v>7300</v>
          </cell>
          <cell r="B51">
            <v>7205.71144</v>
          </cell>
        </row>
        <row r="52">
          <cell r="A52">
            <v>7301</v>
          </cell>
          <cell r="B52">
            <v>0</v>
          </cell>
        </row>
        <row r="53">
          <cell r="A53">
            <v>7310</v>
          </cell>
          <cell r="B53">
            <v>5744357.5786700007</v>
          </cell>
        </row>
        <row r="54">
          <cell r="A54">
            <v>7311</v>
          </cell>
          <cell r="B54">
            <v>1457529.1908799999</v>
          </cell>
        </row>
        <row r="55">
          <cell r="A55">
            <v>7400</v>
          </cell>
          <cell r="B55">
            <v>0</v>
          </cell>
        </row>
        <row r="56">
          <cell r="A56">
            <v>7401</v>
          </cell>
          <cell r="B56">
            <v>0</v>
          </cell>
        </row>
        <row r="57">
          <cell r="A57">
            <v>7402</v>
          </cell>
          <cell r="B57">
            <v>0</v>
          </cell>
        </row>
        <row r="58">
          <cell r="A58">
            <v>7403</v>
          </cell>
          <cell r="B58">
            <v>0</v>
          </cell>
        </row>
        <row r="59">
          <cell r="A59">
            <v>4000</v>
          </cell>
          <cell r="B59">
            <v>97265346.111592188</v>
          </cell>
        </row>
        <row r="60">
          <cell r="A60">
            <v>4001</v>
          </cell>
          <cell r="B60">
            <v>3738295.1632000054</v>
          </cell>
        </row>
        <row r="61">
          <cell r="A61">
            <v>4002</v>
          </cell>
          <cell r="B61">
            <v>8621803.1542800032</v>
          </cell>
        </row>
        <row r="62">
          <cell r="A62">
            <v>4003</v>
          </cell>
          <cell r="B62">
            <v>2505608.2352599995</v>
          </cell>
        </row>
        <row r="63">
          <cell r="A63">
            <v>4004</v>
          </cell>
          <cell r="B63">
            <v>1663987.4132099997</v>
          </cell>
        </row>
        <row r="64">
          <cell r="A64">
            <v>4005</v>
          </cell>
          <cell r="B64">
            <v>15717.282799999999</v>
          </cell>
        </row>
        <row r="65">
          <cell r="A65">
            <v>4009</v>
          </cell>
          <cell r="B65">
            <v>696560.35642000008</v>
          </cell>
        </row>
        <row r="66">
          <cell r="A66">
            <v>4010</v>
          </cell>
          <cell r="B66">
            <v>11582981.567600001</v>
          </cell>
        </row>
        <row r="67">
          <cell r="A67">
            <v>4011</v>
          </cell>
          <cell r="B67">
            <v>6851838.3412179993</v>
          </cell>
        </row>
        <row r="68">
          <cell r="A68">
            <v>4012</v>
          </cell>
          <cell r="B68">
            <v>59612.367040000005</v>
          </cell>
        </row>
        <row r="69">
          <cell r="A69">
            <v>4013</v>
          </cell>
          <cell r="B69">
            <v>99423.557805000048</v>
          </cell>
        </row>
        <row r="70">
          <cell r="A70">
            <v>4020</v>
          </cell>
          <cell r="B70">
            <v>15745112.736810001</v>
          </cell>
        </row>
        <row r="71">
          <cell r="A71">
            <v>4021</v>
          </cell>
          <cell r="B71">
            <v>15896077.584850002</v>
          </cell>
        </row>
        <row r="72">
          <cell r="A72">
            <v>4022</v>
          </cell>
          <cell r="B72">
            <v>7681812.7632100005</v>
          </cell>
        </row>
        <row r="73">
          <cell r="A73">
            <v>4023</v>
          </cell>
          <cell r="B73">
            <v>4621042.6945999991</v>
          </cell>
        </row>
        <row r="74">
          <cell r="A74">
            <v>4024</v>
          </cell>
          <cell r="B74">
            <v>3241847.53039</v>
          </cell>
        </row>
        <row r="75">
          <cell r="A75">
            <v>4025</v>
          </cell>
          <cell r="B75">
            <v>22645712.80446</v>
          </cell>
        </row>
        <row r="76">
          <cell r="A76">
            <v>4026</v>
          </cell>
          <cell r="B76">
            <v>8688795.5853899997</v>
          </cell>
        </row>
        <row r="77">
          <cell r="A77">
            <v>4027</v>
          </cell>
          <cell r="B77">
            <v>2822162.7418900002</v>
          </cell>
        </row>
        <row r="78">
          <cell r="A78">
            <v>4029</v>
          </cell>
          <cell r="B78">
            <v>24513140.981079999</v>
          </cell>
        </row>
        <row r="79">
          <cell r="A79">
            <v>4030</v>
          </cell>
          <cell r="B79">
            <v>0</v>
          </cell>
        </row>
        <row r="80">
          <cell r="A80">
            <v>4031</v>
          </cell>
          <cell r="B80">
            <v>5532638.7062299997</v>
          </cell>
        </row>
        <row r="81">
          <cell r="A81">
            <v>4032</v>
          </cell>
          <cell r="B81">
            <v>0</v>
          </cell>
        </row>
        <row r="82">
          <cell r="A82">
            <v>4033</v>
          </cell>
          <cell r="B82">
            <v>3981.3971099999999</v>
          </cell>
        </row>
        <row r="83">
          <cell r="A83">
            <v>4034</v>
          </cell>
          <cell r="B83">
            <v>28758016.435799994</v>
          </cell>
        </row>
        <row r="84">
          <cell r="A84">
            <v>4040</v>
          </cell>
          <cell r="B84">
            <v>4422376.7713299999</v>
          </cell>
        </row>
        <row r="85">
          <cell r="A85">
            <v>4041</v>
          </cell>
          <cell r="B85">
            <v>764984.14835000003</v>
          </cell>
        </row>
        <row r="86">
          <cell r="A86">
            <v>4042</v>
          </cell>
          <cell r="B86">
            <v>3838504.3075500005</v>
          </cell>
        </row>
        <row r="87">
          <cell r="A87">
            <v>4043</v>
          </cell>
          <cell r="B87">
            <v>12027624.75</v>
          </cell>
        </row>
        <row r="88">
          <cell r="A88">
            <v>4044</v>
          </cell>
          <cell r="B88" t="str">
            <v xml:space="preserve"> </v>
          </cell>
        </row>
        <row r="89">
          <cell r="A89">
            <v>4090</v>
          </cell>
          <cell r="B89">
            <v>0</v>
          </cell>
        </row>
        <row r="90">
          <cell r="A90">
            <v>4091</v>
          </cell>
          <cell r="B90">
            <v>9828170.2368199993</v>
          </cell>
        </row>
        <row r="91">
          <cell r="A91">
            <v>4092</v>
          </cell>
          <cell r="B91">
            <v>0</v>
          </cell>
        </row>
        <row r="92">
          <cell r="A92">
            <v>4100</v>
          </cell>
          <cell r="B92">
            <v>15001229.34317</v>
          </cell>
        </row>
        <row r="93">
          <cell r="A93">
            <v>4101</v>
          </cell>
          <cell r="B93">
            <v>0</v>
          </cell>
        </row>
        <row r="94">
          <cell r="A94">
            <v>4102</v>
          </cell>
          <cell r="B94">
            <v>35730902.330730006</v>
          </cell>
        </row>
        <row r="95">
          <cell r="A95">
            <v>4110</v>
          </cell>
          <cell r="B95">
            <v>24149653.021240003</v>
          </cell>
        </row>
        <row r="96">
          <cell r="A96">
            <v>4111</v>
          </cell>
          <cell r="B96">
            <v>73786959.816789985</v>
          </cell>
        </row>
        <row r="97">
          <cell r="A97">
            <v>4112</v>
          </cell>
          <cell r="B97">
            <v>14820498.684629999</v>
          </cell>
        </row>
        <row r="98">
          <cell r="A98">
            <v>4113</v>
          </cell>
          <cell r="B98">
            <v>15540162.713770598</v>
          </cell>
        </row>
        <row r="99">
          <cell r="A99">
            <v>4114</v>
          </cell>
          <cell r="B99">
            <v>0</v>
          </cell>
        </row>
        <row r="100">
          <cell r="A100">
            <v>4115</v>
          </cell>
          <cell r="B100">
            <v>0</v>
          </cell>
        </row>
        <row r="101">
          <cell r="A101">
            <v>4116</v>
          </cell>
          <cell r="B101">
            <v>0</v>
          </cell>
        </row>
        <row r="102">
          <cell r="A102">
            <v>4117</v>
          </cell>
          <cell r="B102">
            <v>15823597.24047</v>
          </cell>
        </row>
        <row r="103">
          <cell r="A103">
            <v>4119</v>
          </cell>
          <cell r="B103">
            <v>6161023.925230002</v>
          </cell>
        </row>
        <row r="104">
          <cell r="A104">
            <v>4120</v>
          </cell>
          <cell r="B104">
            <v>6199263.2739400007</v>
          </cell>
        </row>
        <row r="105">
          <cell r="A105">
            <v>4130</v>
          </cell>
          <cell r="B105">
            <v>33031608.250999998</v>
          </cell>
        </row>
        <row r="106">
          <cell r="A106">
            <v>4131</v>
          </cell>
          <cell r="B106">
            <v>153875923.50099999</v>
          </cell>
        </row>
        <row r="107">
          <cell r="A107">
            <v>4132</v>
          </cell>
          <cell r="B107">
            <v>1686210.2479599998</v>
          </cell>
        </row>
        <row r="108">
          <cell r="A108">
            <v>4133</v>
          </cell>
          <cell r="B108">
            <v>210660440.41909829</v>
          </cell>
        </row>
        <row r="109">
          <cell r="A109">
            <v>413300</v>
          </cell>
          <cell r="B109">
            <v>143979265.36728489</v>
          </cell>
        </row>
        <row r="110">
          <cell r="A110">
            <v>413301</v>
          </cell>
          <cell r="B110">
            <v>24303978.317163397</v>
          </cell>
        </row>
        <row r="111">
          <cell r="A111">
            <v>413302</v>
          </cell>
          <cell r="B111">
            <v>42377196.734650001</v>
          </cell>
        </row>
        <row r="112">
          <cell r="A112">
            <v>4140</v>
          </cell>
          <cell r="B112">
            <v>158297.89730999997</v>
          </cell>
        </row>
        <row r="113">
          <cell r="A113">
            <v>4141</v>
          </cell>
          <cell r="B113">
            <v>477061.89881000004</v>
          </cell>
        </row>
        <row r="114">
          <cell r="A114">
            <v>4142</v>
          </cell>
          <cell r="B114">
            <v>447151.01597000001</v>
          </cell>
        </row>
        <row r="115">
          <cell r="A115">
            <v>4143</v>
          </cell>
          <cell r="B115">
            <v>1531349.5595499999</v>
          </cell>
        </row>
        <row r="116">
          <cell r="A116">
            <v>4200</v>
          </cell>
          <cell r="B116">
            <v>3353441.6678099995</v>
          </cell>
        </row>
        <row r="117">
          <cell r="A117">
            <v>4201</v>
          </cell>
          <cell r="B117">
            <v>1491698.6475</v>
          </cell>
        </row>
        <row r="118">
          <cell r="A118">
            <v>4202</v>
          </cell>
          <cell r="B118">
            <v>13147952.345960001</v>
          </cell>
        </row>
        <row r="119">
          <cell r="A119">
            <v>4203</v>
          </cell>
          <cell r="B119">
            <v>522616.77835000004</v>
          </cell>
        </row>
        <row r="120">
          <cell r="A120">
            <v>4204</v>
          </cell>
          <cell r="B120">
            <v>26281418.176729999</v>
          </cell>
        </row>
        <row r="121">
          <cell r="A121">
            <v>4205</v>
          </cell>
          <cell r="B121">
            <v>7920299.6143699996</v>
          </cell>
        </row>
        <row r="122">
          <cell r="A122">
            <v>4206</v>
          </cell>
          <cell r="B122">
            <v>1296401.21924</v>
          </cell>
        </row>
        <row r="123">
          <cell r="A123">
            <v>4207</v>
          </cell>
          <cell r="B123">
            <v>212696.35337999999</v>
          </cell>
        </row>
        <row r="124">
          <cell r="A124">
            <v>4208</v>
          </cell>
          <cell r="B124">
            <v>5654475.532279999</v>
          </cell>
        </row>
        <row r="125">
          <cell r="A125">
            <v>4209</v>
          </cell>
          <cell r="B125">
            <v>0</v>
          </cell>
        </row>
        <row r="126">
          <cell r="A126">
            <v>4300</v>
          </cell>
          <cell r="B126">
            <v>9995407.7047000006</v>
          </cell>
        </row>
        <row r="127">
          <cell r="A127">
            <v>4301</v>
          </cell>
          <cell r="B127">
            <v>262667.489</v>
          </cell>
        </row>
        <row r="128">
          <cell r="A128">
            <v>4302</v>
          </cell>
          <cell r="B128">
            <v>1039951.20809</v>
          </cell>
        </row>
        <row r="129">
          <cell r="A129">
            <v>4303</v>
          </cell>
          <cell r="B129">
            <v>28476406.913000003</v>
          </cell>
        </row>
        <row r="130">
          <cell r="A130">
            <v>4304</v>
          </cell>
          <cell r="B130">
            <v>0</v>
          </cell>
        </row>
        <row r="131">
          <cell r="A131">
            <v>4305</v>
          </cell>
          <cell r="B131">
            <v>4397875.1238299999</v>
          </cell>
        </row>
        <row r="132">
          <cell r="A132">
            <v>4306</v>
          </cell>
          <cell r="B132">
            <v>813050.78759999981</v>
          </cell>
        </row>
        <row r="133">
          <cell r="A133">
            <v>4307</v>
          </cell>
          <cell r="B133">
            <v>5207806.601809999</v>
          </cell>
        </row>
        <row r="134">
          <cell r="A134">
            <v>4308</v>
          </cell>
          <cell r="B134">
            <v>5977.1215599999996</v>
          </cell>
        </row>
        <row r="135">
          <cell r="A135">
            <v>7500</v>
          </cell>
          <cell r="B135">
            <v>96700.469700000001</v>
          </cell>
        </row>
        <row r="136">
          <cell r="A136">
            <v>7501</v>
          </cell>
          <cell r="B136">
            <v>0</v>
          </cell>
        </row>
        <row r="137">
          <cell r="A137">
            <v>7502</v>
          </cell>
          <cell r="B137">
            <v>6153065.0701000001</v>
          </cell>
        </row>
        <row r="138">
          <cell r="A138">
            <v>7503</v>
          </cell>
          <cell r="B138">
            <v>190941.26101999998</v>
          </cell>
        </row>
        <row r="139">
          <cell r="A139">
            <v>7504</v>
          </cell>
          <cell r="B139">
            <v>387353.68069999991</v>
          </cell>
        </row>
        <row r="140">
          <cell r="A140">
            <v>7505</v>
          </cell>
          <cell r="B140">
            <v>0</v>
          </cell>
        </row>
        <row r="141">
          <cell r="A141">
            <v>7510</v>
          </cell>
          <cell r="B141">
            <v>0</v>
          </cell>
        </row>
        <row r="142">
          <cell r="A142">
            <v>7511</v>
          </cell>
          <cell r="B142">
            <v>0</v>
          </cell>
        </row>
        <row r="143">
          <cell r="A143">
            <v>7512</v>
          </cell>
          <cell r="B143">
            <v>0</v>
          </cell>
        </row>
        <row r="144">
          <cell r="A144">
            <v>7520</v>
          </cell>
          <cell r="B144">
            <v>3730372.9487199998</v>
          </cell>
        </row>
        <row r="145">
          <cell r="A145">
            <v>4400</v>
          </cell>
          <cell r="B145">
            <v>4474.9119999999994</v>
          </cell>
        </row>
        <row r="146">
          <cell r="A146">
            <v>4401</v>
          </cell>
          <cell r="B146">
            <v>0</v>
          </cell>
        </row>
        <row r="147">
          <cell r="A147">
            <v>4402</v>
          </cell>
          <cell r="B147">
            <v>0</v>
          </cell>
        </row>
        <row r="148">
          <cell r="A148">
            <v>4403</v>
          </cell>
          <cell r="B148">
            <v>0</v>
          </cell>
        </row>
        <row r="149">
          <cell r="A149">
            <v>4404</v>
          </cell>
          <cell r="B149">
            <v>6703124.6434299992</v>
          </cell>
        </row>
        <row r="150">
          <cell r="A150">
            <v>4405</v>
          </cell>
          <cell r="B150">
            <v>0</v>
          </cell>
        </row>
        <row r="151">
          <cell r="A151">
            <v>4406</v>
          </cell>
          <cell r="B151">
            <v>0</v>
          </cell>
        </row>
        <row r="152">
          <cell r="A152">
            <v>4410</v>
          </cell>
          <cell r="B152">
            <v>805026.51249999995</v>
          </cell>
        </row>
        <row r="153">
          <cell r="A153">
            <v>4411</v>
          </cell>
          <cell r="B153">
            <v>0</v>
          </cell>
        </row>
        <row r="154">
          <cell r="A154">
            <v>4412</v>
          </cell>
          <cell r="B154">
            <v>0</v>
          </cell>
        </row>
        <row r="155">
          <cell r="A155">
            <v>4413</v>
          </cell>
          <cell r="B155">
            <v>0</v>
          </cell>
        </row>
        <row r="156">
          <cell r="A156">
            <v>4414</v>
          </cell>
          <cell r="B156">
            <v>252166.88433</v>
          </cell>
        </row>
        <row r="157">
          <cell r="A157">
            <v>4420</v>
          </cell>
          <cell r="B157">
            <v>932334.07999999996</v>
          </cell>
        </row>
        <row r="158">
          <cell r="A158">
            <v>4421</v>
          </cell>
          <cell r="B158">
            <v>3521783.0027800002</v>
          </cell>
        </row>
        <row r="159">
          <cell r="A159">
            <v>4422</v>
          </cell>
          <cell r="B159">
            <v>500000</v>
          </cell>
        </row>
        <row r="160">
          <cell r="A160">
            <v>5000</v>
          </cell>
          <cell r="B160">
            <v>0</v>
          </cell>
        </row>
        <row r="161">
          <cell r="A161">
            <v>5001</v>
          </cell>
          <cell r="B161">
            <v>13023213.170030002</v>
          </cell>
        </row>
        <row r="162">
          <cell r="A162">
            <v>5002</v>
          </cell>
          <cell r="B162">
            <v>0</v>
          </cell>
        </row>
        <row r="163">
          <cell r="A163">
            <v>5003</v>
          </cell>
          <cell r="B163">
            <v>-500000</v>
          </cell>
        </row>
        <row r="164">
          <cell r="A164">
            <v>5004</v>
          </cell>
          <cell r="B164">
            <v>60471073.692469999</v>
          </cell>
        </row>
        <row r="165">
          <cell r="A165">
            <v>5010</v>
          </cell>
          <cell r="B165">
            <v>3125367.4524599998</v>
          </cell>
        </row>
        <row r="166">
          <cell r="A166">
            <v>5011</v>
          </cell>
          <cell r="B166">
            <v>0</v>
          </cell>
        </row>
        <row r="167">
          <cell r="A167">
            <v>5012</v>
          </cell>
          <cell r="B167">
            <v>0</v>
          </cell>
        </row>
        <row r="168">
          <cell r="A168">
            <v>5013</v>
          </cell>
          <cell r="B168">
            <v>0</v>
          </cell>
        </row>
        <row r="169">
          <cell r="A169">
            <v>5014</v>
          </cell>
          <cell r="B169">
            <v>80553240</v>
          </cell>
        </row>
        <row r="170">
          <cell r="A170">
            <v>5500</v>
          </cell>
          <cell r="B170">
            <v>0</v>
          </cell>
        </row>
        <row r="171">
          <cell r="A171">
            <v>5501</v>
          </cell>
          <cell r="B171">
            <v>21876791.218499999</v>
          </cell>
        </row>
        <row r="172">
          <cell r="A172">
            <v>5502</v>
          </cell>
          <cell r="B172">
            <v>0</v>
          </cell>
        </row>
        <row r="173">
          <cell r="A173">
            <v>5503</v>
          </cell>
          <cell r="B173">
            <v>0</v>
          </cell>
        </row>
        <row r="174">
          <cell r="A174">
            <v>5504</v>
          </cell>
          <cell r="B174">
            <v>83853264.171829998</v>
          </cell>
        </row>
        <row r="175">
          <cell r="A175">
            <v>5510</v>
          </cell>
          <cell r="B175">
            <v>9443378.1717199981</v>
          </cell>
        </row>
        <row r="176">
          <cell r="A176">
            <v>5511</v>
          </cell>
          <cell r="B176">
            <v>3340596.0715899998</v>
          </cell>
        </row>
        <row r="177">
          <cell r="A177">
            <v>5512</v>
          </cell>
          <cell r="B177">
            <v>132359.36960999999</v>
          </cell>
        </row>
        <row r="178">
          <cell r="A178">
            <v>5513</v>
          </cell>
          <cell r="B178">
            <v>986973</v>
          </cell>
        </row>
        <row r="179">
          <cell r="A179">
            <v>5514</v>
          </cell>
          <cell r="B179">
            <v>992025.35744000005</v>
          </cell>
        </row>
        <row r="180">
          <cell r="A180">
            <v>7506</v>
          </cell>
        </row>
        <row r="181">
          <cell r="A181">
            <v>500301</v>
          </cell>
        </row>
        <row r="182">
          <cell r="A182">
            <v>5505</v>
          </cell>
        </row>
      </sheetData>
      <sheetData sheetId="2" refreshError="1">
        <row r="1">
          <cell r="B1" t="str">
            <v>OCENA 1-12/2000</v>
          </cell>
        </row>
        <row r="2">
          <cell r="A2">
            <v>7000</v>
          </cell>
          <cell r="B2">
            <v>92205527.797127008</v>
          </cell>
        </row>
        <row r="3">
          <cell r="A3">
            <v>7001</v>
          </cell>
          <cell r="B3">
            <v>0</v>
          </cell>
        </row>
        <row r="4">
          <cell r="A4">
            <v>7002</v>
          </cell>
          <cell r="B4">
            <v>0</v>
          </cell>
        </row>
        <row r="5">
          <cell r="A5">
            <v>7010</v>
          </cell>
          <cell r="B5">
            <v>0</v>
          </cell>
        </row>
        <row r="6">
          <cell r="A6">
            <v>7011</v>
          </cell>
          <cell r="B6">
            <v>0</v>
          </cell>
        </row>
        <row r="7">
          <cell r="A7">
            <v>7012</v>
          </cell>
          <cell r="B7">
            <v>0</v>
          </cell>
        </row>
        <row r="8">
          <cell r="A8">
            <v>7013</v>
          </cell>
          <cell r="B8">
            <v>0</v>
          </cell>
        </row>
        <row r="9">
          <cell r="A9">
            <v>7020</v>
          </cell>
          <cell r="B9">
            <v>0</v>
          </cell>
        </row>
        <row r="10">
          <cell r="A10">
            <v>7021</v>
          </cell>
          <cell r="B10">
            <v>0</v>
          </cell>
        </row>
        <row r="11">
          <cell r="A11">
            <v>7030</v>
          </cell>
          <cell r="B11">
            <v>21168663.10353817</v>
          </cell>
        </row>
        <row r="12">
          <cell r="A12">
            <v>7031</v>
          </cell>
          <cell r="B12">
            <v>2574.002109704641</v>
          </cell>
        </row>
        <row r="13">
          <cell r="A13">
            <v>7032</v>
          </cell>
          <cell r="B13">
            <v>370101.51396370877</v>
          </cell>
        </row>
        <row r="14">
          <cell r="A14">
            <v>7033</v>
          </cell>
          <cell r="B14">
            <v>5512545.7578569688</v>
          </cell>
        </row>
        <row r="15">
          <cell r="A15">
            <v>7040</v>
          </cell>
          <cell r="B15">
            <v>0</v>
          </cell>
        </row>
        <row r="16">
          <cell r="A16">
            <v>7041</v>
          </cell>
          <cell r="B16">
            <v>0</v>
          </cell>
        </row>
        <row r="17">
          <cell r="A17">
            <v>7042</v>
          </cell>
          <cell r="B17">
            <v>0</v>
          </cell>
        </row>
        <row r="18">
          <cell r="A18">
            <v>7043</v>
          </cell>
          <cell r="B18">
            <v>0</v>
          </cell>
        </row>
        <row r="19">
          <cell r="A19">
            <v>7044</v>
          </cell>
          <cell r="B19">
            <v>3155567.7541543264</v>
          </cell>
        </row>
        <row r="20">
          <cell r="A20">
            <v>7045</v>
          </cell>
          <cell r="B20">
            <v>0</v>
          </cell>
        </row>
        <row r="21">
          <cell r="A21">
            <v>7046</v>
          </cell>
          <cell r="B21">
            <v>20798</v>
          </cell>
        </row>
        <row r="22">
          <cell r="A22">
            <v>7047</v>
          </cell>
          <cell r="B22">
            <v>7058630.5164100006</v>
          </cell>
        </row>
        <row r="23">
          <cell r="A23">
            <v>7048</v>
          </cell>
          <cell r="B23">
            <v>0</v>
          </cell>
        </row>
        <row r="24">
          <cell r="A24">
            <v>7050</v>
          </cell>
          <cell r="B24">
            <v>0</v>
          </cell>
        </row>
        <row r="25">
          <cell r="A25">
            <v>7051</v>
          </cell>
          <cell r="B25">
            <v>0</v>
          </cell>
        </row>
        <row r="26">
          <cell r="A26">
            <v>7052</v>
          </cell>
          <cell r="B26">
            <v>0</v>
          </cell>
        </row>
        <row r="27">
          <cell r="A27">
            <v>7053</v>
          </cell>
          <cell r="B27">
            <v>0</v>
          </cell>
        </row>
        <row r="28">
          <cell r="A28">
            <v>7054</v>
          </cell>
          <cell r="B28">
            <v>0</v>
          </cell>
        </row>
        <row r="29">
          <cell r="A29">
            <v>7055</v>
          </cell>
          <cell r="B29">
            <v>0</v>
          </cell>
        </row>
        <row r="30">
          <cell r="A30">
            <v>7056</v>
          </cell>
          <cell r="B30">
            <v>0</v>
          </cell>
        </row>
        <row r="31">
          <cell r="A31">
            <v>7060</v>
          </cell>
          <cell r="B31">
            <v>871</v>
          </cell>
        </row>
        <row r="32">
          <cell r="A32">
            <v>7100</v>
          </cell>
          <cell r="B32">
            <v>108968.39125762659</v>
          </cell>
        </row>
        <row r="33">
          <cell r="A33">
            <v>7101</v>
          </cell>
          <cell r="B33">
            <v>269908.95048456383</v>
          </cell>
        </row>
        <row r="34">
          <cell r="A34">
            <v>7102</v>
          </cell>
          <cell r="B34">
            <v>1754134.1058400001</v>
          </cell>
        </row>
        <row r="35">
          <cell r="A35">
            <v>7103</v>
          </cell>
          <cell r="B35">
            <v>10904024.425209999</v>
          </cell>
        </row>
        <row r="36">
          <cell r="A36">
            <v>7110</v>
          </cell>
          <cell r="B36">
            <v>0</v>
          </cell>
        </row>
        <row r="37">
          <cell r="A37">
            <v>7111</v>
          </cell>
          <cell r="B37">
            <v>1023341.02786</v>
          </cell>
        </row>
        <row r="38">
          <cell r="A38">
            <v>7120</v>
          </cell>
          <cell r="B38">
            <v>359683.76026000001</v>
          </cell>
        </row>
        <row r="39">
          <cell r="A39">
            <v>7130</v>
          </cell>
          <cell r="B39">
            <v>1370930.7696999998</v>
          </cell>
        </row>
        <row r="40">
          <cell r="A40">
            <v>7140</v>
          </cell>
          <cell r="B40">
            <v>0</v>
          </cell>
        </row>
        <row r="41">
          <cell r="A41">
            <v>7141</v>
          </cell>
          <cell r="B41">
            <v>15595960.3246</v>
          </cell>
        </row>
        <row r="42">
          <cell r="A42">
            <v>7200</v>
          </cell>
          <cell r="B42">
            <v>2689925.1969999997</v>
          </cell>
        </row>
        <row r="43">
          <cell r="A43">
            <v>7201</v>
          </cell>
          <cell r="B43">
            <v>16488.405815424667</v>
          </cell>
        </row>
        <row r="44">
          <cell r="A44">
            <v>7202</v>
          </cell>
          <cell r="B44">
            <v>1441.783393501805</v>
          </cell>
        </row>
        <row r="45">
          <cell r="A45">
            <v>7203</v>
          </cell>
          <cell r="B45">
            <v>27307</v>
          </cell>
        </row>
        <row r="46">
          <cell r="A46">
            <v>7210</v>
          </cell>
          <cell r="B46">
            <v>0</v>
          </cell>
        </row>
        <row r="47">
          <cell r="A47">
            <v>7211</v>
          </cell>
          <cell r="B47">
            <v>0</v>
          </cell>
        </row>
        <row r="48">
          <cell r="A48">
            <v>7220</v>
          </cell>
          <cell r="B48">
            <v>36287.875</v>
          </cell>
        </row>
        <row r="49">
          <cell r="A49">
            <v>7221</v>
          </cell>
          <cell r="B49">
            <v>2677017.9959999998</v>
          </cell>
        </row>
        <row r="50">
          <cell r="A50">
            <v>7222</v>
          </cell>
          <cell r="B50">
            <v>58303</v>
          </cell>
        </row>
        <row r="51">
          <cell r="A51">
            <v>7300</v>
          </cell>
          <cell r="B51">
            <v>695115.35379187064</v>
          </cell>
        </row>
        <row r="52">
          <cell r="A52">
            <v>7301</v>
          </cell>
          <cell r="B52">
            <v>0</v>
          </cell>
        </row>
        <row r="53">
          <cell r="A53">
            <v>7310</v>
          </cell>
          <cell r="B53">
            <v>123913</v>
          </cell>
        </row>
        <row r="54">
          <cell r="A54">
            <v>7311</v>
          </cell>
          <cell r="B54">
            <v>0</v>
          </cell>
        </row>
        <row r="55">
          <cell r="A55">
            <v>7400</v>
          </cell>
          <cell r="B55">
            <v>44376594.241999999</v>
          </cell>
        </row>
        <row r="56">
          <cell r="A56">
            <v>740000</v>
          </cell>
          <cell r="B56">
            <v>32421132.23</v>
          </cell>
        </row>
        <row r="57">
          <cell r="A57">
            <v>740001</v>
          </cell>
          <cell r="B57">
            <v>2944846.2889999999</v>
          </cell>
        </row>
        <row r="58">
          <cell r="A58">
            <v>740002</v>
          </cell>
          <cell r="B58">
            <v>9010615.7230000012</v>
          </cell>
        </row>
        <row r="59">
          <cell r="A59">
            <v>7401</v>
          </cell>
          <cell r="B59">
            <v>1442553</v>
          </cell>
        </row>
        <row r="60">
          <cell r="A60">
            <v>7402</v>
          </cell>
          <cell r="B60">
            <v>63663.671000000002</v>
          </cell>
        </row>
        <row r="61">
          <cell r="A61">
            <v>7403</v>
          </cell>
          <cell r="B61">
            <v>918430.91818316549</v>
          </cell>
        </row>
        <row r="62">
          <cell r="A62">
            <v>400</v>
          </cell>
          <cell r="B62">
            <v>11753931.18482</v>
          </cell>
        </row>
        <row r="63">
          <cell r="A63">
            <v>4010</v>
          </cell>
          <cell r="B63">
            <v>1038829.1611949998</v>
          </cell>
        </row>
        <row r="64">
          <cell r="A64">
            <v>4011</v>
          </cell>
          <cell r="B64">
            <v>590318.79318699986</v>
          </cell>
        </row>
        <row r="65">
          <cell r="A65">
            <v>4012</v>
          </cell>
          <cell r="B65">
            <v>9069.1434707499975</v>
          </cell>
        </row>
        <row r="66">
          <cell r="A66">
            <v>4013</v>
          </cell>
          <cell r="B66">
            <v>10718.078647250035</v>
          </cell>
        </row>
        <row r="67">
          <cell r="A67">
            <v>4020</v>
          </cell>
          <cell r="B67">
            <v>4335472.9816100001</v>
          </cell>
        </row>
        <row r="68">
          <cell r="A68">
            <v>4021</v>
          </cell>
          <cell r="B68">
            <v>835157.88981468184</v>
          </cell>
        </row>
        <row r="69">
          <cell r="A69">
            <v>4022</v>
          </cell>
          <cell r="B69">
            <v>4007002.8577200002</v>
          </cell>
        </row>
        <row r="70">
          <cell r="A70">
            <v>4023</v>
          </cell>
          <cell r="B70">
            <v>493539.85437000002</v>
          </cell>
        </row>
        <row r="71">
          <cell r="A71">
            <v>4024</v>
          </cell>
          <cell r="B71">
            <v>226504.31286999999</v>
          </cell>
        </row>
        <row r="72">
          <cell r="A72">
            <v>4025</v>
          </cell>
          <cell r="B72">
            <v>12069581.241840001</v>
          </cell>
        </row>
        <row r="73">
          <cell r="A73">
            <v>4026</v>
          </cell>
          <cell r="B73">
            <v>713656.05028999993</v>
          </cell>
        </row>
        <row r="74">
          <cell r="A74">
            <v>4027</v>
          </cell>
          <cell r="B74">
            <v>1153008.9709999999</v>
          </cell>
        </row>
        <row r="75">
          <cell r="A75">
            <v>4029</v>
          </cell>
          <cell r="B75">
            <v>6104084.142</v>
          </cell>
        </row>
        <row r="76">
          <cell r="A76">
            <v>4030</v>
          </cell>
          <cell r="B76">
            <v>0</v>
          </cell>
        </row>
        <row r="77">
          <cell r="A77">
            <v>4031</v>
          </cell>
          <cell r="B77">
            <v>468725.22796095611</v>
          </cell>
        </row>
        <row r="78">
          <cell r="A78">
            <v>4032</v>
          </cell>
          <cell r="B78">
            <v>41770.944915254237</v>
          </cell>
        </row>
        <row r="79">
          <cell r="A79">
            <v>4033</v>
          </cell>
          <cell r="B79">
            <v>144020.47174777143</v>
          </cell>
        </row>
        <row r="80">
          <cell r="A80">
            <v>4034</v>
          </cell>
          <cell r="B80">
            <v>18705</v>
          </cell>
        </row>
        <row r="81">
          <cell r="A81">
            <v>4040</v>
          </cell>
          <cell r="B81">
            <v>0</v>
          </cell>
        </row>
        <row r="82">
          <cell r="A82">
            <v>4041</v>
          </cell>
          <cell r="B82">
            <v>0</v>
          </cell>
        </row>
        <row r="83">
          <cell r="A83">
            <v>4042</v>
          </cell>
          <cell r="B83">
            <v>0</v>
          </cell>
        </row>
        <row r="84">
          <cell r="A84">
            <v>4043</v>
          </cell>
          <cell r="B84">
            <v>0</v>
          </cell>
        </row>
        <row r="85">
          <cell r="A85">
            <v>4044</v>
          </cell>
          <cell r="B85">
            <v>0</v>
          </cell>
        </row>
        <row r="86">
          <cell r="A86">
            <v>409</v>
          </cell>
          <cell r="B86">
            <v>1258527.919</v>
          </cell>
        </row>
        <row r="87">
          <cell r="A87">
            <v>4100</v>
          </cell>
          <cell r="B87">
            <v>2342371.7479999997</v>
          </cell>
        </row>
        <row r="88">
          <cell r="A88">
            <v>4101</v>
          </cell>
          <cell r="B88">
            <v>0</v>
          </cell>
        </row>
        <row r="89">
          <cell r="A89">
            <v>4102</v>
          </cell>
          <cell r="B89">
            <v>2859951.5881000003</v>
          </cell>
        </row>
        <row r="90">
          <cell r="A90">
            <v>4110</v>
          </cell>
          <cell r="B90">
            <v>111241</v>
          </cell>
        </row>
        <row r="91">
          <cell r="A91">
            <v>4111</v>
          </cell>
          <cell r="B91">
            <v>119094</v>
          </cell>
        </row>
        <row r="92">
          <cell r="A92">
            <v>4112</v>
          </cell>
          <cell r="B92">
            <v>395533.36800000002</v>
          </cell>
        </row>
        <row r="93">
          <cell r="A93">
            <v>4113</v>
          </cell>
          <cell r="B93">
            <v>1988</v>
          </cell>
        </row>
        <row r="94">
          <cell r="A94">
            <v>4114</v>
          </cell>
          <cell r="B94">
            <v>0</v>
          </cell>
        </row>
        <row r="95">
          <cell r="A95">
            <v>4115</v>
          </cell>
          <cell r="B95">
            <v>0</v>
          </cell>
        </row>
        <row r="96">
          <cell r="A96">
            <v>4116</v>
          </cell>
          <cell r="B96">
            <v>0</v>
          </cell>
        </row>
        <row r="97">
          <cell r="A97">
            <v>4117</v>
          </cell>
          <cell r="B97">
            <v>180507</v>
          </cell>
        </row>
        <row r="98">
          <cell r="A98">
            <v>4119</v>
          </cell>
          <cell r="B98">
            <v>21631499.574443001</v>
          </cell>
        </row>
        <row r="99">
          <cell r="A99">
            <v>4120</v>
          </cell>
          <cell r="B99">
            <v>9100403.0396400001</v>
          </cell>
        </row>
        <row r="100">
          <cell r="A100">
            <v>4130</v>
          </cell>
          <cell r="B100">
            <v>3603900.7405499998</v>
          </cell>
        </row>
        <row r="101">
          <cell r="A101">
            <v>4131</v>
          </cell>
          <cell r="B101">
            <v>1931683.6459999999</v>
          </cell>
        </row>
        <row r="102">
          <cell r="A102">
            <v>4132</v>
          </cell>
          <cell r="B102">
            <v>5514085.8925800007</v>
          </cell>
        </row>
        <row r="103">
          <cell r="A103">
            <v>4133</v>
          </cell>
          <cell r="B103">
            <v>41804284.844300002</v>
          </cell>
        </row>
        <row r="104">
          <cell r="A104">
            <v>413300</v>
          </cell>
          <cell r="B104">
            <v>15472353.039650001</v>
          </cell>
        </row>
        <row r="105">
          <cell r="A105">
            <v>413301</v>
          </cell>
          <cell r="B105">
            <v>2132573.0855299998</v>
          </cell>
        </row>
        <row r="106">
          <cell r="A106">
            <v>413302</v>
          </cell>
          <cell r="B106">
            <v>24199358.71912</v>
          </cell>
        </row>
        <row r="107">
          <cell r="A107">
            <v>4140</v>
          </cell>
          <cell r="B107">
            <v>0</v>
          </cell>
        </row>
        <row r="108">
          <cell r="A108">
            <v>4141</v>
          </cell>
          <cell r="B108">
            <v>0</v>
          </cell>
        </row>
        <row r="109">
          <cell r="A109">
            <v>4142</v>
          </cell>
          <cell r="B109">
            <v>0</v>
          </cell>
        </row>
        <row r="110">
          <cell r="A110">
            <v>4143</v>
          </cell>
          <cell r="B110">
            <v>0</v>
          </cell>
        </row>
        <row r="111">
          <cell r="A111">
            <v>4200</v>
          </cell>
          <cell r="B111">
            <v>1942295</v>
          </cell>
        </row>
        <row r="112">
          <cell r="A112">
            <v>4201</v>
          </cell>
          <cell r="B112">
            <v>446060.51</v>
          </cell>
        </row>
        <row r="113">
          <cell r="A113">
            <v>4202</v>
          </cell>
          <cell r="B113">
            <v>2361268.6279199999</v>
          </cell>
        </row>
        <row r="114">
          <cell r="A114">
            <v>4203</v>
          </cell>
          <cell r="B114">
            <v>228408.932</v>
          </cell>
        </row>
        <row r="115">
          <cell r="A115">
            <v>4204</v>
          </cell>
          <cell r="B115">
            <v>35984838.863949999</v>
          </cell>
        </row>
        <row r="116">
          <cell r="A116">
            <v>4205</v>
          </cell>
          <cell r="B116">
            <v>10669985.36365</v>
          </cell>
        </row>
        <row r="117">
          <cell r="A117">
            <v>4206</v>
          </cell>
          <cell r="B117">
            <v>2775482.8910000003</v>
          </cell>
        </row>
        <row r="118">
          <cell r="A118">
            <v>4207</v>
          </cell>
          <cell r="B118">
            <v>99949</v>
          </cell>
        </row>
        <row r="119">
          <cell r="A119">
            <v>4208</v>
          </cell>
          <cell r="B119">
            <v>3812036.1277200002</v>
          </cell>
        </row>
        <row r="120">
          <cell r="A120">
            <v>4209</v>
          </cell>
          <cell r="B120">
            <v>0</v>
          </cell>
        </row>
        <row r="121">
          <cell r="A121">
            <v>4300</v>
          </cell>
          <cell r="B121">
            <v>1830795</v>
          </cell>
        </row>
        <row r="122">
          <cell r="A122">
            <v>4301</v>
          </cell>
          <cell r="B122">
            <v>1572393</v>
          </cell>
        </row>
        <row r="123">
          <cell r="A123">
            <v>4302</v>
          </cell>
          <cell r="B123">
            <v>1053651</v>
          </cell>
        </row>
        <row r="124">
          <cell r="A124">
            <v>4303</v>
          </cell>
          <cell r="B124">
            <v>3379389.2461000001</v>
          </cell>
        </row>
        <row r="125">
          <cell r="A125">
            <v>4304</v>
          </cell>
          <cell r="B125">
            <v>0</v>
          </cell>
        </row>
        <row r="126">
          <cell r="A126">
            <v>4305</v>
          </cell>
          <cell r="B126">
            <v>686197.81633000006</v>
          </cell>
        </row>
        <row r="127">
          <cell r="A127">
            <v>4306</v>
          </cell>
          <cell r="B127">
            <v>192225.59842143027</v>
          </cell>
        </row>
        <row r="128">
          <cell r="A128">
            <v>4307</v>
          </cell>
          <cell r="B128">
            <v>11104392.789287176</v>
          </cell>
        </row>
        <row r="129">
          <cell r="A129">
            <v>4308</v>
          </cell>
          <cell r="B129">
            <v>0</v>
          </cell>
        </row>
        <row r="130">
          <cell r="A130">
            <v>7500</v>
          </cell>
          <cell r="B130">
            <v>505398.19</v>
          </cell>
        </row>
        <row r="131">
          <cell r="A131">
            <v>7501</v>
          </cell>
          <cell r="B131">
            <v>28703.279999999999</v>
          </cell>
        </row>
        <row r="132">
          <cell r="A132">
            <v>7502</v>
          </cell>
          <cell r="B132">
            <v>371567.77399999998</v>
          </cell>
        </row>
        <row r="133">
          <cell r="A133">
            <v>7503</v>
          </cell>
          <cell r="B133">
            <v>325341.27864363941</v>
          </cell>
        </row>
        <row r="134">
          <cell r="A134">
            <v>7504</v>
          </cell>
          <cell r="B134">
            <v>96691.862523540491</v>
          </cell>
        </row>
        <row r="135">
          <cell r="A135">
            <v>7505</v>
          </cell>
          <cell r="B135">
            <v>0</v>
          </cell>
        </row>
        <row r="136">
          <cell r="A136">
            <v>7510</v>
          </cell>
          <cell r="B136">
            <v>149609</v>
          </cell>
        </row>
        <row r="137">
          <cell r="A137">
            <v>7511</v>
          </cell>
          <cell r="B137">
            <v>9895</v>
          </cell>
        </row>
        <row r="138">
          <cell r="A138">
            <v>7512</v>
          </cell>
          <cell r="B138">
            <v>182586</v>
          </cell>
        </row>
        <row r="139">
          <cell r="A139">
            <v>7520</v>
          </cell>
          <cell r="B139">
            <v>0</v>
          </cell>
        </row>
        <row r="140">
          <cell r="A140">
            <v>4400</v>
          </cell>
          <cell r="B140">
            <v>98376.304950495047</v>
          </cell>
        </row>
        <row r="141">
          <cell r="A141">
            <v>4401</v>
          </cell>
          <cell r="B141">
            <v>3900</v>
          </cell>
        </row>
        <row r="142">
          <cell r="A142">
            <v>4402</v>
          </cell>
          <cell r="B142">
            <v>58345</v>
          </cell>
        </row>
        <row r="143">
          <cell r="A143">
            <v>4403</v>
          </cell>
          <cell r="B143">
            <v>593450</v>
          </cell>
        </row>
        <row r="144">
          <cell r="A144">
            <v>4404</v>
          </cell>
          <cell r="B144">
            <v>301855</v>
          </cell>
        </row>
        <row r="145">
          <cell r="A145">
            <v>4405</v>
          </cell>
          <cell r="B145">
            <v>165064</v>
          </cell>
        </row>
        <row r="146">
          <cell r="A146">
            <v>4406</v>
          </cell>
          <cell r="B146">
            <v>0</v>
          </cell>
        </row>
        <row r="147">
          <cell r="A147">
            <v>4410</v>
          </cell>
          <cell r="B147">
            <v>411648.78632478637</v>
          </cell>
        </row>
        <row r="148">
          <cell r="A148">
            <v>4411</v>
          </cell>
          <cell r="B148">
            <v>5100</v>
          </cell>
        </row>
        <row r="149">
          <cell r="A149">
            <v>4412</v>
          </cell>
          <cell r="B149">
            <v>344988</v>
          </cell>
        </row>
        <row r="150">
          <cell r="A150">
            <v>4413</v>
          </cell>
          <cell r="B150">
            <v>17130</v>
          </cell>
        </row>
        <row r="151">
          <cell r="A151">
            <v>4414</v>
          </cell>
          <cell r="B151">
            <v>0</v>
          </cell>
        </row>
        <row r="152">
          <cell r="A152">
            <v>4420</v>
          </cell>
          <cell r="B152">
            <v>0</v>
          </cell>
        </row>
        <row r="153">
          <cell r="A153">
            <v>4421</v>
          </cell>
          <cell r="B153">
            <v>0</v>
          </cell>
        </row>
        <row r="154">
          <cell r="A154">
            <v>4422</v>
          </cell>
          <cell r="B154">
            <v>0</v>
          </cell>
        </row>
        <row r="155">
          <cell r="A155">
            <v>5000</v>
          </cell>
          <cell r="B155">
            <v>0</v>
          </cell>
        </row>
        <row r="156">
          <cell r="A156">
            <v>5001</v>
          </cell>
          <cell r="B156">
            <v>1248441</v>
          </cell>
        </row>
        <row r="157">
          <cell r="A157">
            <v>5002</v>
          </cell>
          <cell r="B157">
            <v>5000</v>
          </cell>
        </row>
        <row r="158">
          <cell r="A158">
            <v>5003</v>
          </cell>
          <cell r="B158">
            <v>422539</v>
          </cell>
        </row>
        <row r="159">
          <cell r="A159">
            <v>5004</v>
          </cell>
          <cell r="B159">
            <v>0</v>
          </cell>
        </row>
        <row r="160">
          <cell r="A160">
            <v>5010</v>
          </cell>
          <cell r="B160">
            <v>0</v>
          </cell>
        </row>
        <row r="161">
          <cell r="A161">
            <v>5011</v>
          </cell>
          <cell r="B161">
            <v>0</v>
          </cell>
        </row>
        <row r="162">
          <cell r="A162">
            <v>5012</v>
          </cell>
          <cell r="B162">
            <v>0</v>
          </cell>
        </row>
        <row r="163">
          <cell r="A163">
            <v>5013</v>
          </cell>
          <cell r="B163">
            <v>0</v>
          </cell>
        </row>
        <row r="164">
          <cell r="A164">
            <v>5014</v>
          </cell>
          <cell r="B164">
            <v>0</v>
          </cell>
        </row>
        <row r="165">
          <cell r="A165">
            <v>5500</v>
          </cell>
          <cell r="B165">
            <v>0</v>
          </cell>
        </row>
        <row r="166">
          <cell r="A166">
            <v>5501</v>
          </cell>
          <cell r="B166">
            <v>1293711.4035606559</v>
          </cell>
        </row>
        <row r="167">
          <cell r="A167">
            <v>5502</v>
          </cell>
          <cell r="B167">
            <v>237854.46063651593</v>
          </cell>
        </row>
        <row r="168">
          <cell r="A168">
            <v>5503</v>
          </cell>
          <cell r="B168">
            <v>972081.34487216966</v>
          </cell>
        </row>
        <row r="169">
          <cell r="A169">
            <v>5504</v>
          </cell>
          <cell r="B169">
            <v>155958</v>
          </cell>
        </row>
        <row r="170">
          <cell r="A170">
            <v>5510</v>
          </cell>
          <cell r="B170">
            <v>0</v>
          </cell>
        </row>
        <row r="171">
          <cell r="A171">
            <v>5511</v>
          </cell>
          <cell r="B171">
            <v>0</v>
          </cell>
        </row>
        <row r="172">
          <cell r="A172">
            <v>5512</v>
          </cell>
          <cell r="B172">
            <v>0</v>
          </cell>
        </row>
        <row r="173">
          <cell r="A173">
            <v>5513</v>
          </cell>
          <cell r="B173">
            <v>0</v>
          </cell>
        </row>
        <row r="174">
          <cell r="A174">
            <v>5514</v>
          </cell>
          <cell r="B174">
            <v>0</v>
          </cell>
        </row>
        <row r="175">
          <cell r="A175">
            <v>7506</v>
          </cell>
        </row>
        <row r="176">
          <cell r="A176">
            <v>5505</v>
          </cell>
        </row>
      </sheetData>
      <sheetData sheetId="3" refreshError="1">
        <row r="1">
          <cell r="B1" t="str">
            <v>OCENA 1-12/2000</v>
          </cell>
        </row>
        <row r="2">
          <cell r="A2">
            <v>7000</v>
          </cell>
          <cell r="B2">
            <v>0</v>
          </cell>
        </row>
        <row r="3">
          <cell r="A3">
            <v>7001</v>
          </cell>
          <cell r="B3">
            <v>0</v>
          </cell>
        </row>
        <row r="4">
          <cell r="A4">
            <v>7002</v>
          </cell>
          <cell r="B4">
            <v>0</v>
          </cell>
        </row>
        <row r="5">
          <cell r="A5">
            <v>7010</v>
          </cell>
          <cell r="B5">
            <v>234499526</v>
          </cell>
        </row>
        <row r="6">
          <cell r="A6">
            <v>7011</v>
          </cell>
          <cell r="B6">
            <v>138809098</v>
          </cell>
        </row>
        <row r="7">
          <cell r="A7">
            <v>7012</v>
          </cell>
          <cell r="B7">
            <v>21466133</v>
          </cell>
        </row>
        <row r="8">
          <cell r="A8">
            <v>7013</v>
          </cell>
          <cell r="B8">
            <v>2340744</v>
          </cell>
        </row>
        <row r="9">
          <cell r="A9">
            <v>7020</v>
          </cell>
          <cell r="B9">
            <v>0</v>
          </cell>
        </row>
        <row r="10">
          <cell r="A10">
            <v>7021</v>
          </cell>
          <cell r="B10">
            <v>0</v>
          </cell>
        </row>
        <row r="11">
          <cell r="A11">
            <v>7030</v>
          </cell>
          <cell r="B11">
            <v>0</v>
          </cell>
        </row>
        <row r="12">
          <cell r="A12">
            <v>7031</v>
          </cell>
          <cell r="B12">
            <v>0</v>
          </cell>
        </row>
        <row r="13">
          <cell r="A13">
            <v>7032</v>
          </cell>
          <cell r="B13">
            <v>0</v>
          </cell>
        </row>
        <row r="14">
          <cell r="A14">
            <v>7033</v>
          </cell>
          <cell r="B14">
            <v>0</v>
          </cell>
        </row>
        <row r="15">
          <cell r="A15">
            <v>7040</v>
          </cell>
          <cell r="B15">
            <v>0</v>
          </cell>
        </row>
        <row r="16">
          <cell r="A16">
            <v>7041</v>
          </cell>
          <cell r="B16">
            <v>0</v>
          </cell>
        </row>
        <row r="17">
          <cell r="A17">
            <v>7042</v>
          </cell>
          <cell r="B17">
            <v>0</v>
          </cell>
        </row>
        <row r="18">
          <cell r="A18">
            <v>7043</v>
          </cell>
          <cell r="B18">
            <v>0</v>
          </cell>
        </row>
        <row r="19">
          <cell r="A19">
            <v>7044</v>
          </cell>
          <cell r="B19">
            <v>0</v>
          </cell>
        </row>
        <row r="20">
          <cell r="A20">
            <v>7045</v>
          </cell>
          <cell r="B20">
            <v>0</v>
          </cell>
        </row>
        <row r="21">
          <cell r="A21">
            <v>7046</v>
          </cell>
          <cell r="B21">
            <v>0</v>
          </cell>
        </row>
        <row r="22">
          <cell r="A22">
            <v>7047</v>
          </cell>
          <cell r="B22">
            <v>0</v>
          </cell>
        </row>
        <row r="23">
          <cell r="A23">
            <v>7048</v>
          </cell>
          <cell r="B23">
            <v>0</v>
          </cell>
        </row>
        <row r="24">
          <cell r="A24">
            <v>7050</v>
          </cell>
          <cell r="B24">
            <v>0</v>
          </cell>
        </row>
        <row r="25">
          <cell r="A25">
            <v>7051</v>
          </cell>
          <cell r="B25">
            <v>0</v>
          </cell>
        </row>
        <row r="26">
          <cell r="A26">
            <v>7052</v>
          </cell>
          <cell r="B26">
            <v>0</v>
          </cell>
        </row>
        <row r="27">
          <cell r="A27">
            <v>7053</v>
          </cell>
          <cell r="B27">
            <v>0</v>
          </cell>
        </row>
        <row r="28">
          <cell r="A28">
            <v>7054</v>
          </cell>
          <cell r="B28">
            <v>0</v>
          </cell>
        </row>
        <row r="29">
          <cell r="A29">
            <v>7055</v>
          </cell>
          <cell r="B29">
            <v>0</v>
          </cell>
        </row>
        <row r="30">
          <cell r="A30">
            <v>7056</v>
          </cell>
          <cell r="B30">
            <v>0</v>
          </cell>
        </row>
        <row r="31">
          <cell r="A31">
            <v>7060</v>
          </cell>
          <cell r="B31">
            <v>280000</v>
          </cell>
        </row>
        <row r="32">
          <cell r="A32">
            <v>7100</v>
          </cell>
          <cell r="B32">
            <v>0</v>
          </cell>
        </row>
        <row r="33">
          <cell r="A33">
            <v>7101</v>
          </cell>
          <cell r="B33">
            <v>0</v>
          </cell>
        </row>
        <row r="34">
          <cell r="A34">
            <v>7102</v>
          </cell>
          <cell r="B34">
            <v>408942</v>
          </cell>
        </row>
        <row r="35">
          <cell r="A35">
            <v>7103</v>
          </cell>
          <cell r="B35">
            <v>26594</v>
          </cell>
        </row>
        <row r="36">
          <cell r="A36">
            <v>7110</v>
          </cell>
          <cell r="B36">
            <v>0</v>
          </cell>
        </row>
        <row r="37">
          <cell r="A37">
            <v>7111</v>
          </cell>
          <cell r="B37">
            <v>0</v>
          </cell>
        </row>
        <row r="38">
          <cell r="A38">
            <v>7120</v>
          </cell>
          <cell r="B38">
            <v>0</v>
          </cell>
        </row>
        <row r="39">
          <cell r="A39">
            <v>7130</v>
          </cell>
          <cell r="B39">
            <v>19120</v>
          </cell>
        </row>
        <row r="40">
          <cell r="A40">
            <v>7140</v>
          </cell>
          <cell r="B40">
            <v>3110951</v>
          </cell>
        </row>
        <row r="41">
          <cell r="A41">
            <v>7141</v>
          </cell>
          <cell r="B41">
            <v>705944</v>
          </cell>
        </row>
        <row r="42">
          <cell r="A42">
            <v>7200</v>
          </cell>
          <cell r="B42">
            <v>194</v>
          </cell>
        </row>
        <row r="43">
          <cell r="A43">
            <v>7201</v>
          </cell>
          <cell r="B43">
            <v>0</v>
          </cell>
        </row>
        <row r="44">
          <cell r="A44">
            <v>7202</v>
          </cell>
          <cell r="B44">
            <v>0</v>
          </cell>
        </row>
        <row r="45">
          <cell r="A45">
            <v>7203</v>
          </cell>
          <cell r="B45">
            <v>0</v>
          </cell>
        </row>
        <row r="46">
          <cell r="A46">
            <v>7210</v>
          </cell>
          <cell r="B46">
            <v>0</v>
          </cell>
        </row>
        <row r="47">
          <cell r="A47">
            <v>7211</v>
          </cell>
          <cell r="B47">
            <v>0</v>
          </cell>
        </row>
        <row r="48">
          <cell r="A48">
            <v>7220</v>
          </cell>
          <cell r="B48">
            <v>0</v>
          </cell>
        </row>
        <row r="49">
          <cell r="A49">
            <v>7221</v>
          </cell>
          <cell r="B49">
            <v>0</v>
          </cell>
        </row>
        <row r="50">
          <cell r="A50">
            <v>7222</v>
          </cell>
          <cell r="B50">
            <v>0</v>
          </cell>
        </row>
        <row r="51">
          <cell r="A51">
            <v>73</v>
          </cell>
          <cell r="B51">
            <v>0</v>
          </cell>
        </row>
        <row r="52">
          <cell r="A52">
            <v>7300</v>
          </cell>
          <cell r="B52">
            <v>0</v>
          </cell>
        </row>
        <row r="53">
          <cell r="A53">
            <v>7301</v>
          </cell>
          <cell r="B53">
            <v>0</v>
          </cell>
        </row>
        <row r="54">
          <cell r="A54">
            <v>7310</v>
          </cell>
          <cell r="B54">
            <v>0</v>
          </cell>
        </row>
        <row r="55">
          <cell r="A55">
            <v>7311</v>
          </cell>
          <cell r="B55">
            <v>0</v>
          </cell>
        </row>
        <row r="56">
          <cell r="A56">
            <v>7400</v>
          </cell>
          <cell r="B56">
            <v>156389498</v>
          </cell>
        </row>
        <row r="57">
          <cell r="A57">
            <v>740000</v>
          </cell>
          <cell r="B57">
            <v>43502900</v>
          </cell>
        </row>
        <row r="58">
          <cell r="A58">
            <v>740001</v>
          </cell>
          <cell r="B58">
            <v>0</v>
          </cell>
        </row>
        <row r="59">
          <cell r="A59">
            <v>740002</v>
          </cell>
          <cell r="B59">
            <v>110117250</v>
          </cell>
        </row>
        <row r="60">
          <cell r="A60">
            <v>740003</v>
          </cell>
          <cell r="B60">
            <v>0</v>
          </cell>
        </row>
        <row r="61">
          <cell r="A61">
            <v>740004</v>
          </cell>
          <cell r="B61">
            <v>240888</v>
          </cell>
        </row>
        <row r="62">
          <cell r="A62">
            <v>740005</v>
          </cell>
          <cell r="B62">
            <v>2528460</v>
          </cell>
        </row>
        <row r="63">
          <cell r="A63">
            <v>7401</v>
          </cell>
          <cell r="B63">
            <v>0</v>
          </cell>
        </row>
        <row r="64">
          <cell r="A64">
            <v>7402</v>
          </cell>
          <cell r="B64">
            <v>0</v>
          </cell>
        </row>
        <row r="65">
          <cell r="A65">
            <v>7403</v>
          </cell>
          <cell r="B65">
            <v>12593341</v>
          </cell>
        </row>
        <row r="66">
          <cell r="A66">
            <v>400</v>
          </cell>
          <cell r="B66">
            <v>2061529</v>
          </cell>
        </row>
        <row r="67">
          <cell r="A67">
            <v>4010</v>
          </cell>
          <cell r="B67">
            <v>161682.70714078002</v>
          </cell>
        </row>
        <row r="68">
          <cell r="A68">
            <v>4011</v>
          </cell>
          <cell r="B68">
            <v>125867.97219591064</v>
          </cell>
        </row>
        <row r="69">
          <cell r="A69">
            <v>4012</v>
          </cell>
          <cell r="B69">
            <v>1102.3136268080275</v>
          </cell>
        </row>
        <row r="70">
          <cell r="A70">
            <v>4013</v>
          </cell>
          <cell r="B70">
            <v>1828.0070365013253</v>
          </cell>
        </row>
        <row r="71">
          <cell r="A71">
            <v>402</v>
          </cell>
          <cell r="B71">
            <v>4366280</v>
          </cell>
        </row>
        <row r="72">
          <cell r="A72">
            <v>4030</v>
          </cell>
          <cell r="B72">
            <v>0</v>
          </cell>
        </row>
        <row r="73">
          <cell r="A73">
            <v>4031</v>
          </cell>
          <cell r="B73">
            <v>28306</v>
          </cell>
        </row>
        <row r="74">
          <cell r="A74">
            <v>4032</v>
          </cell>
          <cell r="B74">
            <v>0</v>
          </cell>
        </row>
        <row r="75">
          <cell r="A75">
            <v>4033</v>
          </cell>
          <cell r="B75">
            <v>0</v>
          </cell>
        </row>
        <row r="76">
          <cell r="A76">
            <v>4034</v>
          </cell>
          <cell r="B76">
            <v>0</v>
          </cell>
        </row>
        <row r="77">
          <cell r="A77">
            <v>404</v>
          </cell>
          <cell r="B77">
            <v>0</v>
          </cell>
        </row>
        <row r="78">
          <cell r="A78">
            <v>409</v>
          </cell>
          <cell r="B78">
            <v>0</v>
          </cell>
        </row>
        <row r="79">
          <cell r="A79">
            <v>4100</v>
          </cell>
          <cell r="B79">
            <v>0</v>
          </cell>
        </row>
        <row r="80">
          <cell r="A80">
            <v>4101</v>
          </cell>
          <cell r="B80">
            <v>0</v>
          </cell>
        </row>
        <row r="81">
          <cell r="A81">
            <v>4102</v>
          </cell>
          <cell r="B81">
            <v>0</v>
          </cell>
        </row>
        <row r="82">
          <cell r="A82">
            <v>4110</v>
          </cell>
          <cell r="B82">
            <v>0</v>
          </cell>
        </row>
        <row r="83">
          <cell r="A83">
            <v>4111</v>
          </cell>
          <cell r="B83">
            <v>0</v>
          </cell>
        </row>
        <row r="84">
          <cell r="A84">
            <v>4112</v>
          </cell>
          <cell r="B84">
            <v>23030244</v>
          </cell>
        </row>
        <row r="85">
          <cell r="A85">
            <v>4113</v>
          </cell>
          <cell r="B85">
            <v>0</v>
          </cell>
        </row>
        <row r="86">
          <cell r="A86">
            <v>4114</v>
          </cell>
          <cell r="B86">
            <v>490001160.80234003</v>
          </cell>
        </row>
        <row r="87">
          <cell r="A87">
            <v>4115</v>
          </cell>
          <cell r="B87">
            <v>22362482</v>
          </cell>
        </row>
        <row r="88">
          <cell r="A88">
            <v>4116</v>
          </cell>
          <cell r="B88">
            <v>0</v>
          </cell>
        </row>
        <row r="89">
          <cell r="A89">
            <v>4117</v>
          </cell>
          <cell r="B89">
            <v>3665</v>
          </cell>
        </row>
        <row r="90">
          <cell r="A90">
            <v>4119</v>
          </cell>
          <cell r="B90">
            <v>9036</v>
          </cell>
        </row>
        <row r="91">
          <cell r="A91">
            <v>4120</v>
          </cell>
          <cell r="B91">
            <v>484999</v>
          </cell>
        </row>
        <row r="92">
          <cell r="A92">
            <v>4130</v>
          </cell>
          <cell r="B92">
            <v>0</v>
          </cell>
        </row>
        <row r="93">
          <cell r="A93">
            <v>4131</v>
          </cell>
          <cell r="B93">
            <v>40675855</v>
          </cell>
        </row>
        <row r="95">
          <cell r="A95">
            <v>4132</v>
          </cell>
        </row>
        <row r="96">
          <cell r="A96">
            <v>4133</v>
          </cell>
          <cell r="B96">
            <v>0</v>
          </cell>
        </row>
        <row r="97">
          <cell r="A97">
            <v>414</v>
          </cell>
          <cell r="B97">
            <v>0</v>
          </cell>
        </row>
        <row r="98">
          <cell r="A98">
            <v>420</v>
          </cell>
          <cell r="B98">
            <v>296748</v>
          </cell>
        </row>
        <row r="99">
          <cell r="A99">
            <v>430</v>
          </cell>
          <cell r="B99">
            <v>0</v>
          </cell>
        </row>
        <row r="100">
          <cell r="A100">
            <v>750</v>
          </cell>
          <cell r="B100">
            <v>615484</v>
          </cell>
        </row>
        <row r="101">
          <cell r="A101">
            <v>751</v>
          </cell>
          <cell r="B101">
            <v>0</v>
          </cell>
        </row>
        <row r="102">
          <cell r="A102">
            <v>440</v>
          </cell>
          <cell r="B102">
            <v>571000</v>
          </cell>
        </row>
        <row r="103">
          <cell r="A103">
            <v>441</v>
          </cell>
          <cell r="B103">
            <v>0</v>
          </cell>
        </row>
        <row r="104">
          <cell r="A104">
            <v>442</v>
          </cell>
          <cell r="B104">
            <v>0</v>
          </cell>
        </row>
        <row r="105">
          <cell r="A105">
            <v>5000</v>
          </cell>
          <cell r="B105">
            <v>0</v>
          </cell>
        </row>
        <row r="106">
          <cell r="A106">
            <v>5001</v>
          </cell>
          <cell r="B106">
            <v>26500000</v>
          </cell>
        </row>
        <row r="107">
          <cell r="A107">
            <v>5002</v>
          </cell>
          <cell r="B107">
            <v>0</v>
          </cell>
        </row>
        <row r="108">
          <cell r="A108">
            <v>5003</v>
          </cell>
          <cell r="B108">
            <v>0</v>
          </cell>
        </row>
        <row r="109">
          <cell r="A109">
            <v>5004</v>
          </cell>
          <cell r="B109">
            <v>0</v>
          </cell>
        </row>
        <row r="110">
          <cell r="A110">
            <v>5010</v>
          </cell>
          <cell r="B110">
            <v>0</v>
          </cell>
        </row>
        <row r="111">
          <cell r="A111">
            <v>5011</v>
          </cell>
          <cell r="B111">
            <v>0</v>
          </cell>
        </row>
        <row r="112">
          <cell r="A112">
            <v>5012</v>
          </cell>
          <cell r="B112">
            <v>0</v>
          </cell>
        </row>
        <row r="113">
          <cell r="A113">
            <v>5013</v>
          </cell>
          <cell r="B113">
            <v>0</v>
          </cell>
        </row>
        <row r="114">
          <cell r="A114">
            <v>5014</v>
          </cell>
          <cell r="B114">
            <v>0</v>
          </cell>
        </row>
        <row r="115">
          <cell r="A115">
            <v>5500</v>
          </cell>
          <cell r="B115">
            <v>0</v>
          </cell>
        </row>
        <row r="116">
          <cell r="A116">
            <v>5501</v>
          </cell>
          <cell r="B116">
            <v>6100000</v>
          </cell>
        </row>
        <row r="117">
          <cell r="A117">
            <v>5502</v>
          </cell>
          <cell r="B117">
            <v>0</v>
          </cell>
        </row>
        <row r="118">
          <cell r="A118">
            <v>5503</v>
          </cell>
          <cell r="B118">
            <v>3700000</v>
          </cell>
        </row>
        <row r="119">
          <cell r="A119">
            <v>5504</v>
          </cell>
          <cell r="B119">
            <v>0</v>
          </cell>
        </row>
        <row r="120">
          <cell r="A120">
            <v>5510</v>
          </cell>
          <cell r="B120">
            <v>0</v>
          </cell>
        </row>
        <row r="121">
          <cell r="A121">
            <v>5511</v>
          </cell>
          <cell r="B121">
            <v>0</v>
          </cell>
        </row>
        <row r="122">
          <cell r="A122">
            <v>5512</v>
          </cell>
          <cell r="B122">
            <v>0</v>
          </cell>
        </row>
        <row r="123">
          <cell r="A123">
            <v>5513</v>
          </cell>
          <cell r="B123">
            <v>0</v>
          </cell>
        </row>
        <row r="124">
          <cell r="A124">
            <v>5514</v>
          </cell>
          <cell r="B124">
            <v>0</v>
          </cell>
        </row>
        <row r="125">
          <cell r="A125">
            <v>7520</v>
          </cell>
        </row>
        <row r="126">
          <cell r="A126">
            <v>5505</v>
          </cell>
        </row>
      </sheetData>
      <sheetData sheetId="4" refreshError="1">
        <row r="1">
          <cell r="B1" t="str">
            <v>OCENA 1-12/2000</v>
          </cell>
        </row>
        <row r="2">
          <cell r="A2">
            <v>7000</v>
          </cell>
          <cell r="B2">
            <v>0</v>
          </cell>
        </row>
        <row r="3">
          <cell r="A3">
            <v>7001</v>
          </cell>
          <cell r="B3">
            <v>0</v>
          </cell>
        </row>
        <row r="4">
          <cell r="A4">
            <v>7002</v>
          </cell>
          <cell r="B4">
            <v>0</v>
          </cell>
        </row>
        <row r="5">
          <cell r="A5">
            <v>7010</v>
          </cell>
          <cell r="B5">
            <v>101258878.74304315</v>
          </cell>
        </row>
        <row r="6">
          <cell r="A6">
            <v>7011</v>
          </cell>
          <cell r="B6">
            <v>97082422.651802808</v>
          </cell>
        </row>
        <row r="7">
          <cell r="A7">
            <v>7012</v>
          </cell>
          <cell r="B7">
            <v>12345292.26437185</v>
          </cell>
        </row>
        <row r="8">
          <cell r="A8">
            <v>7013</v>
          </cell>
          <cell r="B8">
            <v>1154495.05795</v>
          </cell>
        </row>
        <row r="9">
          <cell r="A9">
            <v>7020</v>
          </cell>
          <cell r="B9">
            <v>0</v>
          </cell>
        </row>
        <row r="10">
          <cell r="A10">
            <v>7021</v>
          </cell>
          <cell r="B10">
            <v>0</v>
          </cell>
        </row>
        <row r="11">
          <cell r="A11">
            <v>7030</v>
          </cell>
          <cell r="B11">
            <v>0</v>
          </cell>
        </row>
        <row r="12">
          <cell r="A12">
            <v>7031</v>
          </cell>
          <cell r="B12">
            <v>0</v>
          </cell>
        </row>
        <row r="13">
          <cell r="A13">
            <v>7032</v>
          </cell>
          <cell r="B13">
            <v>0</v>
          </cell>
        </row>
        <row r="14">
          <cell r="A14">
            <v>7033</v>
          </cell>
          <cell r="B14">
            <v>0</v>
          </cell>
        </row>
        <row r="15">
          <cell r="A15">
            <v>7040</v>
          </cell>
          <cell r="B15">
            <v>0</v>
          </cell>
        </row>
        <row r="16">
          <cell r="A16">
            <v>7041</v>
          </cell>
          <cell r="B16">
            <v>0</v>
          </cell>
        </row>
        <row r="17">
          <cell r="A17">
            <v>7042</v>
          </cell>
          <cell r="B17">
            <v>0</v>
          </cell>
        </row>
        <row r="18">
          <cell r="A18">
            <v>7043</v>
          </cell>
          <cell r="B18">
            <v>0</v>
          </cell>
        </row>
        <row r="19">
          <cell r="A19">
            <v>7044</v>
          </cell>
          <cell r="B19">
            <v>0</v>
          </cell>
        </row>
        <row r="20">
          <cell r="A20">
            <v>7045</v>
          </cell>
          <cell r="B20">
            <v>0</v>
          </cell>
        </row>
        <row r="21">
          <cell r="A21">
            <v>7046</v>
          </cell>
          <cell r="B21">
            <v>0</v>
          </cell>
        </row>
        <row r="22">
          <cell r="A22">
            <v>7047</v>
          </cell>
          <cell r="B22">
            <v>0</v>
          </cell>
        </row>
        <row r="23">
          <cell r="A23">
            <v>7048</v>
          </cell>
          <cell r="B23">
            <v>0</v>
          </cell>
        </row>
        <row r="24">
          <cell r="A24">
            <v>7050</v>
          </cell>
          <cell r="B24">
            <v>0</v>
          </cell>
        </row>
        <row r="25">
          <cell r="A25">
            <v>7051</v>
          </cell>
          <cell r="B25">
            <v>0</v>
          </cell>
        </row>
        <row r="26">
          <cell r="A26">
            <v>7052</v>
          </cell>
          <cell r="B26">
            <v>0</v>
          </cell>
        </row>
        <row r="27">
          <cell r="A27">
            <v>7053</v>
          </cell>
          <cell r="B27">
            <v>0</v>
          </cell>
        </row>
        <row r="28">
          <cell r="A28">
            <v>7054</v>
          </cell>
          <cell r="B28">
            <v>0</v>
          </cell>
        </row>
        <row r="29">
          <cell r="A29">
            <v>7055</v>
          </cell>
          <cell r="B29">
            <v>0</v>
          </cell>
        </row>
        <row r="30">
          <cell r="A30">
            <v>7056</v>
          </cell>
          <cell r="B30">
            <v>0</v>
          </cell>
        </row>
        <row r="31">
          <cell r="A31">
            <v>7060</v>
          </cell>
          <cell r="B31">
            <v>0</v>
          </cell>
        </row>
        <row r="32">
          <cell r="A32">
            <v>7100</v>
          </cell>
          <cell r="B32">
            <v>0</v>
          </cell>
        </row>
        <row r="33">
          <cell r="A33">
            <v>7101</v>
          </cell>
          <cell r="B33">
            <v>2335.7591400000001</v>
          </cell>
        </row>
        <row r="34">
          <cell r="A34">
            <v>7102</v>
          </cell>
          <cell r="B34">
            <v>1195372.6825299999</v>
          </cell>
        </row>
        <row r="35">
          <cell r="A35">
            <v>7103</v>
          </cell>
          <cell r="B35">
            <v>95239.120439999999</v>
          </cell>
        </row>
        <row r="36">
          <cell r="A36">
            <v>7110</v>
          </cell>
          <cell r="B36">
            <v>0</v>
          </cell>
        </row>
        <row r="37">
          <cell r="A37">
            <v>7111</v>
          </cell>
          <cell r="B37">
            <v>0</v>
          </cell>
        </row>
        <row r="38">
          <cell r="A38">
            <v>7120</v>
          </cell>
          <cell r="B38">
            <v>13177</v>
          </cell>
        </row>
        <row r="39">
          <cell r="A39">
            <v>7130</v>
          </cell>
          <cell r="B39">
            <v>2127111.5138900001</v>
          </cell>
        </row>
        <row r="40">
          <cell r="A40">
            <v>7140</v>
          </cell>
          <cell r="B40">
            <v>0</v>
          </cell>
        </row>
        <row r="41">
          <cell r="A41">
            <v>7141</v>
          </cell>
          <cell r="B41">
            <v>1949872.9322600001</v>
          </cell>
        </row>
        <row r="42">
          <cell r="A42">
            <v>7200</v>
          </cell>
          <cell r="B42">
            <v>16496</v>
          </cell>
        </row>
        <row r="43">
          <cell r="A43">
            <v>7201</v>
          </cell>
          <cell r="B43">
            <v>4390</v>
          </cell>
        </row>
        <row r="44">
          <cell r="A44">
            <v>7202</v>
          </cell>
          <cell r="B44">
            <v>3110.1909600000004</v>
          </cell>
        </row>
        <row r="45">
          <cell r="A45">
            <v>7203</v>
          </cell>
          <cell r="B45">
            <v>0</v>
          </cell>
        </row>
        <row r="46">
          <cell r="A46">
            <v>7210</v>
          </cell>
          <cell r="B46">
            <v>0</v>
          </cell>
        </row>
        <row r="47">
          <cell r="A47">
            <v>7211</v>
          </cell>
          <cell r="B47">
            <v>0</v>
          </cell>
        </row>
        <row r="48">
          <cell r="A48">
            <v>7220</v>
          </cell>
          <cell r="B48">
            <v>0</v>
          </cell>
        </row>
        <row r="49">
          <cell r="A49">
            <v>7221</v>
          </cell>
          <cell r="B49">
            <v>0</v>
          </cell>
        </row>
        <row r="50">
          <cell r="A50">
            <v>7222</v>
          </cell>
          <cell r="B50">
            <v>0</v>
          </cell>
        </row>
        <row r="51">
          <cell r="A51">
            <v>7300</v>
          </cell>
          <cell r="B51">
            <v>100</v>
          </cell>
        </row>
        <row r="52">
          <cell r="A52">
            <v>7301</v>
          </cell>
          <cell r="B52">
            <v>0</v>
          </cell>
        </row>
        <row r="53">
          <cell r="A53">
            <v>7310</v>
          </cell>
          <cell r="B53">
            <v>0</v>
          </cell>
        </row>
        <row r="54">
          <cell r="A54">
            <v>7311</v>
          </cell>
          <cell r="B54">
            <v>0</v>
          </cell>
        </row>
        <row r="55">
          <cell r="A55">
            <v>740</v>
          </cell>
          <cell r="B55">
            <v>48265990.179958582</v>
          </cell>
        </row>
        <row r="56">
          <cell r="A56">
            <v>7400</v>
          </cell>
          <cell r="B56">
            <v>1802362.95521</v>
          </cell>
        </row>
        <row r="57">
          <cell r="A57">
            <v>740000</v>
          </cell>
          <cell r="B57">
            <v>0</v>
          </cell>
        </row>
        <row r="58">
          <cell r="A58">
            <v>740001</v>
          </cell>
          <cell r="B58">
            <v>0</v>
          </cell>
        </row>
        <row r="59">
          <cell r="A59">
            <v>740002</v>
          </cell>
          <cell r="B59">
            <v>0</v>
          </cell>
        </row>
        <row r="60">
          <cell r="A60">
            <v>740003</v>
          </cell>
          <cell r="B60">
            <v>1636693.8203</v>
          </cell>
        </row>
        <row r="61">
          <cell r="A61">
            <v>740004</v>
          </cell>
          <cell r="B61">
            <v>165669.13490999999</v>
          </cell>
        </row>
        <row r="62">
          <cell r="A62">
            <v>7401</v>
          </cell>
          <cell r="B62">
            <v>2108086.9517200002</v>
          </cell>
        </row>
        <row r="63">
          <cell r="A63">
            <v>7402</v>
          </cell>
          <cell r="B63">
            <v>44355540.27302859</v>
          </cell>
        </row>
        <row r="64">
          <cell r="A64">
            <v>7403</v>
          </cell>
          <cell r="B64">
            <v>0</v>
          </cell>
        </row>
        <row r="65">
          <cell r="A65">
            <v>400</v>
          </cell>
          <cell r="B65">
            <v>2822053.79734175</v>
          </cell>
        </row>
        <row r="66">
          <cell r="A66">
            <v>4010</v>
          </cell>
          <cell r="B66">
            <v>220857.80998758794</v>
          </cell>
        </row>
        <row r="67">
          <cell r="A67">
            <v>4011</v>
          </cell>
          <cell r="B67">
            <v>171944.4656800013</v>
          </cell>
        </row>
        <row r="68">
          <cell r="A68">
            <v>4012</v>
          </cell>
          <cell r="B68">
            <v>1497.5051830262753</v>
          </cell>
        </row>
        <row r="69">
          <cell r="A69">
            <v>4013</v>
          </cell>
          <cell r="B69">
            <v>2495.4451764844316</v>
          </cell>
        </row>
        <row r="70">
          <cell r="A70">
            <v>402</v>
          </cell>
          <cell r="B70">
            <v>4990787.8124500001</v>
          </cell>
        </row>
        <row r="71">
          <cell r="A71">
            <v>403</v>
          </cell>
          <cell r="B71">
            <v>0</v>
          </cell>
        </row>
        <row r="72">
          <cell r="A72">
            <v>404</v>
          </cell>
          <cell r="B72">
            <v>0</v>
          </cell>
        </row>
        <row r="73">
          <cell r="A73">
            <v>409</v>
          </cell>
          <cell r="B73">
            <v>0</v>
          </cell>
        </row>
        <row r="74">
          <cell r="A74">
            <v>4100</v>
          </cell>
          <cell r="B74">
            <v>0</v>
          </cell>
        </row>
        <row r="75">
          <cell r="A75">
            <v>4101</v>
          </cell>
          <cell r="B75">
            <v>0</v>
          </cell>
        </row>
        <row r="76">
          <cell r="A76">
            <v>4102</v>
          </cell>
          <cell r="B76">
            <v>0</v>
          </cell>
        </row>
        <row r="77">
          <cell r="A77">
            <v>4110</v>
          </cell>
          <cell r="B77">
            <v>0</v>
          </cell>
        </row>
        <row r="78">
          <cell r="A78">
            <v>4111</v>
          </cell>
          <cell r="B78">
            <v>0</v>
          </cell>
        </row>
        <row r="79">
          <cell r="A79">
            <v>4112</v>
          </cell>
          <cell r="B79">
            <v>0</v>
          </cell>
        </row>
        <row r="80">
          <cell r="A80">
            <v>4113</v>
          </cell>
          <cell r="B80">
            <v>0</v>
          </cell>
        </row>
        <row r="81">
          <cell r="A81">
            <v>4114</v>
          </cell>
          <cell r="B81">
            <v>0</v>
          </cell>
        </row>
        <row r="82">
          <cell r="A82">
            <v>4115</v>
          </cell>
          <cell r="B82">
            <v>0</v>
          </cell>
        </row>
        <row r="83">
          <cell r="A83">
            <v>4116</v>
          </cell>
          <cell r="B83">
            <v>22069321.720629998</v>
          </cell>
        </row>
        <row r="84">
          <cell r="A84">
            <v>4117</v>
          </cell>
          <cell r="B84">
            <v>0</v>
          </cell>
        </row>
        <row r="85">
          <cell r="A85">
            <v>4119</v>
          </cell>
          <cell r="B85">
            <v>2418939.7835400002</v>
          </cell>
        </row>
        <row r="86">
          <cell r="A86">
            <v>4120</v>
          </cell>
          <cell r="B86">
            <v>1115997.5227800002</v>
          </cell>
        </row>
        <row r="87">
          <cell r="A87">
            <v>4130</v>
          </cell>
          <cell r="B87">
            <v>0</v>
          </cell>
        </row>
        <row r="88">
          <cell r="A88">
            <v>4131</v>
          </cell>
          <cell r="B88">
            <v>0</v>
          </cell>
        </row>
        <row r="89">
          <cell r="A89">
            <v>4132</v>
          </cell>
          <cell r="B89">
            <v>0</v>
          </cell>
        </row>
        <row r="90">
          <cell r="A90">
            <v>4133</v>
          </cell>
          <cell r="B90">
            <v>231818528.07684004</v>
          </cell>
        </row>
        <row r="91">
          <cell r="A91">
            <v>413300</v>
          </cell>
          <cell r="B91">
            <v>97290863.71886</v>
          </cell>
        </row>
        <row r="92">
          <cell r="A92">
            <v>413301</v>
          </cell>
          <cell r="B92">
            <v>19471353.48401</v>
          </cell>
        </row>
        <row r="93">
          <cell r="A93">
            <v>413302</v>
          </cell>
          <cell r="B93">
            <v>74283367.257310003</v>
          </cell>
        </row>
        <row r="94">
          <cell r="A94">
            <v>413303</v>
          </cell>
          <cell r="B94">
            <v>31373706.889629997</v>
          </cell>
        </row>
        <row r="95">
          <cell r="A95">
            <v>413304</v>
          </cell>
          <cell r="B95">
            <v>7130913.0417400002</v>
          </cell>
        </row>
        <row r="96">
          <cell r="A96">
            <v>413305</v>
          </cell>
          <cell r="B96">
            <v>2068323.1955799998</v>
          </cell>
        </row>
        <row r="97">
          <cell r="A97">
            <v>413306</v>
          </cell>
          <cell r="B97">
            <v>0.33799999999610009</v>
          </cell>
        </row>
        <row r="98">
          <cell r="A98">
            <v>413307</v>
          </cell>
          <cell r="B98">
            <v>0.15171000003465451</v>
          </cell>
        </row>
        <row r="99">
          <cell r="A99">
            <v>4140</v>
          </cell>
          <cell r="B99">
            <v>0</v>
          </cell>
        </row>
        <row r="100">
          <cell r="A100">
            <v>4141</v>
          </cell>
          <cell r="B100">
            <v>0</v>
          </cell>
        </row>
        <row r="101">
          <cell r="A101">
            <v>4142</v>
          </cell>
          <cell r="B101">
            <v>1102298.20025</v>
          </cell>
        </row>
        <row r="102">
          <cell r="A102">
            <v>4143</v>
          </cell>
          <cell r="B102">
            <v>0</v>
          </cell>
        </row>
        <row r="103">
          <cell r="A103">
            <v>4200</v>
          </cell>
          <cell r="B103">
            <v>1727234.5722700001</v>
          </cell>
        </row>
        <row r="104">
          <cell r="A104">
            <v>4201</v>
          </cell>
          <cell r="B104">
            <v>0</v>
          </cell>
        </row>
        <row r="105">
          <cell r="A105">
            <v>4202</v>
          </cell>
          <cell r="B105">
            <v>0</v>
          </cell>
        </row>
        <row r="106">
          <cell r="A106">
            <v>4203</v>
          </cell>
          <cell r="B106">
            <v>0</v>
          </cell>
        </row>
        <row r="107">
          <cell r="A107">
            <v>4204</v>
          </cell>
          <cell r="B107">
            <v>0</v>
          </cell>
        </row>
        <row r="108">
          <cell r="A108">
            <v>4205</v>
          </cell>
          <cell r="B108">
            <v>0</v>
          </cell>
        </row>
        <row r="109">
          <cell r="A109">
            <v>4206</v>
          </cell>
          <cell r="B109">
            <v>0</v>
          </cell>
        </row>
        <row r="110">
          <cell r="A110">
            <v>4207</v>
          </cell>
          <cell r="B110">
            <v>0</v>
          </cell>
        </row>
        <row r="111">
          <cell r="A111">
            <v>4208</v>
          </cell>
          <cell r="B111">
            <v>0</v>
          </cell>
        </row>
        <row r="112">
          <cell r="A112">
            <v>4209</v>
          </cell>
          <cell r="B112">
            <v>0</v>
          </cell>
        </row>
        <row r="113">
          <cell r="A113">
            <v>4300</v>
          </cell>
          <cell r="B113">
            <v>0</v>
          </cell>
        </row>
        <row r="114">
          <cell r="A114">
            <v>4301</v>
          </cell>
          <cell r="B114">
            <v>0</v>
          </cell>
        </row>
        <row r="115">
          <cell r="A115">
            <v>4302</v>
          </cell>
          <cell r="B115">
            <v>0</v>
          </cell>
        </row>
        <row r="116">
          <cell r="A116">
            <v>4303</v>
          </cell>
          <cell r="B116">
            <v>0</v>
          </cell>
        </row>
        <row r="117">
          <cell r="A117">
            <v>4304</v>
          </cell>
          <cell r="B117">
            <v>0</v>
          </cell>
        </row>
        <row r="118">
          <cell r="A118">
            <v>4305</v>
          </cell>
          <cell r="B118">
            <v>0</v>
          </cell>
        </row>
        <row r="119">
          <cell r="A119">
            <v>4306</v>
          </cell>
          <cell r="B119">
            <v>0</v>
          </cell>
        </row>
        <row r="120">
          <cell r="A120">
            <v>4307</v>
          </cell>
          <cell r="B120">
            <v>0</v>
          </cell>
        </row>
        <row r="121">
          <cell r="A121">
            <v>4308</v>
          </cell>
          <cell r="B121">
            <v>0</v>
          </cell>
        </row>
        <row r="122">
          <cell r="A122">
            <v>7500</v>
          </cell>
          <cell r="B122">
            <v>0</v>
          </cell>
        </row>
        <row r="123">
          <cell r="A123">
            <v>7501</v>
          </cell>
          <cell r="B123">
            <v>0</v>
          </cell>
        </row>
        <row r="124">
          <cell r="A124">
            <v>7502</v>
          </cell>
          <cell r="B124">
            <v>0</v>
          </cell>
        </row>
        <row r="125">
          <cell r="A125">
            <v>7503</v>
          </cell>
          <cell r="B125">
            <v>0</v>
          </cell>
        </row>
        <row r="126">
          <cell r="A126">
            <v>7504</v>
          </cell>
          <cell r="B126">
            <v>0</v>
          </cell>
        </row>
        <row r="127">
          <cell r="A127">
            <v>7505</v>
          </cell>
          <cell r="B127">
            <v>0</v>
          </cell>
        </row>
        <row r="128">
          <cell r="A128">
            <v>7506</v>
          </cell>
          <cell r="B128">
            <v>718464</v>
          </cell>
        </row>
        <row r="129">
          <cell r="A129">
            <v>751</v>
          </cell>
          <cell r="B129">
            <v>8226.8293099999992</v>
          </cell>
        </row>
        <row r="130">
          <cell r="A130">
            <v>4400</v>
          </cell>
          <cell r="B130">
            <v>0</v>
          </cell>
        </row>
        <row r="131">
          <cell r="A131">
            <v>4401</v>
          </cell>
          <cell r="B131">
            <v>0</v>
          </cell>
        </row>
        <row r="132">
          <cell r="A132">
            <v>4402</v>
          </cell>
          <cell r="B132">
            <v>0</v>
          </cell>
        </row>
        <row r="133">
          <cell r="A133">
            <v>4403</v>
          </cell>
          <cell r="B133">
            <v>0</v>
          </cell>
        </row>
        <row r="134">
          <cell r="A134">
            <v>4404</v>
          </cell>
          <cell r="B134">
            <v>0</v>
          </cell>
        </row>
        <row r="135">
          <cell r="A135">
            <v>4407</v>
          </cell>
          <cell r="B135">
            <v>0</v>
          </cell>
        </row>
        <row r="136">
          <cell r="A136">
            <v>4406</v>
          </cell>
          <cell r="B136">
            <v>0</v>
          </cell>
        </row>
        <row r="137">
          <cell r="A137">
            <v>4405</v>
          </cell>
          <cell r="B137">
            <v>-850000</v>
          </cell>
        </row>
        <row r="138">
          <cell r="A138">
            <v>441</v>
          </cell>
          <cell r="B138">
            <v>0</v>
          </cell>
        </row>
        <row r="139">
          <cell r="A139">
            <v>5000</v>
          </cell>
          <cell r="B139">
            <v>0</v>
          </cell>
        </row>
        <row r="140">
          <cell r="A140">
            <v>5001</v>
          </cell>
          <cell r="B140">
            <v>0</v>
          </cell>
        </row>
        <row r="141">
          <cell r="A141">
            <v>5002</v>
          </cell>
          <cell r="B141">
            <v>0</v>
          </cell>
        </row>
        <row r="142">
          <cell r="A142">
            <v>5003</v>
          </cell>
          <cell r="B142">
            <v>0</v>
          </cell>
        </row>
        <row r="143">
          <cell r="A143">
            <v>5004</v>
          </cell>
          <cell r="B143">
            <v>0</v>
          </cell>
        </row>
        <row r="144">
          <cell r="A144">
            <v>501</v>
          </cell>
          <cell r="B144">
            <v>0</v>
          </cell>
        </row>
        <row r="145">
          <cell r="A145">
            <v>5500</v>
          </cell>
          <cell r="B145">
            <v>0</v>
          </cell>
        </row>
        <row r="146">
          <cell r="A146">
            <v>5501</v>
          </cell>
          <cell r="B146">
            <v>0</v>
          </cell>
        </row>
        <row r="147">
          <cell r="A147">
            <v>5502</v>
          </cell>
          <cell r="B147">
            <v>0</v>
          </cell>
        </row>
        <row r="148">
          <cell r="A148">
            <v>5503</v>
          </cell>
          <cell r="B148">
            <v>0</v>
          </cell>
        </row>
        <row r="149">
          <cell r="A149">
            <v>5504</v>
          </cell>
          <cell r="B149">
            <v>0</v>
          </cell>
        </row>
        <row r="150">
          <cell r="A150">
            <v>551</v>
          </cell>
          <cell r="B150">
            <v>0</v>
          </cell>
        </row>
        <row r="151">
          <cell r="A151">
            <v>7520</v>
          </cell>
        </row>
        <row r="152">
          <cell r="A152">
            <v>5505</v>
          </cell>
        </row>
      </sheetData>
      <sheetData sheetId="5" refreshError="1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9"/>
    </sheetNames>
    <sheetDataSet>
      <sheetData sheetId="0" refreshError="1">
        <row r="2">
          <cell r="A2" t="str">
            <v>Table A42. Czech Republic: External Debt in Convertible and Nonconvertible Currencies, 1980-97 Q3</v>
          </cell>
        </row>
        <row r="4">
          <cell r="A4" t="str">
            <v>(In millions of U.S. dollars, end of period)</v>
          </cell>
        </row>
        <row r="7">
          <cell r="E7">
            <v>1980</v>
          </cell>
          <cell r="G7">
            <v>1985</v>
          </cell>
          <cell r="I7">
            <v>1990</v>
          </cell>
          <cell r="K7">
            <v>1991</v>
          </cell>
          <cell r="M7">
            <v>1992</v>
          </cell>
          <cell r="O7">
            <v>1993</v>
          </cell>
          <cell r="Q7">
            <v>1994</v>
          </cell>
          <cell r="S7">
            <v>1995</v>
          </cell>
          <cell r="U7">
            <v>1996</v>
          </cell>
          <cell r="V7">
            <v>1997</v>
          </cell>
        </row>
        <row r="8">
          <cell r="V8" t="str">
            <v xml:space="preserve">Q3 </v>
          </cell>
        </row>
        <row r="10">
          <cell r="A10" t="str">
            <v>Debt in convertible currencies</v>
          </cell>
        </row>
        <row r="11">
          <cell r="B11" t="str">
            <v>Medium- and long-term</v>
          </cell>
          <cell r="E11">
            <v>1936</v>
          </cell>
          <cell r="G11">
            <v>1835</v>
          </cell>
          <cell r="I11">
            <v>3557</v>
          </cell>
          <cell r="K11">
            <v>4565</v>
          </cell>
          <cell r="M11">
            <v>5284</v>
          </cell>
          <cell r="O11">
            <v>6494</v>
          </cell>
          <cell r="Q11">
            <v>7806</v>
          </cell>
          <cell r="S11">
            <v>11504</v>
          </cell>
          <cell r="U11">
            <v>14823</v>
          </cell>
          <cell r="V11">
            <v>14938</v>
          </cell>
        </row>
        <row r="12">
          <cell r="C12" t="str">
            <v>By maturity</v>
          </cell>
        </row>
        <row r="13">
          <cell r="D13" t="str">
            <v>1-5 years</v>
          </cell>
          <cell r="E13">
            <v>473</v>
          </cell>
          <cell r="G13">
            <v>854</v>
          </cell>
          <cell r="I13">
            <v>1321</v>
          </cell>
          <cell r="K13">
            <v>1463</v>
          </cell>
          <cell r="M13">
            <v>2094</v>
          </cell>
          <cell r="O13">
            <v>2530</v>
          </cell>
          <cell r="Q13">
            <v>4170</v>
          </cell>
          <cell r="S13">
            <v>7155</v>
          </cell>
          <cell r="U13" t="str">
            <v>...</v>
          </cell>
          <cell r="V13" t="str">
            <v>...</v>
          </cell>
        </row>
        <row r="14">
          <cell r="D14" t="str">
            <v>Over 5 years</v>
          </cell>
          <cell r="E14">
            <v>1463</v>
          </cell>
          <cell r="G14">
            <v>981</v>
          </cell>
          <cell r="I14">
            <v>2236</v>
          </cell>
          <cell r="K14">
            <v>3112</v>
          </cell>
          <cell r="M14">
            <v>3190</v>
          </cell>
          <cell r="O14">
            <v>3964</v>
          </cell>
          <cell r="Q14">
            <v>3636</v>
          </cell>
          <cell r="S14">
            <v>4349</v>
          </cell>
          <cell r="U14" t="str">
            <v>...</v>
          </cell>
          <cell r="V14" t="str">
            <v>...</v>
          </cell>
        </row>
        <row r="15">
          <cell r="B15" t="str">
            <v>By creditor</v>
          </cell>
        </row>
        <row r="16">
          <cell r="C16" t="str">
            <v>Banks</v>
          </cell>
          <cell r="E16">
            <v>1373</v>
          </cell>
          <cell r="G16">
            <v>1273</v>
          </cell>
          <cell r="I16">
            <v>2193</v>
          </cell>
          <cell r="K16">
            <v>2250</v>
          </cell>
          <cell r="M16">
            <v>2298</v>
          </cell>
          <cell r="O16">
            <v>2766</v>
          </cell>
          <cell r="Q16">
            <v>4429</v>
          </cell>
          <cell r="S16">
            <v>8207</v>
          </cell>
          <cell r="U16">
            <v>11009</v>
          </cell>
          <cell r="V16">
            <v>10982</v>
          </cell>
        </row>
        <row r="17">
          <cell r="B17" t="str">
            <v>Governments</v>
          </cell>
          <cell r="E17">
            <v>5</v>
          </cell>
          <cell r="G17">
            <v>0</v>
          </cell>
          <cell r="I17">
            <v>0</v>
          </cell>
          <cell r="K17">
            <v>59</v>
          </cell>
          <cell r="M17">
            <v>231</v>
          </cell>
          <cell r="O17">
            <v>245</v>
          </cell>
          <cell r="Q17">
            <v>267</v>
          </cell>
          <cell r="S17">
            <v>265</v>
          </cell>
          <cell r="U17">
            <v>243</v>
          </cell>
          <cell r="V17">
            <v>219</v>
          </cell>
        </row>
        <row r="18">
          <cell r="C18" t="str">
            <v>Multilateral institutions</v>
          </cell>
          <cell r="E18">
            <v>0</v>
          </cell>
          <cell r="G18">
            <v>0</v>
          </cell>
          <cell r="I18">
            <v>0</v>
          </cell>
          <cell r="K18">
            <v>1177</v>
          </cell>
          <cell r="M18">
            <v>1594</v>
          </cell>
          <cell r="O18">
            <v>1766</v>
          </cell>
          <cell r="Q18">
            <v>709</v>
          </cell>
          <cell r="S18">
            <v>714</v>
          </cell>
          <cell r="U18">
            <v>646</v>
          </cell>
          <cell r="V18">
            <v>559</v>
          </cell>
        </row>
        <row r="19">
          <cell r="C19" t="str">
            <v>Suppliers' credits</v>
          </cell>
          <cell r="E19">
            <v>322</v>
          </cell>
          <cell r="G19">
            <v>488</v>
          </cell>
          <cell r="I19">
            <v>1192</v>
          </cell>
          <cell r="K19">
            <v>911</v>
          </cell>
          <cell r="M19">
            <v>1020</v>
          </cell>
          <cell r="O19">
            <v>863</v>
          </cell>
          <cell r="Q19">
            <v>1162</v>
          </cell>
          <cell r="S19">
            <v>923</v>
          </cell>
          <cell r="U19">
            <v>992</v>
          </cell>
          <cell r="V19">
            <v>1077</v>
          </cell>
        </row>
        <row r="20">
          <cell r="C20" t="str">
            <v>Other investors</v>
          </cell>
          <cell r="E20">
            <v>236</v>
          </cell>
          <cell r="G20">
            <v>74</v>
          </cell>
          <cell r="I20">
            <v>172</v>
          </cell>
          <cell r="K20">
            <v>168</v>
          </cell>
          <cell r="M20">
            <v>141</v>
          </cell>
          <cell r="O20">
            <v>855</v>
          </cell>
          <cell r="Q20">
            <v>1239</v>
          </cell>
          <cell r="S20">
            <v>1396</v>
          </cell>
          <cell r="U20">
            <v>1933</v>
          </cell>
          <cell r="V20">
            <v>2101</v>
          </cell>
        </row>
        <row r="22">
          <cell r="B22" t="str">
            <v>By debtor</v>
          </cell>
        </row>
        <row r="23">
          <cell r="C23" t="str">
            <v>Banks</v>
          </cell>
          <cell r="O23">
            <v>2504</v>
          </cell>
          <cell r="Q23">
            <v>1799</v>
          </cell>
          <cell r="S23">
            <v>4425</v>
          </cell>
          <cell r="U23">
            <v>5926</v>
          </cell>
          <cell r="V23">
            <v>5824</v>
          </cell>
        </row>
        <row r="24">
          <cell r="C24" t="str">
            <v>Of which: commercial banks</v>
          </cell>
          <cell r="O24">
            <v>540</v>
          </cell>
          <cell r="Q24">
            <v>985</v>
          </cell>
          <cell r="S24">
            <v>3588</v>
          </cell>
          <cell r="U24">
            <v>5517</v>
          </cell>
          <cell r="V24">
            <v>5445</v>
          </cell>
        </row>
        <row r="25">
          <cell r="C25" t="str">
            <v>Government</v>
          </cell>
          <cell r="O25">
            <v>1986</v>
          </cell>
          <cell r="Q25">
            <v>2202</v>
          </cell>
          <cell r="S25">
            <v>1959</v>
          </cell>
          <cell r="U25">
            <v>1710</v>
          </cell>
          <cell r="V25">
            <v>1431</v>
          </cell>
        </row>
        <row r="26">
          <cell r="C26" t="str">
            <v>Corporations and other</v>
          </cell>
          <cell r="O26">
            <v>2004</v>
          </cell>
          <cell r="Q26">
            <v>3805</v>
          </cell>
          <cell r="S26">
            <v>5121</v>
          </cell>
          <cell r="U26">
            <v>7187</v>
          </cell>
          <cell r="V26">
            <v>7683</v>
          </cell>
        </row>
        <row r="28">
          <cell r="B28" t="str">
            <v xml:space="preserve">Short-term </v>
          </cell>
          <cell r="E28">
            <v>3790</v>
          </cell>
          <cell r="G28">
            <v>1539</v>
          </cell>
          <cell r="I28">
            <v>2400</v>
          </cell>
          <cell r="K28">
            <v>2143</v>
          </cell>
          <cell r="M28">
            <v>1798</v>
          </cell>
          <cell r="O28">
            <v>2002</v>
          </cell>
          <cell r="Q28">
            <v>2888</v>
          </cell>
          <cell r="S28">
            <v>5045</v>
          </cell>
          <cell r="U28">
            <v>6022</v>
          </cell>
          <cell r="V28">
            <v>6065</v>
          </cell>
        </row>
        <row r="29">
          <cell r="B29" t="str">
            <v>Of which: liabilities in CZK</v>
          </cell>
          <cell r="S29">
            <v>757</v>
          </cell>
          <cell r="U29">
            <v>1783</v>
          </cell>
          <cell r="V29">
            <v>1600</v>
          </cell>
        </row>
        <row r="31">
          <cell r="C31" t="str">
            <v>Total</v>
          </cell>
          <cell r="E31">
            <v>5726</v>
          </cell>
          <cell r="G31">
            <v>3374</v>
          </cell>
          <cell r="I31">
            <v>5957</v>
          </cell>
          <cell r="K31">
            <v>6708</v>
          </cell>
          <cell r="M31">
            <v>7082</v>
          </cell>
          <cell r="O31">
            <v>8496</v>
          </cell>
          <cell r="Q31">
            <v>10694</v>
          </cell>
          <cell r="S31">
            <v>16549</v>
          </cell>
          <cell r="U31">
            <v>20845</v>
          </cell>
          <cell r="V31">
            <v>21003</v>
          </cell>
        </row>
        <row r="33">
          <cell r="A33" t="str">
            <v>Debt in nonconvertible currencies 1/</v>
          </cell>
        </row>
        <row r="34">
          <cell r="B34" t="str">
            <v>Medium- and long-term</v>
          </cell>
          <cell r="E34">
            <v>125</v>
          </cell>
          <cell r="G34">
            <v>54</v>
          </cell>
          <cell r="I34">
            <v>39</v>
          </cell>
          <cell r="K34">
            <v>33</v>
          </cell>
          <cell r="M34">
            <v>344</v>
          </cell>
          <cell r="O34">
            <v>770</v>
          </cell>
          <cell r="Q34">
            <v>812</v>
          </cell>
          <cell r="S34">
            <v>357</v>
          </cell>
          <cell r="U34">
            <v>324</v>
          </cell>
          <cell r="V34">
            <v>271</v>
          </cell>
        </row>
        <row r="35">
          <cell r="B35" t="str">
            <v>Short-term</v>
          </cell>
          <cell r="E35">
            <v>659</v>
          </cell>
          <cell r="G35">
            <v>750</v>
          </cell>
          <cell r="I35">
            <v>1032</v>
          </cell>
          <cell r="K35">
            <v>1510</v>
          </cell>
          <cell r="M35">
            <v>27</v>
          </cell>
          <cell r="O35">
            <v>7</v>
          </cell>
          <cell r="Q35">
            <v>245</v>
          </cell>
          <cell r="S35">
            <v>0</v>
          </cell>
          <cell r="U35">
            <v>0</v>
          </cell>
          <cell r="V35">
            <v>0</v>
          </cell>
        </row>
        <row r="37">
          <cell r="C37" t="str">
            <v>Total</v>
          </cell>
          <cell r="E37">
            <v>784</v>
          </cell>
          <cell r="G37">
            <v>804</v>
          </cell>
          <cell r="I37">
            <v>1071</v>
          </cell>
          <cell r="K37">
            <v>1543</v>
          </cell>
          <cell r="M37">
            <v>371</v>
          </cell>
          <cell r="O37">
            <v>776</v>
          </cell>
          <cell r="Q37">
            <v>1057</v>
          </cell>
          <cell r="S37">
            <v>357</v>
          </cell>
          <cell r="U37">
            <v>324</v>
          </cell>
          <cell r="V37">
            <v>271</v>
          </cell>
        </row>
        <row r="39">
          <cell r="A39" t="str">
            <v>Total debt 2/</v>
          </cell>
          <cell r="E39">
            <v>6510</v>
          </cell>
          <cell r="G39">
            <v>4178</v>
          </cell>
          <cell r="I39">
            <v>7028</v>
          </cell>
          <cell r="K39">
            <v>8251</v>
          </cell>
          <cell r="M39">
            <v>7453</v>
          </cell>
          <cell r="O39">
            <v>9605</v>
          </cell>
          <cell r="Q39">
            <v>12210</v>
          </cell>
          <cell r="S39">
            <v>17190</v>
          </cell>
          <cell r="U39">
            <v>21181</v>
          </cell>
          <cell r="V39">
            <v>21282</v>
          </cell>
        </row>
        <row r="40">
          <cell r="B40" t="str">
            <v>Medium- and long-term</v>
          </cell>
          <cell r="E40">
            <v>2061</v>
          </cell>
          <cell r="G40">
            <v>1889</v>
          </cell>
          <cell r="I40">
            <v>3596</v>
          </cell>
          <cell r="K40">
            <v>4598</v>
          </cell>
          <cell r="M40">
            <v>5627</v>
          </cell>
          <cell r="O40">
            <v>7278</v>
          </cell>
          <cell r="Q40">
            <v>8629</v>
          </cell>
          <cell r="S40">
            <v>11898</v>
          </cell>
          <cell r="U40">
            <v>15148</v>
          </cell>
          <cell r="V40">
            <v>15208</v>
          </cell>
        </row>
        <row r="41">
          <cell r="B41" t="str">
            <v>Short-term</v>
          </cell>
          <cell r="E41">
            <v>4449</v>
          </cell>
          <cell r="G41">
            <v>2289</v>
          </cell>
          <cell r="I41">
            <v>3432</v>
          </cell>
          <cell r="K41">
            <v>3653</v>
          </cell>
          <cell r="M41">
            <v>1826</v>
          </cell>
          <cell r="O41">
            <v>2327</v>
          </cell>
          <cell r="Q41">
            <v>3580</v>
          </cell>
          <cell r="S41">
            <v>5292</v>
          </cell>
          <cell r="U41">
            <v>6033</v>
          </cell>
          <cell r="V41">
            <v>6074</v>
          </cell>
        </row>
        <row r="44">
          <cell r="B44" t="str">
            <v>Source: Data provided by the Czech National Bank.</v>
          </cell>
        </row>
        <row r="46">
          <cell r="B46" t="str">
            <v>1/  Excluding the Slovak Republic. Total debt to the Slovak Republic at the end of 1995 was US$285 million, of which US$247 million was short-term, and</v>
          </cell>
        </row>
        <row r="47">
          <cell r="B47" t="str">
            <v>the remainder medium- and long-term. At end-June 1997, this figure had fallen to US$8.4 million, all of which was short-term.</v>
          </cell>
        </row>
        <row r="48">
          <cell r="B48" t="str">
            <v>2/  Includes debt vis-à-vis the Slovak Republic from 1993.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e9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0">
          <cell r="AB20" t="str">
            <v>weo@imf.org</v>
          </cell>
        </row>
        <row r="23">
          <cell r="AB23" t="str">
            <v>U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  <sheetName val="e9"/>
      <sheetName val="Main"/>
      <sheetName val="Links"/>
      <sheetName val="ErrCheck"/>
      <sheetName val="Contents"/>
    </sheetNames>
    <sheetDataSet>
      <sheetData sheetId="0" refreshError="1"/>
      <sheetData sheetId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Input"/>
      <sheetName val="Makro"/>
      <sheetName val="Revenues"/>
      <sheetName val="Expenditures"/>
      <sheetName val="budget-G"/>
      <sheetName val="SR chart data"/>
      <sheetName val="Cze Hun Pol"/>
      <sheetName val="Výstup"/>
      <sheetName val="Výstup (CZ)"/>
      <sheetName val="Graf1"/>
      <sheetName val="Výstup (CZ) (2)"/>
      <sheetName val="Výstup (AJ) (2)"/>
      <sheetName val="Konec 2608"/>
      <sheetName val="Chart1"/>
      <sheetName val="Chart2"/>
      <sheetName val="Chart3"/>
      <sheetName val="SRFiscalChart"/>
      <sheetName val="Chart4"/>
      <sheetName val="Chart5"/>
      <sheetName val="Panel1"/>
      <sheetName val="Panel2"/>
      <sheetName val="Panel3"/>
    </sheetNames>
    <sheetDataSet>
      <sheetData sheetId="0"/>
      <sheetData sheetId="1"/>
      <sheetData sheetId="2"/>
      <sheetData sheetId="3" refreshError="1">
        <row r="1">
          <cell r="A1" t="str">
            <v>.</v>
          </cell>
          <cell r="J1" t="str">
            <v>Medium Term Forecast - Revenues-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  <cell r="X2">
            <v>2011</v>
          </cell>
        </row>
        <row r="3">
          <cell r="A3" t="str">
            <v>General government revenue</v>
          </cell>
          <cell r="G3">
            <v>504.28300000000002</v>
          </cell>
          <cell r="H3">
            <v>578.38800000000003</v>
          </cell>
          <cell r="I3">
            <v>634.44299999999998</v>
          </cell>
          <cell r="J3">
            <v>662.13</v>
          </cell>
          <cell r="K3">
            <v>706.36599999999999</v>
          </cell>
          <cell r="L3">
            <v>760.72658154999999</v>
          </cell>
          <cell r="M3">
            <v>776.23800000000006</v>
          </cell>
          <cell r="N3">
            <v>816.23204822776927</v>
          </cell>
          <cell r="O3">
            <v>864.47848062810124</v>
          </cell>
          <cell r="P3">
            <v>920.37438695254389</v>
          </cell>
          <cell r="Q3">
            <v>980.15813121266513</v>
          </cell>
          <cell r="R3">
            <v>1039.008467956329</v>
          </cell>
          <cell r="S3">
            <v>1106.4831486213041</v>
          </cell>
          <cell r="T3">
            <v>1179.3850029840489</v>
          </cell>
          <cell r="U3">
            <v>1258.217826097939</v>
          </cell>
          <cell r="V3">
            <v>1343.5374063992247</v>
          </cell>
          <cell r="W3">
            <v>1434.5198338732007</v>
          </cell>
          <cell r="X3">
            <v>1531.7805853333227</v>
          </cell>
        </row>
        <row r="4">
          <cell r="F4" t="str">
            <v>% of GDP</v>
          </cell>
          <cell r="G4">
            <v>42.634680419343937</v>
          </cell>
          <cell r="H4">
            <v>41.878792267033525</v>
          </cell>
          <cell r="I4">
            <v>40.35126884182408</v>
          </cell>
          <cell r="J4">
            <v>39.677013422818789</v>
          </cell>
          <cell r="K4">
            <v>39.279653005616417</v>
          </cell>
          <cell r="L4">
            <v>41.427140529869853</v>
          </cell>
          <cell r="M4">
            <v>40.458995943653996</v>
          </cell>
          <cell r="N4">
            <v>40.157195639782024</v>
          </cell>
          <cell r="O4">
            <v>39.845198170401176</v>
          </cell>
          <cell r="P4">
            <v>39.68628784384201</v>
          </cell>
          <cell r="Q4">
            <v>39.416170315723292</v>
          </cell>
          <cell r="R4">
            <v>39.119525910945981</v>
          </cell>
          <cell r="S4">
            <v>39.004572034655979</v>
          </cell>
          <cell r="T4">
            <v>38.924454152669036</v>
          </cell>
          <cell r="U4">
            <v>38.879348694106085</v>
          </cell>
          <cell r="V4">
            <v>38.869515449185975</v>
          </cell>
          <cell r="W4">
            <v>38.856362186228374</v>
          </cell>
          <cell r="X4">
            <v>38.846183666553749</v>
          </cell>
        </row>
        <row r="5">
          <cell r="B5" t="str">
            <v>Total Revenue</v>
          </cell>
          <cell r="G5">
            <v>497.983</v>
          </cell>
          <cell r="H5">
            <v>572.91300000000001</v>
          </cell>
          <cell r="I5">
            <v>626.18299999999999</v>
          </cell>
          <cell r="J5">
            <v>652.98199999999997</v>
          </cell>
          <cell r="K5">
            <v>696.58299999999997</v>
          </cell>
          <cell r="L5">
            <v>729.56404208000004</v>
          </cell>
          <cell r="M5">
            <v>762.60500000000002</v>
          </cell>
          <cell r="N5">
            <v>802.366624840501</v>
          </cell>
          <cell r="O5">
            <v>850.27050190742818</v>
          </cell>
          <cell r="P5">
            <v>906.25027676494369</v>
          </cell>
          <cell r="Q5">
            <v>966.52796093207962</v>
          </cell>
          <cell r="R5">
            <v>1026.6340725240343</v>
          </cell>
          <cell r="S5">
            <v>1093.7949781189118</v>
          </cell>
          <cell r="T5">
            <v>1166.3751010798617</v>
          </cell>
          <cell r="U5">
            <v>1244.8780347131476</v>
          </cell>
          <cell r="V5">
            <v>1329.8593605922474</v>
          </cell>
          <cell r="W5">
            <v>1420.494956594305</v>
          </cell>
          <cell r="X5">
            <v>1517.4000820462416</v>
          </cell>
        </row>
        <row r="6">
          <cell r="F6" t="str">
            <v>% of GDP</v>
          </cell>
          <cell r="G6">
            <v>42.102045992560029</v>
          </cell>
          <cell r="H6">
            <v>41.482369126058941</v>
          </cell>
          <cell r="I6">
            <v>39.82592380588946</v>
          </cell>
          <cell r="J6">
            <v>39.128835091083417</v>
          </cell>
          <cell r="K6">
            <v>38.735639214813986</v>
          </cell>
          <cell r="L6">
            <v>39.730111750803246</v>
          </cell>
          <cell r="M6">
            <v>39.74841814187176</v>
          </cell>
          <cell r="N6">
            <v>39.475040950071076</v>
          </cell>
          <cell r="O6">
            <v>39.190329668278672</v>
          </cell>
          <cell r="P6">
            <v>39.077260136868084</v>
          </cell>
          <cell r="Q6">
            <v>38.868045379446755</v>
          </cell>
          <cell r="R6">
            <v>38.653619715110928</v>
          </cell>
          <cell r="S6">
            <v>38.557302086654325</v>
          </cell>
          <cell r="T6">
            <v>38.495075002587456</v>
          </cell>
          <cell r="U6">
            <v>38.46714471002776</v>
          </cell>
          <cell r="V6">
            <v>38.473799624470786</v>
          </cell>
          <cell r="W6">
            <v>38.476474994501785</v>
          </cell>
          <cell r="X6">
            <v>38.481491962496222</v>
          </cell>
        </row>
        <row r="7">
          <cell r="C7" t="str">
            <v>Tax Revenue</v>
          </cell>
          <cell r="G7">
            <v>446.09099999999995</v>
          </cell>
          <cell r="H7">
            <v>511.20300000000003</v>
          </cell>
          <cell r="I7">
            <v>568.88</v>
          </cell>
          <cell r="J7">
            <v>607.73199999999997</v>
          </cell>
          <cell r="K7">
            <v>648.02599999999995</v>
          </cell>
          <cell r="L7">
            <v>682.05501575000005</v>
          </cell>
          <cell r="M7">
            <v>715.30799999999999</v>
          </cell>
          <cell r="N7">
            <v>754.26327781874306</v>
          </cell>
          <cell r="O7">
            <v>800.97872683578771</v>
          </cell>
          <cell r="P7">
            <v>855.6687957159387</v>
          </cell>
          <cell r="Q7">
            <v>914.46121336658859</v>
          </cell>
          <cell r="R7">
            <v>973.24707885387454</v>
          </cell>
          <cell r="S7">
            <v>1039.0542611276567</v>
          </cell>
          <cell r="T7">
            <v>1110.2463346760028</v>
          </cell>
          <cell r="U7">
            <v>1187.3260224053392</v>
          </cell>
          <cell r="V7">
            <v>1270.8480134187523</v>
          </cell>
          <cell r="W7">
            <v>1359.9872704928011</v>
          </cell>
          <cell r="X7">
            <v>1455.3581146497991</v>
          </cell>
        </row>
        <row r="8">
          <cell r="F8" t="str">
            <v>% of GDP</v>
          </cell>
          <cell r="G8">
            <v>37.714829218802834</v>
          </cell>
          <cell r="H8">
            <v>37.014191586416629</v>
          </cell>
          <cell r="I8">
            <v>36.181390319913504</v>
          </cell>
          <cell r="J8">
            <v>36.417305848513905</v>
          </cell>
          <cell r="K8">
            <v>36.035477951398541</v>
          </cell>
          <cell r="L8">
            <v>37.142896898654911</v>
          </cell>
          <cell r="M8">
            <v>37.28320884891393</v>
          </cell>
          <cell r="N8">
            <v>37.108440028831559</v>
          </cell>
          <cell r="O8">
            <v>36.918392783888734</v>
          </cell>
          <cell r="P8">
            <v>36.896200727853738</v>
          </cell>
          <cell r="Q8">
            <v>36.774228346792988</v>
          </cell>
          <cell r="R8">
            <v>36.643555363763305</v>
          </cell>
          <cell r="S8">
            <v>36.627640309360622</v>
          </cell>
          <cell r="T8">
            <v>36.642599696385489</v>
          </cell>
          <cell r="U8">
            <v>36.688768416073877</v>
          </cell>
          <cell r="V8">
            <v>36.766558382275058</v>
          </cell>
          <cell r="W8">
            <v>36.837523401993892</v>
          </cell>
          <cell r="X8">
            <v>36.908098433688643</v>
          </cell>
        </row>
        <row r="9">
          <cell r="D9" t="str">
            <v>Indirect taxes</v>
          </cell>
          <cell r="G9">
            <v>154.88900000000001</v>
          </cell>
          <cell r="H9">
            <v>173.60899999999998</v>
          </cell>
          <cell r="I9">
            <v>196.21100000000001</v>
          </cell>
          <cell r="J9">
            <v>208.41200000000001</v>
          </cell>
          <cell r="K9">
            <v>212.16800000000001</v>
          </cell>
          <cell r="L9">
            <v>234.79711571999997</v>
          </cell>
          <cell r="M9">
            <v>249.64</v>
          </cell>
          <cell r="N9">
            <v>265.80868664785709</v>
          </cell>
          <cell r="O9">
            <v>283.86286031860004</v>
          </cell>
          <cell r="P9">
            <v>304.4191823242781</v>
          </cell>
          <cell r="Q9">
            <v>325.64724249310785</v>
          </cell>
          <cell r="R9">
            <v>345.16488741836622</v>
          </cell>
          <cell r="S9">
            <v>363.4316290499869</v>
          </cell>
          <cell r="T9">
            <v>382.83755093129491</v>
          </cell>
          <cell r="U9">
            <v>403.45812449159246</v>
          </cell>
          <cell r="V9">
            <v>425.37391766411685</v>
          </cell>
          <cell r="W9">
            <v>448.67094102596923</v>
          </cell>
          <cell r="X9">
            <v>473.44101748668203</v>
          </cell>
        </row>
        <row r="10">
          <cell r="F10" t="str">
            <v>tax growth</v>
          </cell>
          <cell r="H10">
            <v>112.08607454370548</v>
          </cell>
          <cell r="I10">
            <v>113.01891030994939</v>
          </cell>
          <cell r="J10">
            <v>106.21830580344628</v>
          </cell>
          <cell r="K10">
            <v>101.80219948947278</v>
          </cell>
          <cell r="L10">
            <v>110.66565915689452</v>
          </cell>
          <cell r="M10">
            <v>106.32157862522487</v>
          </cell>
          <cell r="N10">
            <v>106.4768012529471</v>
          </cell>
          <cell r="O10">
            <v>106.79216841948475</v>
          </cell>
          <cell r="P10">
            <v>107.24163843857777</v>
          </cell>
          <cell r="Q10">
            <v>106.97329912220081</v>
          </cell>
          <cell r="R10">
            <v>105.99349307423398</v>
          </cell>
          <cell r="S10">
            <v>105.29217840442733</v>
          </cell>
          <cell r="T10">
            <v>105.33963483916776</v>
          </cell>
          <cell r="U10">
            <v>105.38624633611194</v>
          </cell>
          <cell r="V10">
            <v>105.43198707428212</v>
          </cell>
          <cell r="W10">
            <v>105.47683400284269</v>
          </cell>
          <cell r="X10">
            <v>105.52076682391586</v>
          </cell>
        </row>
        <row r="11">
          <cell r="F11" t="str">
            <v>% of GDP</v>
          </cell>
          <cell r="G11">
            <v>13.095113290497126</v>
          </cell>
          <cell r="H11">
            <v>12.57034248063138</v>
          </cell>
          <cell r="I11">
            <v>12.479234242828978</v>
          </cell>
          <cell r="J11">
            <v>12.488734419942475</v>
          </cell>
          <cell r="K11">
            <v>11.79825390646722</v>
          </cell>
          <cell r="L11">
            <v>12.786424643032182</v>
          </cell>
          <cell r="M11">
            <v>13.011710000507296</v>
          </cell>
          <cell r="N11">
            <v>13.077324586369219</v>
          </cell>
          <cell r="O11">
            <v>13.083694014446307</v>
          </cell>
          <cell r="P11">
            <v>13.126470560432113</v>
          </cell>
          <cell r="Q11">
            <v>13.095608518875821</v>
          </cell>
          <cell r="R11">
            <v>12.99574274256932</v>
          </cell>
          <cell r="S11">
            <v>12.81130686230105</v>
          </cell>
          <cell r="T11">
            <v>12.635180760685685</v>
          </cell>
          <cell r="U11">
            <v>12.466990039574977</v>
          </cell>
          <cell r="V11">
            <v>12.306377169385</v>
          </cell>
          <cell r="W11">
            <v>12.153000729080169</v>
          </cell>
          <cell r="X11">
            <v>12.006534680399858</v>
          </cell>
        </row>
        <row r="12">
          <cell r="E12" t="str">
            <v>VAT</v>
          </cell>
          <cell r="G12">
            <v>85.849000000000004</v>
          </cell>
          <cell r="H12">
            <v>94.801000000000002</v>
          </cell>
          <cell r="I12">
            <v>109.313</v>
          </cell>
          <cell r="J12">
            <v>117.65600000000001</v>
          </cell>
          <cell r="K12">
            <v>119.395</v>
          </cell>
          <cell r="L12">
            <v>138.33062853999999</v>
          </cell>
          <cell r="M12">
            <v>149.9</v>
          </cell>
          <cell r="N12">
            <v>165.4778309305448</v>
          </cell>
          <cell r="O12">
            <v>182.01858971882291</v>
          </cell>
          <cell r="P12">
            <v>200.40050901070742</v>
          </cell>
          <cell r="Q12">
            <v>219.17785233654243</v>
          </cell>
          <cell r="R12">
            <v>236.44047532885037</v>
          </cell>
          <cell r="S12">
            <v>252.53734288923849</v>
          </cell>
          <cell r="T12">
            <v>269.73008519313782</v>
          </cell>
          <cell r="U12">
            <v>288.09330939308666</v>
          </cell>
          <cell r="V12">
            <v>307.70670189656795</v>
          </cell>
          <cell r="W12">
            <v>328.65537416168627</v>
          </cell>
          <cell r="X12">
            <v>351.03023203461385</v>
          </cell>
        </row>
        <row r="13">
          <cell r="F13" t="str">
            <v>tax growth</v>
          </cell>
          <cell r="H13">
            <v>110.42761127095248</v>
          </cell>
          <cell r="I13">
            <v>115.30785540236917</v>
          </cell>
          <cell r="J13">
            <v>107.63221208822374</v>
          </cell>
          <cell r="K13">
            <v>101.47803766913714</v>
          </cell>
          <cell r="L13">
            <v>115.85964951631141</v>
          </cell>
          <cell r="M13">
            <v>108.36356458588243</v>
          </cell>
          <cell r="N13">
            <v>110.39214871950954</v>
          </cell>
          <cell r="O13">
            <v>109.99575513847573</v>
          </cell>
          <cell r="P13">
            <v>110.09892413751825</v>
          </cell>
          <cell r="Q13">
            <v>109.36990800000001</v>
          </cell>
          <cell r="R13">
            <v>107.87608</v>
          </cell>
          <cell r="S13">
            <v>106.80799999999999</v>
          </cell>
          <cell r="T13">
            <v>106.80799999999999</v>
          </cell>
          <cell r="U13">
            <v>106.80800000000002</v>
          </cell>
          <cell r="V13">
            <v>106.80799999999999</v>
          </cell>
          <cell r="W13">
            <v>106.80799999999999</v>
          </cell>
          <cell r="X13">
            <v>106.80799999999999</v>
          </cell>
        </row>
        <row r="14">
          <cell r="F14" t="str">
            <v>nom. GDP growth</v>
          </cell>
          <cell r="H14">
            <v>116.76530267162664</v>
          </cell>
          <cell r="I14">
            <v>113.84403736152342</v>
          </cell>
          <cell r="J14">
            <v>106.13750556509571</v>
          </cell>
          <cell r="K14">
            <v>107.76006711409396</v>
          </cell>
          <cell r="L14">
            <v>102.11310682311073</v>
          </cell>
          <cell r="M14">
            <v>104.48072182416119</v>
          </cell>
          <cell r="N14">
            <v>105.94256115116079</v>
          </cell>
          <cell r="O14">
            <v>106.7401796588799</v>
          </cell>
          <cell r="P14">
            <v>106.89215935681382</v>
          </cell>
          <cell r="Q14">
            <v>107.22540000000001</v>
          </cell>
          <cell r="R14">
            <v>106.80799999999999</v>
          </cell>
          <cell r="S14">
            <v>106.80799999999999</v>
          </cell>
          <cell r="T14">
            <v>106.80799999999999</v>
          </cell>
          <cell r="U14">
            <v>106.80799999999999</v>
          </cell>
          <cell r="V14">
            <v>106.80799999999999</v>
          </cell>
          <cell r="W14">
            <v>106.80799999999999</v>
          </cell>
          <cell r="X14">
            <v>106.80799999999999</v>
          </cell>
        </row>
        <row r="15">
          <cell r="F15" t="str">
            <v>Scale</v>
          </cell>
          <cell r="H15">
            <v>0.94572281957340243</v>
          </cell>
          <cell r="I15">
            <v>1.0128581002112325</v>
          </cell>
          <cell r="J15">
            <v>1.0140827364951714</v>
          </cell>
          <cell r="K15">
            <v>0.94170354925349531</v>
          </cell>
          <cell r="L15">
            <v>1.1346207467471698</v>
          </cell>
          <cell r="M15">
            <v>1.0371632459455629</v>
          </cell>
          <cell r="N15">
            <v>1.042</v>
          </cell>
          <cell r="O15">
            <v>1.0305</v>
          </cell>
          <cell r="P15">
            <v>1.03</v>
          </cell>
          <cell r="Q15">
            <v>1.02</v>
          </cell>
          <cell r="R15">
            <v>1.01</v>
          </cell>
          <cell r="S15">
            <v>1</v>
          </cell>
          <cell r="T15">
            <v>1</v>
          </cell>
          <cell r="U15">
            <v>1</v>
          </cell>
          <cell r="V15">
            <v>1</v>
          </cell>
          <cell r="W15">
            <v>1</v>
          </cell>
          <cell r="X15">
            <v>1</v>
          </cell>
          <cell r="Z15" t="str">
            <v>stagnace poměru přírůstku HDP a výběru daně</v>
          </cell>
        </row>
        <row r="16">
          <cell r="F16" t="str">
            <v>% of GDP</v>
          </cell>
          <cell r="G16">
            <v>7.2581163341224215</v>
          </cell>
          <cell r="H16">
            <v>6.8641662442980245</v>
          </cell>
          <cell r="I16">
            <v>6.9524263817337655</v>
          </cell>
          <cell r="J16">
            <v>7.0503355704697999</v>
          </cell>
          <cell r="K16">
            <v>6.6393260301395767</v>
          </cell>
          <cell r="L16">
            <v>7.5331170582148888</v>
          </cell>
          <cell r="M16">
            <v>7.8130721401860432</v>
          </cell>
          <cell r="N16">
            <v>8.141221170073857</v>
          </cell>
          <cell r="O16">
            <v>8.3895284157611076</v>
          </cell>
          <cell r="P16">
            <v>8.6412142682339415</v>
          </cell>
          <cell r="Q16">
            <v>8.8140385535986212</v>
          </cell>
          <cell r="R16">
            <v>8.9021789391346076</v>
          </cell>
          <cell r="S16">
            <v>8.9021789391346076</v>
          </cell>
          <cell r="T16">
            <v>8.9021789391346076</v>
          </cell>
          <cell r="U16">
            <v>8.9021789391346076</v>
          </cell>
          <cell r="V16">
            <v>8.9021789391346076</v>
          </cell>
          <cell r="W16">
            <v>8.9021789391346076</v>
          </cell>
          <cell r="X16">
            <v>8.9021789391346076</v>
          </cell>
        </row>
        <row r="17">
          <cell r="E17" t="str">
            <v>Excises</v>
          </cell>
          <cell r="G17">
            <v>46.36</v>
          </cell>
          <cell r="H17">
            <v>56.65</v>
          </cell>
          <cell r="I17">
            <v>61.17</v>
          </cell>
          <cell r="J17">
            <v>64.171999999999997</v>
          </cell>
          <cell r="K17">
            <v>67.802000000000007</v>
          </cell>
          <cell r="L17">
            <v>73.143358329999998</v>
          </cell>
          <cell r="M17">
            <v>77.599999999999994</v>
          </cell>
          <cell r="N17">
            <v>77.813399999999987</v>
          </cell>
          <cell r="O17">
            <v>78.770504819999985</v>
          </cell>
          <cell r="P17">
            <v>80.341188686110797</v>
          </cell>
          <cell r="Q17">
            <v>82.096643658902309</v>
          </cell>
          <cell r="R17">
            <v>83.73365073346082</v>
          </cell>
          <cell r="S17">
            <v>85.403299729086029</v>
          </cell>
          <cell r="T17">
            <v>87.106241525684013</v>
          </cell>
          <cell r="U17">
            <v>88.843139981706173</v>
          </cell>
          <cell r="V17">
            <v>90.614672192941399</v>
          </cell>
          <cell r="W17">
            <v>92.421528756468661</v>
          </cell>
          <cell r="X17">
            <v>94.264414039872634</v>
          </cell>
        </row>
        <row r="18">
          <cell r="F18" t="str">
            <v>tax growth</v>
          </cell>
          <cell r="H18">
            <v>122.19585849870577</v>
          </cell>
          <cell r="I18">
            <v>107.97881729920566</v>
          </cell>
          <cell r="J18">
            <v>104.90763446133724</v>
          </cell>
          <cell r="K18">
            <v>105.65667269213989</v>
          </cell>
          <cell r="L18">
            <v>107.87787724550897</v>
          </cell>
          <cell r="M18">
            <v>106.09302303278587</v>
          </cell>
          <cell r="N18">
            <v>100.27499999999998</v>
          </cell>
          <cell r="O18">
            <v>101.23</v>
          </cell>
          <cell r="P18">
            <v>101.994</v>
          </cell>
          <cell r="Q18">
            <v>102.18499999999999</v>
          </cell>
          <cell r="R18">
            <v>101.994</v>
          </cell>
          <cell r="S18">
            <v>101.994</v>
          </cell>
          <cell r="T18">
            <v>101.994</v>
          </cell>
          <cell r="U18">
            <v>101.99400000000003</v>
          </cell>
          <cell r="V18">
            <v>101.994</v>
          </cell>
          <cell r="W18">
            <v>101.994</v>
          </cell>
          <cell r="X18">
            <v>101.99399999999999</v>
          </cell>
        </row>
        <row r="19">
          <cell r="F19" t="str">
            <v>nom. wage growth</v>
          </cell>
          <cell r="I19">
            <v>117.90543495729051</v>
          </cell>
          <cell r="J19">
            <v>107.5968433184494</v>
          </cell>
          <cell r="K19">
            <v>106.54237228343221</v>
          </cell>
          <cell r="L19">
            <v>103.13840120886117</v>
          </cell>
          <cell r="M19">
            <v>104.5</v>
          </cell>
          <cell r="N19">
            <v>105</v>
          </cell>
          <cell r="O19">
            <v>106</v>
          </cell>
          <cell r="P19">
            <v>106.80000000000001</v>
          </cell>
          <cell r="Q19">
            <v>107</v>
          </cell>
          <cell r="R19">
            <v>106.80000000000001</v>
          </cell>
          <cell r="S19">
            <v>106.80000000000001</v>
          </cell>
          <cell r="T19">
            <v>106.80000000000001</v>
          </cell>
          <cell r="U19">
            <v>106.80000000000001</v>
          </cell>
          <cell r="V19">
            <v>106.80000000000001</v>
          </cell>
          <cell r="W19">
            <v>106.80000000000001</v>
          </cell>
          <cell r="X19">
            <v>106.80000000000001</v>
          </cell>
        </row>
        <row r="20">
          <cell r="F20" t="str">
            <v>Scale</v>
          </cell>
          <cell r="I20">
            <v>0.91580865070655459</v>
          </cell>
          <cell r="J20">
            <v>0.97500661939353517</v>
          </cell>
          <cell r="K20">
            <v>0.99168687938601441</v>
          </cell>
          <cell r="L20">
            <v>1.045952583917314</v>
          </cell>
          <cell r="M20">
            <v>1.0152442395481902</v>
          </cell>
          <cell r="N20">
            <v>0.95499999999999996</v>
          </cell>
          <cell r="O20">
            <v>0.95499999999999996</v>
          </cell>
          <cell r="P20">
            <v>0.95499999999999996</v>
          </cell>
          <cell r="Q20">
            <v>0.95499999999999996</v>
          </cell>
          <cell r="R20">
            <v>0.95499999999999996</v>
          </cell>
          <cell r="S20">
            <v>0.95499999999999996</v>
          </cell>
          <cell r="T20">
            <v>0.95499999999999996</v>
          </cell>
          <cell r="U20">
            <v>0.95499999999999996</v>
          </cell>
          <cell r="V20">
            <v>0.95499999999999996</v>
          </cell>
          <cell r="W20">
            <v>0.95499999999999996</v>
          </cell>
          <cell r="X20">
            <v>0.95499999999999996</v>
          </cell>
          <cell r="Y20">
            <v>0.95499999999999996</v>
          </cell>
          <cell r="Z20" t="str">
            <v>pomalejší přírůstek daně než objemu mezd</v>
          </cell>
        </row>
        <row r="21">
          <cell r="F21" t="str">
            <v>% of GDP</v>
          </cell>
          <cell r="G21">
            <v>3.9195130199526549</v>
          </cell>
          <cell r="H21">
            <v>4.1018029107233369</v>
          </cell>
          <cell r="I21">
            <v>3.8904789162373596</v>
          </cell>
          <cell r="J21">
            <v>3.8453978906999038</v>
          </cell>
          <cell r="K21">
            <v>3.7703386531724412</v>
          </cell>
          <cell r="L21">
            <v>3.9831921978979468</v>
          </cell>
          <cell r="M21">
            <v>4.044659093251747</v>
          </cell>
          <cell r="N21">
            <v>3.8282837999086361</v>
          </cell>
          <cell r="O21">
            <v>3.6306587669539434</v>
          </cell>
          <cell r="P21">
            <v>3.4642897337361673</v>
          </cell>
          <cell r="Q21">
            <v>3.3014420691536728</v>
          </cell>
          <cell r="R21">
            <v>3.1526410231561277</v>
          </cell>
          <cell r="S21">
            <v>3.0105466680003938</v>
          </cell>
          <cell r="T21">
            <v>2.874856722867503</v>
          </cell>
          <cell r="U21">
            <v>2.7452825311975526</v>
          </cell>
          <cell r="V21">
            <v>2.6215484466235042</v>
          </cell>
          <cell r="W21">
            <v>2.5033912465818826</v>
          </cell>
          <cell r="X21">
            <v>2.3905595723529371</v>
          </cell>
        </row>
        <row r="22">
          <cell r="E22" t="str">
            <v>Other indirect taxes</v>
          </cell>
          <cell r="G22">
            <v>22.68</v>
          </cell>
          <cell r="H22">
            <v>22.158000000000001</v>
          </cell>
          <cell r="I22">
            <v>25.728000000000002</v>
          </cell>
          <cell r="J22">
            <v>26.584</v>
          </cell>
          <cell r="K22">
            <v>24.971</v>
          </cell>
          <cell r="L22">
            <v>23.32312885</v>
          </cell>
          <cell r="M22">
            <v>22.14</v>
          </cell>
          <cell r="N22">
            <v>22.51745571731232</v>
          </cell>
          <cell r="O22">
            <v>23.073765779777176</v>
          </cell>
          <cell r="P22">
            <v>23.677484627459897</v>
          </cell>
          <cell r="Q22">
            <v>24.372746497663091</v>
          </cell>
          <cell r="R22">
            <v>24.990761356055028</v>
          </cell>
          <cell r="S22">
            <v>25.490986431662364</v>
          </cell>
          <cell r="T22">
            <v>26.001224212473087</v>
          </cell>
          <cell r="U22">
            <v>26.521675116799631</v>
          </cell>
          <cell r="V22">
            <v>27.052543574607533</v>
          </cell>
          <cell r="W22">
            <v>27.594038107814306</v>
          </cell>
          <cell r="X22">
            <v>28.14637141219556</v>
          </cell>
        </row>
        <row r="23">
          <cell r="F23" t="str">
            <v>tax growth</v>
          </cell>
          <cell r="H23">
            <v>97.69841269841271</v>
          </cell>
          <cell r="I23">
            <v>116.11156241538045</v>
          </cell>
          <cell r="J23">
            <v>103.32711442786069</v>
          </cell>
          <cell r="K23">
            <v>93.932440565753836</v>
          </cell>
          <cell r="L23">
            <v>93.400860398061752</v>
          </cell>
          <cell r="M23">
            <v>94.927229285533883</v>
          </cell>
          <cell r="N23">
            <v>101.70485870511436</v>
          </cell>
          <cell r="O23">
            <v>102.47057247252469</v>
          </cell>
          <cell r="P23">
            <v>102.61647298254127</v>
          </cell>
          <cell r="Q23">
            <v>102.936384</v>
          </cell>
          <cell r="R23">
            <v>102.53567999999997</v>
          </cell>
          <cell r="S23">
            <v>102.00163999999998</v>
          </cell>
          <cell r="T23">
            <v>102.00163999999998</v>
          </cell>
          <cell r="U23">
            <v>102.00164000000001</v>
          </cell>
          <cell r="V23">
            <v>102.00163999999998</v>
          </cell>
          <cell r="W23">
            <v>102.00164000000001</v>
          </cell>
          <cell r="X23">
            <v>102.00164000000001</v>
          </cell>
        </row>
        <row r="24">
          <cell r="F24" t="str">
            <v>nom. GDP growth</v>
          </cell>
          <cell r="H24">
            <v>116.76530267162664</v>
          </cell>
          <cell r="I24">
            <v>113.84403736152342</v>
          </cell>
          <cell r="J24">
            <v>106.13750556509571</v>
          </cell>
          <cell r="K24">
            <v>107.76006711409396</v>
          </cell>
          <cell r="L24">
            <v>102.11310682311073</v>
          </cell>
          <cell r="M24">
            <v>104.48072182416119</v>
          </cell>
          <cell r="N24">
            <v>105.94256115116079</v>
          </cell>
          <cell r="O24">
            <v>106.7401796588799</v>
          </cell>
          <cell r="P24">
            <v>106.89215935681382</v>
          </cell>
          <cell r="Q24">
            <v>107.22540000000001</v>
          </cell>
          <cell r="R24">
            <v>106.80799999999999</v>
          </cell>
          <cell r="S24">
            <v>106.80799999999999</v>
          </cell>
          <cell r="T24">
            <v>106.80799999999999</v>
          </cell>
          <cell r="U24">
            <v>106.80799999999999</v>
          </cell>
          <cell r="V24">
            <v>106.80799999999999</v>
          </cell>
          <cell r="W24">
            <v>106.80799999999999</v>
          </cell>
          <cell r="X24">
            <v>106.80799999999999</v>
          </cell>
        </row>
        <row r="25">
          <cell r="F25" t="str">
            <v>Scale</v>
          </cell>
          <cell r="H25">
            <v>0.83670757034018217</v>
          </cell>
          <cell r="I25">
            <v>1.0199178200844745</v>
          </cell>
          <cell r="J25">
            <v>0.97352122492165261</v>
          </cell>
          <cell r="K25">
            <v>0.87168134802941666</v>
          </cell>
          <cell r="L25">
            <v>0.91468042941694949</v>
          </cell>
          <cell r="M25">
            <v>0.90856215030074516</v>
          </cell>
          <cell r="N25">
            <v>0.96</v>
          </cell>
          <cell r="O25">
            <v>0.96</v>
          </cell>
          <cell r="P25">
            <v>0.96</v>
          </cell>
          <cell r="Q25">
            <v>0.96</v>
          </cell>
          <cell r="R25">
            <v>0.96</v>
          </cell>
          <cell r="S25">
            <v>0.95499999999999996</v>
          </cell>
          <cell r="T25">
            <v>0.95499999999999996</v>
          </cell>
          <cell r="U25">
            <v>0.95499999999999996</v>
          </cell>
          <cell r="V25">
            <v>0.95499999999999996</v>
          </cell>
          <cell r="W25">
            <v>0.95499999999999996</v>
          </cell>
          <cell r="X25">
            <v>0.95499999999999996</v>
          </cell>
          <cell r="Z25" t="str">
            <v>pomalejší přírůstek daně než HDP</v>
          </cell>
        </row>
        <row r="26">
          <cell r="F26" t="str">
            <v>% of GDP</v>
          </cell>
          <cell r="G26">
            <v>1.9174839364220493</v>
          </cell>
          <cell r="H26">
            <v>1.6043733256100212</v>
          </cell>
          <cell r="I26">
            <v>1.6363289448578517</v>
          </cell>
          <cell r="J26">
            <v>1.5930009587727709</v>
          </cell>
          <cell r="K26">
            <v>1.3885892231552022</v>
          </cell>
          <cell r="L26">
            <v>1.2701153869193487</v>
          </cell>
          <cell r="M26">
            <v>1.1539787670695063</v>
          </cell>
          <cell r="N26">
            <v>1.107819616386726</v>
          </cell>
          <cell r="O26">
            <v>1.063506831731257</v>
          </cell>
          <cell r="P26">
            <v>1.0209665584620065</v>
          </cell>
          <cell r="Q26">
            <v>0.98012789612352635</v>
          </cell>
          <cell r="R26">
            <v>0.94092278027858511</v>
          </cell>
          <cell r="S26">
            <v>0.89858125516604859</v>
          </cell>
          <cell r="T26">
            <v>0.85814509868357647</v>
          </cell>
          <cell r="U26">
            <v>0.81952856924281547</v>
          </cell>
          <cell r="V26">
            <v>0.78264978362688875</v>
          </cell>
          <cell r="W26">
            <v>0.74743054336367876</v>
          </cell>
          <cell r="X26">
            <v>0.71379616891231312</v>
          </cell>
        </row>
        <row r="27">
          <cell r="D27" t="str">
            <v>Direct taxes</v>
          </cell>
          <cell r="G27">
            <v>118.27200000000001</v>
          </cell>
          <cell r="H27">
            <v>135.06900000000002</v>
          </cell>
          <cell r="I27">
            <v>142.35300000000001</v>
          </cell>
          <cell r="J27">
            <v>143.44400000000002</v>
          </cell>
          <cell r="K27">
            <v>162.476</v>
          </cell>
          <cell r="L27">
            <v>165.41858062</v>
          </cell>
          <cell r="M27">
            <v>170.3</v>
          </cell>
          <cell r="N27">
            <v>178.63068459015767</v>
          </cell>
          <cell r="O27">
            <v>189.04860705759239</v>
          </cell>
          <cell r="P27">
            <v>201.30800367731263</v>
          </cell>
          <cell r="Q27">
            <v>214.80943093489367</v>
          </cell>
          <cell r="R27">
            <v>229.11911659314683</v>
          </cell>
          <cell r="S27">
            <v>250.08829471501429</v>
          </cell>
          <cell r="T27">
            <v>273.51049284984299</v>
          </cell>
          <cell r="U27">
            <v>299.69141840738007</v>
          </cell>
          <cell r="V27">
            <v>328.97539259461468</v>
          </cell>
          <cell r="W27">
            <v>360.31275058254522</v>
          </cell>
          <cell r="X27">
            <v>394.07795706605651</v>
          </cell>
        </row>
        <row r="28">
          <cell r="F28" t="str">
            <v>% of GDP</v>
          </cell>
          <cell r="G28">
            <v>9.9993236388231317</v>
          </cell>
          <cell r="H28">
            <v>9.7798131923828855</v>
          </cell>
          <cell r="I28">
            <v>9.053806525472238</v>
          </cell>
          <cell r="J28">
            <v>8.5956375838926178</v>
          </cell>
          <cell r="K28">
            <v>9.0349774787299122</v>
          </cell>
          <cell r="L28">
            <v>9.0082546762511573</v>
          </cell>
          <cell r="M28">
            <v>8.8763588090305756</v>
          </cell>
          <cell r="N28">
            <v>8.7883186698318028</v>
          </cell>
          <cell r="O28">
            <v>8.71355317783628</v>
          </cell>
          <cell r="P28">
            <v>8.6803451861149732</v>
          </cell>
          <cell r="Q28">
            <v>8.6383664487667122</v>
          </cell>
          <cell r="R28">
            <v>8.6265237432457482</v>
          </cell>
          <cell r="S28">
            <v>8.8158476867816944</v>
          </cell>
          <cell r="T28">
            <v>9.0269476144522542</v>
          </cell>
          <cell r="U28">
            <v>9.2605643595330864</v>
          </cell>
          <cell r="V28">
            <v>9.5174976475934283</v>
          </cell>
          <cell r="W28">
            <v>9.7596717775245931</v>
          </cell>
          <cell r="X28">
            <v>9.9938756540625082</v>
          </cell>
        </row>
        <row r="29">
          <cell r="E29" t="str">
            <v>Personal Income Tax</v>
          </cell>
          <cell r="G29">
            <v>54.52</v>
          </cell>
          <cell r="H29">
            <v>68.587000000000003</v>
          </cell>
          <cell r="I29">
            <v>80.543999999999997</v>
          </cell>
          <cell r="J29">
            <v>87.881</v>
          </cell>
          <cell r="K29">
            <v>94.92</v>
          </cell>
          <cell r="L29">
            <v>95.301741359999994</v>
          </cell>
          <cell r="M29">
            <v>99.7</v>
          </cell>
          <cell r="N29">
            <v>106.7787</v>
          </cell>
          <cell r="O29">
            <v>115.44913044</v>
          </cell>
          <cell r="P29">
            <v>125.76566473611842</v>
          </cell>
          <cell r="Q29">
            <v>137.26064649299965</v>
          </cell>
          <cell r="R29">
            <v>149.52625786361412</v>
          </cell>
          <cell r="S29">
            <v>168.47721578524857</v>
          </cell>
          <cell r="T29">
            <v>189.83001811387098</v>
          </cell>
          <cell r="U29">
            <v>213.88907460962298</v>
          </cell>
          <cell r="V29">
            <v>240.99737592564662</v>
          </cell>
          <cell r="W29">
            <v>271.54138335046309</v>
          </cell>
          <cell r="X29">
            <v>305.95653827630082</v>
          </cell>
        </row>
        <row r="30">
          <cell r="F30" t="str">
            <v>tax growth</v>
          </cell>
          <cell r="H30">
            <v>125.8015407190022</v>
          </cell>
          <cell r="I30">
            <v>117.43333284733257</v>
          </cell>
          <cell r="J30">
            <v>109.10930671434247</v>
          </cell>
          <cell r="K30">
            <v>108.00969492836904</v>
          </cell>
          <cell r="L30">
            <v>100.40217168141592</v>
          </cell>
          <cell r="M30">
            <v>104.61508738165202</v>
          </cell>
          <cell r="N30">
            <v>107.1</v>
          </cell>
          <cell r="O30">
            <v>108.11999999999999</v>
          </cell>
          <cell r="P30">
            <v>108.93600000000001</v>
          </cell>
          <cell r="Q30">
            <v>109.14000000000001</v>
          </cell>
          <cell r="R30">
            <v>108.93600000000001</v>
          </cell>
          <cell r="S30">
            <v>112.67400000000001</v>
          </cell>
          <cell r="T30">
            <v>112.67400000000001</v>
          </cell>
          <cell r="U30">
            <v>112.67400000000001</v>
          </cell>
          <cell r="V30">
            <v>112.67400000000001</v>
          </cell>
          <cell r="W30">
            <v>112.67400000000001</v>
          </cell>
          <cell r="X30">
            <v>112.67400000000001</v>
          </cell>
        </row>
        <row r="31">
          <cell r="F31" t="str">
            <v>wage growth</v>
          </cell>
          <cell r="I31">
            <v>117.90543495729051</v>
          </cell>
          <cell r="J31">
            <v>107.5968433184494</v>
          </cell>
          <cell r="K31">
            <v>106.54237228343221</v>
          </cell>
          <cell r="L31">
            <v>103.13840120886117</v>
          </cell>
          <cell r="M31">
            <v>104.5</v>
          </cell>
          <cell r="N31">
            <v>105</v>
          </cell>
          <cell r="O31">
            <v>106</v>
          </cell>
          <cell r="P31">
            <v>106.80000000000001</v>
          </cell>
          <cell r="Q31">
            <v>107</v>
          </cell>
          <cell r="R31">
            <v>106.80000000000001</v>
          </cell>
          <cell r="S31">
            <v>106.80000000000001</v>
          </cell>
          <cell r="T31">
            <v>106.80000000000001</v>
          </cell>
          <cell r="U31">
            <v>106.80000000000001</v>
          </cell>
          <cell r="V31">
            <v>106.80000000000001</v>
          </cell>
          <cell r="W31">
            <v>106.80000000000001</v>
          </cell>
          <cell r="X31">
            <v>106.80000000000001</v>
          </cell>
        </row>
        <row r="32">
          <cell r="F32" t="str">
            <v>scale factor</v>
          </cell>
          <cell r="I32">
            <v>0.99599592580164809</v>
          </cell>
          <cell r="J32">
            <v>1.0140567636488804</v>
          </cell>
          <cell r="K32">
            <v>1.0137721979855427</v>
          </cell>
          <cell r="L32">
            <v>0.97347031275088103</v>
          </cell>
          <cell r="M32">
            <v>1.0011013146569572</v>
          </cell>
          <cell r="N32">
            <v>1.02</v>
          </cell>
          <cell r="O32">
            <v>1.02</v>
          </cell>
          <cell r="P32">
            <v>1.02</v>
          </cell>
          <cell r="Q32">
            <v>1.02</v>
          </cell>
          <cell r="R32">
            <v>1.02</v>
          </cell>
          <cell r="S32">
            <v>1.0549999999999999</v>
          </cell>
          <cell r="T32">
            <v>1.0549999999999999</v>
          </cell>
          <cell r="U32">
            <v>1.0549999999999999</v>
          </cell>
          <cell r="V32">
            <v>1.0549999999999999</v>
          </cell>
          <cell r="W32">
            <v>1.0549999999999999</v>
          </cell>
          <cell r="X32">
            <v>1.0549999999999999</v>
          </cell>
          <cell r="Z32" t="str">
            <v>rychejší přírůstek daně než objemu mezd</v>
          </cell>
        </row>
        <row r="33">
          <cell r="F33" t="str">
            <v>% of GDP</v>
          </cell>
          <cell r="G33">
            <v>4.6094014203584717</v>
          </cell>
          <cell r="H33">
            <v>4.9661139671276526</v>
          </cell>
          <cell r="I33">
            <v>5.1226865102079762</v>
          </cell>
          <cell r="J33">
            <v>5.2661193672099715</v>
          </cell>
          <cell r="K33">
            <v>5.2783184118333981</v>
          </cell>
          <cell r="L33">
            <v>5.1898786342100962</v>
          </cell>
          <cell r="M33">
            <v>5.1965529844999896</v>
          </cell>
          <cell r="N33">
            <v>5.2533261287298121</v>
          </cell>
          <cell r="O33">
            <v>5.3212353853389383</v>
          </cell>
          <cell r="P33">
            <v>5.4229805200425245</v>
          </cell>
          <cell r="Q33">
            <v>5.5198124134527937</v>
          </cell>
          <cell r="R33">
            <v>5.6297869548338477</v>
          </cell>
          <cell r="S33">
            <v>5.9389803699062718</v>
          </cell>
          <cell r="T33">
            <v>6.2651549902518466</v>
          </cell>
          <cell r="U33">
            <v>6.6092434403006957</v>
          </cell>
          <cell r="V33">
            <v>6.9722295651303332</v>
          </cell>
          <cell r="W33">
            <v>7.3551512435538102</v>
          </cell>
          <cell r="X33">
            <v>7.7591033557053972</v>
          </cell>
        </row>
        <row r="34">
          <cell r="E34" t="str">
            <v>Enterprise tax</v>
          </cell>
          <cell r="G34">
            <v>63.752000000000002</v>
          </cell>
          <cell r="H34">
            <v>66.481999999999999</v>
          </cell>
          <cell r="I34">
            <v>61.808999999999997</v>
          </cell>
          <cell r="J34">
            <v>55.563000000000002</v>
          </cell>
          <cell r="K34">
            <v>67.555999999999997</v>
          </cell>
          <cell r="L34">
            <v>70.116839260000006</v>
          </cell>
          <cell r="M34">
            <v>70.599999999999994</v>
          </cell>
          <cell r="N34">
            <v>71.851984590157684</v>
          </cell>
          <cell r="O34">
            <v>73.599476617592401</v>
          </cell>
          <cell r="P34">
            <v>75.542338941194203</v>
          </cell>
          <cell r="Q34">
            <v>77.548784441894</v>
          </cell>
          <cell r="R34">
            <v>79.592858729532722</v>
          </cell>
          <cell r="S34">
            <v>81.611078929765725</v>
          </cell>
          <cell r="T34">
            <v>83.680474735971998</v>
          </cell>
          <cell r="U34">
            <v>85.802343797757075</v>
          </cell>
          <cell r="V34">
            <v>87.978016668968039</v>
          </cell>
          <cell r="W34">
            <v>88.771367232082113</v>
          </cell>
          <cell r="X34">
            <v>88.121418789755708</v>
          </cell>
        </row>
        <row r="35">
          <cell r="F35" t="str">
            <v>tax growth</v>
          </cell>
          <cell r="H35">
            <v>104.28221859706362</v>
          </cell>
          <cell r="I35">
            <v>92.971029752414182</v>
          </cell>
          <cell r="J35">
            <v>89.894675532689419</v>
          </cell>
          <cell r="K35">
            <v>121.58450767597142</v>
          </cell>
          <cell r="L35">
            <v>103.79069107111138</v>
          </cell>
          <cell r="M35">
            <v>100.68907946379097</v>
          </cell>
          <cell r="N35">
            <v>101.77334927784376</v>
          </cell>
          <cell r="O35">
            <v>102.43207204004507</v>
          </cell>
          <cell r="P35">
            <v>102.63977736376648</v>
          </cell>
          <cell r="Q35">
            <v>102.6560542456353</v>
          </cell>
          <cell r="R35">
            <v>102.63585599999998</v>
          </cell>
          <cell r="S35">
            <v>102.53567999999997</v>
          </cell>
          <cell r="T35">
            <v>102.53568</v>
          </cell>
          <cell r="U35">
            <v>102.53567999999997</v>
          </cell>
          <cell r="V35">
            <v>102.53568</v>
          </cell>
          <cell r="W35">
            <v>100.90176</v>
          </cell>
          <cell r="X35">
            <v>99.267840000000007</v>
          </cell>
        </row>
        <row r="36">
          <cell r="F36" t="str">
            <v>4-lagged GDP growth</v>
          </cell>
          <cell r="J36">
            <v>1.1316171139956144</v>
          </cell>
          <cell r="K36">
            <v>1.1112672817808493</v>
          </cell>
          <cell r="L36">
            <v>1.0746367921595597</v>
          </cell>
          <cell r="M36">
            <v>1.0512285033161539</v>
          </cell>
          <cell r="N36">
            <v>1.0601390549775391</v>
          </cell>
          <cell r="O36">
            <v>1.0670007504171362</v>
          </cell>
          <cell r="P36">
            <v>1.0691643475392343</v>
          </cell>
          <cell r="Q36">
            <v>1.0693338983920344</v>
          </cell>
          <cell r="R36">
            <v>1.0691234999999999</v>
          </cell>
          <cell r="S36">
            <v>1.0680799999999999</v>
          </cell>
          <cell r="T36">
            <v>1.0680799999999999</v>
          </cell>
          <cell r="U36">
            <v>1.0680799999999999</v>
          </cell>
          <cell r="V36">
            <v>1.0680799999999999</v>
          </cell>
          <cell r="W36">
            <v>1.0510599999999999</v>
          </cell>
          <cell r="X36">
            <v>1.0340400000000001</v>
          </cell>
        </row>
        <row r="37">
          <cell r="F37" t="str">
            <v>Scale factor</v>
          </cell>
          <cell r="J37">
            <v>0.7943912691040993</v>
          </cell>
          <cell r="K37">
            <v>1.0941067884328195</v>
          </cell>
          <cell r="L37">
            <v>0.96582112047863677</v>
          </cell>
          <cell r="M37">
            <v>0.95782295805490558</v>
          </cell>
          <cell r="N37">
            <v>0.96</v>
          </cell>
          <cell r="O37">
            <v>0.96</v>
          </cell>
          <cell r="P37">
            <v>0.96</v>
          </cell>
          <cell r="Q37">
            <v>0.96</v>
          </cell>
          <cell r="R37">
            <v>0.96</v>
          </cell>
          <cell r="S37">
            <v>0.96</v>
          </cell>
          <cell r="T37">
            <v>0.96</v>
          </cell>
          <cell r="U37">
            <v>0.96</v>
          </cell>
          <cell r="V37">
            <v>0.96</v>
          </cell>
          <cell r="W37">
            <v>0.96</v>
          </cell>
          <cell r="X37">
            <v>0.96</v>
          </cell>
          <cell r="Y37">
            <v>0.96</v>
          </cell>
          <cell r="Z37" t="str">
            <v>stagnace poměru přírůstku HDP a výběru daně</v>
          </cell>
        </row>
        <row r="38">
          <cell r="F38" t="str">
            <v>% of GDP</v>
          </cell>
          <cell r="G38">
            <v>5.3899222184646609</v>
          </cell>
          <cell r="H38">
            <v>4.813699225255232</v>
          </cell>
          <cell r="I38">
            <v>3.9311200152642627</v>
          </cell>
          <cell r="J38">
            <v>3.3295182166826462</v>
          </cell>
          <cell r="K38">
            <v>3.7566590668965132</v>
          </cell>
          <cell r="L38">
            <v>3.8183760420410615</v>
          </cell>
          <cell r="M38">
            <v>3.6798058245305838</v>
          </cell>
          <cell r="N38">
            <v>3.5349925411019911</v>
          </cell>
          <cell r="O38">
            <v>3.3923177924973422</v>
          </cell>
          <cell r="P38">
            <v>3.2573646660724496</v>
          </cell>
          <cell r="Q38">
            <v>3.1185540353139189</v>
          </cell>
          <cell r="R38">
            <v>2.9967367884119005</v>
          </cell>
          <cell r="S38">
            <v>2.876867316875424</v>
          </cell>
          <cell r="T38">
            <v>2.7617926242004076</v>
          </cell>
          <cell r="U38">
            <v>2.6513209192323908</v>
          </cell>
          <cell r="V38">
            <v>2.5452680824630951</v>
          </cell>
          <cell r="W38">
            <v>2.4045205339707829</v>
          </cell>
          <cell r="X38">
            <v>2.234772298357111</v>
          </cell>
        </row>
        <row r="39">
          <cell r="D39" t="str">
            <v>Social security contributions</v>
          </cell>
          <cell r="G39">
            <v>162.30199999999999</v>
          </cell>
          <cell r="H39">
            <v>192.45500000000001</v>
          </cell>
          <cell r="I39">
            <v>222.20400000000001</v>
          </cell>
          <cell r="J39">
            <v>246.755</v>
          </cell>
          <cell r="K39">
            <v>262.887</v>
          </cell>
          <cell r="L39">
            <v>270.61264469000002</v>
          </cell>
          <cell r="M39">
            <v>284.06799999999998</v>
          </cell>
          <cell r="N39">
            <v>298.27139999999997</v>
          </cell>
          <cell r="O39">
            <v>316.16768399999995</v>
          </cell>
          <cell r="P39">
            <v>337.66708651199997</v>
          </cell>
          <cell r="Q39">
            <v>361.30378256783996</v>
          </cell>
          <cell r="R39">
            <v>385.87243978245317</v>
          </cell>
          <cell r="S39">
            <v>412.11176568766001</v>
          </cell>
          <cell r="T39">
            <v>440.13536575442095</v>
          </cell>
          <cell r="U39">
            <v>470.06457062572161</v>
          </cell>
          <cell r="V39">
            <v>502.02896142827069</v>
          </cell>
          <cell r="W39">
            <v>536.16693080539312</v>
          </cell>
          <cell r="X39">
            <v>572.62628210015998</v>
          </cell>
        </row>
        <row r="40">
          <cell r="F40" t="str">
            <v>tax growth</v>
          </cell>
          <cell r="H40">
            <v>118.57832928737785</v>
          </cell>
          <cell r="I40">
            <v>115.45763944818268</v>
          </cell>
          <cell r="J40">
            <v>111.04885600619249</v>
          </cell>
          <cell r="K40">
            <v>106.5376588113716</v>
          </cell>
          <cell r="L40">
            <v>102.93877015219468</v>
          </cell>
          <cell r="M40">
            <v>104.97218277638642</v>
          </cell>
          <cell r="N40">
            <v>105</v>
          </cell>
          <cell r="O40">
            <v>105.99999999999999</v>
          </cell>
          <cell r="P40">
            <v>106.80000000000001</v>
          </cell>
          <cell r="Q40">
            <v>107</v>
          </cell>
          <cell r="R40">
            <v>106.80000000000003</v>
          </cell>
          <cell r="S40">
            <v>106.80000000000001</v>
          </cell>
          <cell r="T40">
            <v>106.80000000000001</v>
          </cell>
          <cell r="U40">
            <v>106.80000000000001</v>
          </cell>
          <cell r="V40">
            <v>106.80000000000001</v>
          </cell>
          <cell r="W40">
            <v>106.80000000000001</v>
          </cell>
          <cell r="X40">
            <v>106.80000000000003</v>
          </cell>
        </row>
        <row r="41">
          <cell r="F41" t="str">
            <v>wage growth</v>
          </cell>
          <cell r="I41">
            <v>117.90543495729051</v>
          </cell>
          <cell r="J41">
            <v>107.5968433184494</v>
          </cell>
          <cell r="K41">
            <v>106.54237228343221</v>
          </cell>
          <cell r="L41">
            <v>103.13840120886117</v>
          </cell>
          <cell r="M41">
            <v>104.5</v>
          </cell>
          <cell r="N41">
            <v>105</v>
          </cell>
          <cell r="O41">
            <v>106</v>
          </cell>
          <cell r="P41">
            <v>106.80000000000001</v>
          </cell>
          <cell r="Q41">
            <v>107</v>
          </cell>
          <cell r="R41">
            <v>106.80000000000001</v>
          </cell>
          <cell r="S41">
            <v>106.80000000000001</v>
          </cell>
          <cell r="T41">
            <v>106.80000000000001</v>
          </cell>
          <cell r="U41">
            <v>106.80000000000001</v>
          </cell>
          <cell r="V41">
            <v>106.80000000000001</v>
          </cell>
          <cell r="W41">
            <v>106.80000000000001</v>
          </cell>
          <cell r="X41">
            <v>106.80000000000001</v>
          </cell>
        </row>
        <row r="42">
          <cell r="F42" t="str">
            <v>Scale factor</v>
          </cell>
          <cell r="I42">
            <v>0.97923933269068963</v>
          </cell>
          <cell r="J42">
            <v>1.0320828435228935</v>
          </cell>
          <cell r="K42">
            <v>0.99995575964792605</v>
          </cell>
          <cell r="L42">
            <v>0.99806443522173449</v>
          </cell>
          <cell r="M42">
            <v>1.0045184954678126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Z42" t="str">
            <v>stagnace poměru přírůstku mezd a výběru daně</v>
          </cell>
        </row>
        <row r="43">
          <cell r="F43" t="str">
            <v>% of GDP</v>
          </cell>
          <cell r="G43">
            <v>13.721846466012853</v>
          </cell>
          <cell r="H43">
            <v>13.93490695822171</v>
          </cell>
          <cell r="I43">
            <v>14.132417477580617</v>
          </cell>
          <cell r="J43">
            <v>14.786373441994247</v>
          </cell>
          <cell r="K43">
            <v>14.618639826502807</v>
          </cell>
          <cell r="L43">
            <v>14.736842819256116</v>
          </cell>
          <cell r="M43">
            <v>14.806162619869037</v>
          </cell>
          <cell r="N43">
            <v>14.674433562806263</v>
          </cell>
          <cell r="O43">
            <v>14.572675094125721</v>
          </cell>
          <cell r="P43">
            <v>14.560110951238043</v>
          </cell>
          <cell r="Q43">
            <v>14.529503940134244</v>
          </cell>
          <cell r="R43">
            <v>14.528415669297596</v>
          </cell>
          <cell r="S43">
            <v>14.527327479973257</v>
          </cell>
          <cell r="T43">
            <v>14.52623937215512</v>
          </cell>
          <cell r="U43">
            <v>14.525151345837084</v>
          </cell>
          <cell r="V43">
            <v>14.524063401013038</v>
          </cell>
          <cell r="W43">
            <v>14.522975537676885</v>
          </cell>
          <cell r="X43">
            <v>14.521887755822521</v>
          </cell>
        </row>
        <row r="44">
          <cell r="D44" t="str">
            <v>Other taxes</v>
          </cell>
          <cell r="G44">
            <v>10.628</v>
          </cell>
          <cell r="H44">
            <v>10.07</v>
          </cell>
          <cell r="I44">
            <v>8.1120000000000001</v>
          </cell>
          <cell r="J44">
            <v>9.1209999999999987</v>
          </cell>
          <cell r="K44">
            <v>10.494999999999999</v>
          </cell>
          <cell r="L44">
            <v>11.226674719999998</v>
          </cell>
          <cell r="M44">
            <v>11.3</v>
          </cell>
          <cell r="N44">
            <v>11.552506580728327</v>
          </cell>
          <cell r="O44">
            <v>11.899575459595273</v>
          </cell>
          <cell r="P44">
            <v>12.274523202347968</v>
          </cell>
          <cell r="Q44">
            <v>12.700757370747054</v>
          </cell>
          <cell r="R44">
            <v>13.090635059908347</v>
          </cell>
          <cell r="S44">
            <v>13.422571674995432</v>
          </cell>
          <cell r="T44">
            <v>13.762925140443956</v>
          </cell>
          <cell r="U44">
            <v>14.111908880645164</v>
          </cell>
          <cell r="V44">
            <v>14.469741731749906</v>
          </cell>
          <cell r="W44">
            <v>14.836648078893541</v>
          </cell>
          <cell r="X44">
            <v>15.212857996900427</v>
          </cell>
        </row>
        <row r="45">
          <cell r="F45" t="str">
            <v>tax growth</v>
          </cell>
          <cell r="H45">
            <v>94.749717726759513</v>
          </cell>
          <cell r="I45">
            <v>80.55610724925522</v>
          </cell>
          <cell r="J45">
            <v>112.43836291913215</v>
          </cell>
          <cell r="K45">
            <v>115.0641377041991</v>
          </cell>
          <cell r="L45">
            <v>106.9716505002382</v>
          </cell>
          <cell r="M45">
            <v>100.65313444834538</v>
          </cell>
          <cell r="N45">
            <v>102.23457151087014</v>
          </cell>
          <cell r="O45">
            <v>103.00427337081911</v>
          </cell>
          <cell r="P45">
            <v>103.15093377932534</v>
          </cell>
          <cell r="Q45">
            <v>103.47251100000001</v>
          </cell>
          <cell r="R45">
            <v>103.06971999999999</v>
          </cell>
          <cell r="S45">
            <v>102.53568</v>
          </cell>
          <cell r="T45">
            <v>102.53568</v>
          </cell>
          <cell r="U45">
            <v>102.53568</v>
          </cell>
          <cell r="V45">
            <v>102.53568</v>
          </cell>
          <cell r="W45">
            <v>102.53568</v>
          </cell>
          <cell r="X45">
            <v>102.53568</v>
          </cell>
        </row>
        <row r="46">
          <cell r="F46" t="str">
            <v>GDP growth</v>
          </cell>
          <cell r="H46">
            <v>116.76530267162664</v>
          </cell>
          <cell r="I46">
            <v>113.84403736152342</v>
          </cell>
          <cell r="J46">
            <v>106.13750556509571</v>
          </cell>
          <cell r="K46">
            <v>107.76006711409396</v>
          </cell>
          <cell r="L46">
            <v>102.11310682311073</v>
          </cell>
          <cell r="M46">
            <v>104.48072182416119</v>
          </cell>
          <cell r="N46">
            <v>105.94256115116079</v>
          </cell>
          <cell r="O46">
            <v>106.7401796588799</v>
          </cell>
          <cell r="P46">
            <v>106.89215935681382</v>
          </cell>
          <cell r="Q46">
            <v>107.22540000000001</v>
          </cell>
          <cell r="R46">
            <v>106.80799999999999</v>
          </cell>
          <cell r="S46">
            <v>106.80799999999999</v>
          </cell>
          <cell r="T46">
            <v>106.80799999999999</v>
          </cell>
          <cell r="U46">
            <v>106.80799999999999</v>
          </cell>
          <cell r="V46">
            <v>106.80799999999999</v>
          </cell>
          <cell r="W46">
            <v>106.80799999999999</v>
          </cell>
          <cell r="X46">
            <v>106.80799999999999</v>
          </cell>
        </row>
        <row r="47">
          <cell r="F47" t="str">
            <v>Scale factor</v>
          </cell>
          <cell r="H47">
            <v>0.81145439234820915</v>
          </cell>
          <cell r="I47">
            <v>0.7076005833616128</v>
          </cell>
          <cell r="J47">
            <v>1.0593650408542155</v>
          </cell>
          <cell r="K47">
            <v>1.0677808652659038</v>
          </cell>
          <cell r="L47">
            <v>1.0475800201196881</v>
          </cell>
          <cell r="M47">
            <v>0.96336561129183662</v>
          </cell>
          <cell r="N47">
            <v>0.96499999999999997</v>
          </cell>
          <cell r="O47">
            <v>0.96499999999999997</v>
          </cell>
          <cell r="P47">
            <v>0.96499999999999997</v>
          </cell>
          <cell r="Q47">
            <v>0.96499999999999997</v>
          </cell>
          <cell r="R47">
            <v>0.96499999999999997</v>
          </cell>
          <cell r="S47">
            <v>0.96</v>
          </cell>
          <cell r="T47">
            <v>0.96</v>
          </cell>
          <cell r="U47">
            <v>0.96</v>
          </cell>
          <cell r="V47">
            <v>0.96</v>
          </cell>
          <cell r="W47">
            <v>0.96</v>
          </cell>
          <cell r="X47">
            <v>0.96</v>
          </cell>
          <cell r="Z47" t="str">
            <v>pomalejší přírůstek daně než HDP</v>
          </cell>
        </row>
        <row r="48">
          <cell r="F48" t="str">
            <v>% of GDP</v>
          </cell>
          <cell r="G48">
            <v>0.89854582346973288</v>
          </cell>
          <cell r="H48">
            <v>0.72912895518065313</v>
          </cell>
          <cell r="I48">
            <v>0.51593207403167329</v>
          </cell>
          <cell r="J48">
            <v>0.54656040268456363</v>
          </cell>
          <cell r="K48">
            <v>0.58360673969860422</v>
          </cell>
          <cell r="L48">
            <v>0.61137476011544944</v>
          </cell>
          <cell r="M48">
            <v>0.58897741950701987</v>
          </cell>
          <cell r="N48">
            <v>0.56836320982427413</v>
          </cell>
          <cell r="O48">
            <v>0.54847049748042453</v>
          </cell>
          <cell r="P48">
            <v>0.52927403006860962</v>
          </cell>
          <cell r="Q48">
            <v>0.51074943901620828</v>
          </cell>
          <cell r="R48">
            <v>0.49287320865064094</v>
          </cell>
          <cell r="S48">
            <v>0.47315828030461526</v>
          </cell>
          <cell r="T48">
            <v>0.45423194909243075</v>
          </cell>
          <cell r="U48">
            <v>0.43606267112873359</v>
          </cell>
          <cell r="V48">
            <v>0.41862016428358417</v>
          </cell>
          <cell r="W48">
            <v>0.40187535771224081</v>
          </cell>
          <cell r="X48">
            <v>0.38580034340375119</v>
          </cell>
        </row>
        <row r="49">
          <cell r="C49" t="str">
            <v>Non-tax revenue - current</v>
          </cell>
          <cell r="G49">
            <v>51.892000000000053</v>
          </cell>
          <cell r="H49">
            <v>61.70999999999998</v>
          </cell>
          <cell r="I49">
            <v>57.302999999999997</v>
          </cell>
          <cell r="J49">
            <v>45.25</v>
          </cell>
          <cell r="K49">
            <v>48.557000000000016</v>
          </cell>
          <cell r="L49">
            <v>47.509026329999948</v>
          </cell>
          <cell r="M49">
            <v>47.296999999999997</v>
          </cell>
          <cell r="N49">
            <v>48.103347021757934</v>
          </cell>
          <cell r="O49">
            <v>49.291775071640515</v>
          </cell>
          <cell r="P49">
            <v>50.581481049004999</v>
          </cell>
          <cell r="Q49">
            <v>52.066747565491013</v>
          </cell>
          <cell r="R49">
            <v>53.386993670159654</v>
          </cell>
          <cell r="S49">
            <v>54.740716991255148</v>
          </cell>
          <cell r="T49">
            <v>56.128766403858997</v>
          </cell>
          <cell r="U49">
            <v>57.552012307808361</v>
          </cell>
          <cell r="V49">
            <v>59.011347173494997</v>
          </cell>
          <cell r="W49">
            <v>60.507686101503872</v>
          </cell>
          <cell r="X49">
            <v>62.041967396442473</v>
          </cell>
        </row>
        <row r="50">
          <cell r="F50" t="str">
            <v>growth rate</v>
          </cell>
          <cell r="H50">
            <v>118.92006474986493</v>
          </cell>
          <cell r="I50">
            <v>92.858531842489086</v>
          </cell>
          <cell r="J50">
            <v>78.966197232256604</v>
          </cell>
          <cell r="K50">
            <v>107.30828729281771</v>
          </cell>
          <cell r="L50">
            <v>97.841766027555096</v>
          </cell>
          <cell r="M50">
            <v>99.553713585862184</v>
          </cell>
          <cell r="N50">
            <v>101.70485870511436</v>
          </cell>
          <cell r="O50">
            <v>102.47057247252469</v>
          </cell>
          <cell r="P50">
            <v>102.61647298254127</v>
          </cell>
          <cell r="Q50">
            <v>102.936384</v>
          </cell>
          <cell r="R50">
            <v>102.53568</v>
          </cell>
          <cell r="S50">
            <v>102.53567999999997</v>
          </cell>
          <cell r="T50">
            <v>102.53567999999997</v>
          </cell>
          <cell r="U50">
            <v>102.53568</v>
          </cell>
          <cell r="V50">
            <v>102.53568</v>
          </cell>
          <cell r="W50">
            <v>102.53568</v>
          </cell>
          <cell r="X50">
            <v>102.53567999999997</v>
          </cell>
        </row>
        <row r="51">
          <cell r="F51" t="str">
            <v>GDP growth</v>
          </cell>
          <cell r="H51">
            <v>116.76530267162664</v>
          </cell>
          <cell r="I51">
            <v>113.84403736152342</v>
          </cell>
          <cell r="J51">
            <v>106.13750556509571</v>
          </cell>
          <cell r="K51">
            <v>107.76006711409396</v>
          </cell>
          <cell r="L51">
            <v>102.11310682311073</v>
          </cell>
          <cell r="M51">
            <v>104.48072182416119</v>
          </cell>
          <cell r="N51">
            <v>105.94256115116079</v>
          </cell>
          <cell r="O51">
            <v>106.7401796588799</v>
          </cell>
          <cell r="P51">
            <v>106.89215935681382</v>
          </cell>
          <cell r="Q51">
            <v>107.22540000000001</v>
          </cell>
          <cell r="R51">
            <v>106.80799999999999</v>
          </cell>
          <cell r="S51">
            <v>106.80799999999999</v>
          </cell>
          <cell r="T51">
            <v>106.80799999999999</v>
          </cell>
          <cell r="U51">
            <v>106.80799999999999</v>
          </cell>
          <cell r="V51">
            <v>106.80799999999999</v>
          </cell>
          <cell r="W51">
            <v>106.80799999999999</v>
          </cell>
          <cell r="X51">
            <v>106.80799999999999</v>
          </cell>
        </row>
        <row r="52">
          <cell r="F52" t="str">
            <v>Scale factor</v>
          </cell>
          <cell r="H52">
            <v>1.018453787460287</v>
          </cell>
          <cell r="I52">
            <v>0.81566442999212418</v>
          </cell>
          <cell r="J52">
            <v>0.74399899273895653</v>
          </cell>
          <cell r="K52">
            <v>0.99580753953319356</v>
          </cell>
          <cell r="L52">
            <v>0.95817049418587541</v>
          </cell>
          <cell r="M52">
            <v>0.95284289625610497</v>
          </cell>
          <cell r="N52">
            <v>0.96</v>
          </cell>
          <cell r="O52">
            <v>0.96</v>
          </cell>
          <cell r="P52">
            <v>0.96</v>
          </cell>
          <cell r="Q52">
            <v>0.96</v>
          </cell>
          <cell r="R52">
            <v>0.96</v>
          </cell>
          <cell r="S52">
            <v>0.96</v>
          </cell>
          <cell r="T52">
            <v>0.96</v>
          </cell>
          <cell r="U52">
            <v>0.96</v>
          </cell>
          <cell r="V52">
            <v>0.96</v>
          </cell>
          <cell r="W52">
            <v>0.96</v>
          </cell>
          <cell r="X52">
            <v>0.96</v>
          </cell>
          <cell r="Z52" t="str">
            <v>pomalejší přírůstek příjmu než HDP</v>
          </cell>
        </row>
        <row r="53">
          <cell r="F53" t="str">
            <v>% of GDP</v>
          </cell>
          <cell r="G53">
            <v>4.3872167737571912</v>
          </cell>
          <cell r="H53">
            <v>4.4681775396423129</v>
          </cell>
          <cell r="I53">
            <v>3.6445334859759586</v>
          </cell>
          <cell r="J53">
            <v>2.7115292425695112</v>
          </cell>
          <cell r="K53">
            <v>2.700161263415449</v>
          </cell>
          <cell r="L53">
            <v>2.5872148521483389</v>
          </cell>
          <cell r="M53">
            <v>2.4652092929578333</v>
          </cell>
          <cell r="N53">
            <v>2.3666009212395203</v>
          </cell>
          <cell r="O53">
            <v>2.2719368843899392</v>
          </cell>
          <cell r="P53">
            <v>2.1810594090143414</v>
          </cell>
          <cell r="Q53">
            <v>2.0938170326537677</v>
          </cell>
          <cell r="R53">
            <v>2.0100643513476171</v>
          </cell>
          <cell r="S53">
            <v>1.9296617772937119</v>
          </cell>
          <cell r="T53">
            <v>1.8524753062019634</v>
          </cell>
          <cell r="U53">
            <v>1.7783762939538847</v>
          </cell>
          <cell r="V53">
            <v>1.7072412421957295</v>
          </cell>
          <cell r="W53">
            <v>1.6389515925079003</v>
          </cell>
          <cell r="X53">
            <v>1.5733935288075842</v>
          </cell>
        </row>
        <row r="54">
          <cell r="B54" t="str">
            <v>Capital revenue</v>
          </cell>
          <cell r="G54">
            <v>6.3000000000000114</v>
          </cell>
          <cell r="H54">
            <v>5.4750000000000227</v>
          </cell>
          <cell r="I54">
            <v>8.2599999999999909</v>
          </cell>
          <cell r="J54">
            <v>9.1480000000000246</v>
          </cell>
          <cell r="K54">
            <v>9.7830000000000155</v>
          </cell>
          <cell r="L54">
            <v>31.162539469999999</v>
          </cell>
          <cell r="M54">
            <v>13.632999999999999</v>
          </cell>
          <cell r="N54">
            <v>13.865423387268239</v>
          </cell>
          <cell r="O54">
            <v>14.20797872067309</v>
          </cell>
          <cell r="P54">
            <v>14.124110187600191</v>
          </cell>
          <cell r="Q54">
            <v>13.630170280585551</v>
          </cell>
          <cell r="R54">
            <v>12.374395432294641</v>
          </cell>
          <cell r="S54">
            <v>12.688170502392248</v>
          </cell>
          <cell r="T54">
            <v>13.009901904187306</v>
          </cell>
          <cell r="U54">
            <v>13.3397913847914</v>
          </cell>
          <cell r="V54">
            <v>13.678045806977277</v>
          </cell>
          <cell r="W54">
            <v>14.024877278895639</v>
          </cell>
          <cell r="X54">
            <v>14.380503287081138</v>
          </cell>
        </row>
        <row r="55">
          <cell r="F55" t="str">
            <v>growth rate</v>
          </cell>
          <cell r="H55">
            <v>86.904761904762111</v>
          </cell>
          <cell r="I55">
            <v>150.867579908675</v>
          </cell>
          <cell r="J55">
            <v>110.75060532687692</v>
          </cell>
          <cell r="K55">
            <v>106.94140795802349</v>
          </cell>
          <cell r="L55">
            <v>318.53766196463204</v>
          </cell>
          <cell r="M55">
            <v>43.748039254388786</v>
          </cell>
          <cell r="N55">
            <v>101.70485870511435</v>
          </cell>
          <cell r="O55">
            <v>102.47057247252471</v>
          </cell>
          <cell r="P55">
            <v>99.40970820183685</v>
          </cell>
          <cell r="Q55">
            <v>96.502859999999998</v>
          </cell>
          <cell r="R55">
            <v>90.786799999999985</v>
          </cell>
          <cell r="S55">
            <v>102.53568</v>
          </cell>
          <cell r="T55">
            <v>102.53567999999997</v>
          </cell>
          <cell r="U55">
            <v>102.53568</v>
          </cell>
          <cell r="V55">
            <v>102.53568</v>
          </cell>
          <cell r="W55">
            <v>102.53568</v>
          </cell>
          <cell r="X55">
            <v>102.53568</v>
          </cell>
        </row>
        <row r="56">
          <cell r="F56" t="str">
            <v>GDP growth</v>
          </cell>
          <cell r="H56">
            <v>116.76530267162664</v>
          </cell>
          <cell r="I56">
            <v>113.84403736152342</v>
          </cell>
          <cell r="J56">
            <v>106.13750556509571</v>
          </cell>
          <cell r="K56">
            <v>107.76006711409396</v>
          </cell>
          <cell r="L56">
            <v>102.11310682311073</v>
          </cell>
          <cell r="M56">
            <v>104.48072182416119</v>
          </cell>
          <cell r="N56">
            <v>105.94256115116079</v>
          </cell>
          <cell r="O56">
            <v>106.7401796588799</v>
          </cell>
          <cell r="P56">
            <v>106.89215935681382</v>
          </cell>
          <cell r="Q56">
            <v>107.22540000000001</v>
          </cell>
          <cell r="R56">
            <v>106.80799999999999</v>
          </cell>
          <cell r="S56">
            <v>106.80799999999999</v>
          </cell>
          <cell r="T56">
            <v>106.80799999999999</v>
          </cell>
          <cell r="U56">
            <v>106.80799999999999</v>
          </cell>
          <cell r="V56">
            <v>106.80799999999999</v>
          </cell>
          <cell r="W56">
            <v>106.80799999999999</v>
          </cell>
          <cell r="X56">
            <v>106.80799999999999</v>
          </cell>
        </row>
        <row r="57">
          <cell r="F57" t="str">
            <v>Scale factor</v>
          </cell>
          <cell r="H57">
            <v>0.74426871610276324</v>
          </cell>
          <cell r="I57">
            <v>1.3252128385923236</v>
          </cell>
          <cell r="J57">
            <v>1.0434634273456891</v>
          </cell>
          <cell r="K57">
            <v>0.99240294500555859</v>
          </cell>
          <cell r="L57">
            <v>3.1194591162173815</v>
          </cell>
          <cell r="M57">
            <v>0.41871876926746154</v>
          </cell>
          <cell r="N57">
            <v>0.96</v>
          </cell>
          <cell r="O57">
            <v>0.96</v>
          </cell>
          <cell r="P57">
            <v>0.93</v>
          </cell>
          <cell r="Q57">
            <v>0.9</v>
          </cell>
          <cell r="R57">
            <v>0.85</v>
          </cell>
          <cell r="S57">
            <v>0.96</v>
          </cell>
          <cell r="T57">
            <v>0.96</v>
          </cell>
          <cell r="U57">
            <v>0.96</v>
          </cell>
          <cell r="V57">
            <v>0.96</v>
          </cell>
          <cell r="W57">
            <v>0.96</v>
          </cell>
          <cell r="X57">
            <v>0.96</v>
          </cell>
          <cell r="Z57" t="str">
            <v>pomalejší přírůstek příjmu než HDP-doprodej majetku</v>
          </cell>
        </row>
        <row r="58">
          <cell r="F58" t="str">
            <v>% of GDP</v>
          </cell>
          <cell r="G58">
            <v>0.5326344267839036</v>
          </cell>
          <cell r="H58">
            <v>0.39642314097458714</v>
          </cell>
          <cell r="I58">
            <v>0.52534503593461745</v>
          </cell>
          <cell r="J58">
            <v>0.54817833173538022</v>
          </cell>
          <cell r="K58">
            <v>0.5440137908024254</v>
          </cell>
          <cell r="L58">
            <v>1.6970287790666012</v>
          </cell>
          <cell r="M58">
            <v>0.71057780178223029</v>
          </cell>
          <cell r="N58">
            <v>0.68215468971094095</v>
          </cell>
          <cell r="O58">
            <v>0.65486850212250336</v>
          </cell>
          <cell r="P58">
            <v>0.60902770697392805</v>
          </cell>
          <cell r="Q58">
            <v>0.54812493627653525</v>
          </cell>
          <cell r="R58">
            <v>0.46590619583505488</v>
          </cell>
          <cell r="S58">
            <v>0.44726994800165276</v>
          </cell>
          <cell r="T58">
            <v>0.42937915008158661</v>
          </cell>
          <cell r="U58">
            <v>0.41220398407832315</v>
          </cell>
          <cell r="V58">
            <v>0.39571582471519012</v>
          </cell>
          <cell r="W58">
            <v>0.37988719172658258</v>
          </cell>
          <cell r="X58">
            <v>0.36469170405751927</v>
          </cell>
        </row>
      </sheetData>
      <sheetData sheetId="4" refreshError="1">
        <row r="1">
          <cell r="J1" t="str">
            <v>Medium Term Forecast - Expenditures-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  <cell r="X2">
            <v>2011</v>
          </cell>
          <cell r="Z2">
            <v>1999</v>
          </cell>
          <cell r="AA2">
            <v>2000</v>
          </cell>
          <cell r="AB2">
            <v>2001</v>
          </cell>
          <cell r="AC2">
            <v>2002</v>
          </cell>
        </row>
        <row r="3">
          <cell r="A3" t="str">
            <v>Expenditure incl. L-R</v>
          </cell>
          <cell r="G3">
            <v>495.048</v>
          </cell>
          <cell r="H3">
            <v>573.553</v>
          </cell>
          <cell r="I3">
            <v>638.721</v>
          </cell>
          <cell r="J3">
            <v>681.95</v>
          </cell>
          <cell r="K3">
            <v>734.42600200000004</v>
          </cell>
          <cell r="L3">
            <v>771.35451482999997</v>
          </cell>
          <cell r="M3">
            <v>847.29700000000014</v>
          </cell>
          <cell r="N3">
            <v>910.14066393549399</v>
          </cell>
          <cell r="O3">
            <v>932.84238169951766</v>
          </cell>
          <cell r="P3">
            <v>995.26608185174564</v>
          </cell>
          <cell r="Q3">
            <v>1057.0321555436153</v>
          </cell>
          <cell r="R3">
            <v>1108.0312137720866</v>
          </cell>
          <cell r="S3">
            <v>565.51857650676016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</row>
        <row r="4">
          <cell r="F4" t="str">
            <v>% of GDP</v>
          </cell>
          <cell r="G4">
            <v>41.853905985796416</v>
          </cell>
          <cell r="H4">
            <v>41.528709000072411</v>
          </cell>
          <cell r="I4">
            <v>40.623354321694336</v>
          </cell>
          <cell r="J4">
            <v>40.864693192713332</v>
          </cell>
          <cell r="K4">
            <v>40.840015681476956</v>
          </cell>
          <cell r="L4">
            <v>42.005909428198009</v>
          </cell>
          <cell r="M4">
            <v>44.162725718233588</v>
          </cell>
          <cell r="N4">
            <v>44.77733602930013</v>
          </cell>
          <cell r="O4">
            <v>42.996199897955037</v>
          </cell>
          <cell r="P4">
            <v>42.915596919602031</v>
          </cell>
          <cell r="Q4">
            <v>42.50758948513316</v>
          </cell>
          <cell r="R4">
            <v>41.718289228722576</v>
          </cell>
          <cell r="S4">
            <v>19.935061895681308</v>
          </cell>
          <cell r="T4" t="e">
            <v>#REF!</v>
          </cell>
          <cell r="U4" t="e">
            <v>#REF!</v>
          </cell>
          <cell r="V4" t="e">
            <v>#REF!</v>
          </cell>
          <cell r="W4" t="e">
            <v>#REF!</v>
          </cell>
          <cell r="X4" t="e">
            <v>#REF!</v>
          </cell>
        </row>
        <row r="5">
          <cell r="A5" t="str">
            <v>Expenditure excl. L_R</v>
          </cell>
          <cell r="G5">
            <v>518.69100000000003</v>
          </cell>
          <cell r="H5">
            <v>593.90300000000002</v>
          </cell>
          <cell r="I5">
            <v>660.49099999999999</v>
          </cell>
          <cell r="J5">
            <v>697.55100000000004</v>
          </cell>
          <cell r="K5">
            <v>749.61500000000001</v>
          </cell>
          <cell r="L5">
            <v>790.67240228999992</v>
          </cell>
          <cell r="M5">
            <v>899.23100000000011</v>
          </cell>
          <cell r="N5">
            <v>990.76966393549401</v>
          </cell>
          <cell r="O5">
            <v>963.55938169951764</v>
          </cell>
          <cell r="P5">
            <v>1021.5740818517456</v>
          </cell>
          <cell r="Q5">
            <v>1061.3401555436153</v>
          </cell>
          <cell r="R5">
            <v>1098.3392137720866</v>
          </cell>
          <cell r="S5">
            <v>565.51857650676016</v>
          </cell>
          <cell r="T5" t="e">
            <v>#REF!</v>
          </cell>
          <cell r="U5" t="e">
            <v>#REF!</v>
          </cell>
          <cell r="V5" t="e">
            <v>#REF!</v>
          </cell>
          <cell r="W5" t="e">
            <v>#REF!</v>
          </cell>
          <cell r="X5" t="e">
            <v>#REF!</v>
          </cell>
        </row>
        <row r="6">
          <cell r="F6" t="str">
            <v>% of GDP</v>
          </cell>
          <cell r="G6">
            <v>43.852806898884005</v>
          </cell>
          <cell r="H6">
            <v>43.002172181594382</v>
          </cell>
          <cell r="I6">
            <v>42.007950136742352</v>
          </cell>
          <cell r="J6">
            <v>41.799556567593484</v>
          </cell>
          <cell r="K6">
            <v>41.684646610687878</v>
          </cell>
          <cell r="L6">
            <v>43.057910052279034</v>
          </cell>
          <cell r="M6">
            <v>46.869624240771422</v>
          </cell>
          <cell r="N6">
            <v>48.744142446997252</v>
          </cell>
          <cell r="O6">
            <v>44.411995640274668</v>
          </cell>
          <cell r="P6">
            <v>44.049990570052053</v>
          </cell>
          <cell r="Q6">
            <v>42.680831798095511</v>
          </cell>
          <cell r="R6">
            <v>41.353377433658338</v>
          </cell>
          <cell r="S6">
            <v>19.935061895681308</v>
          </cell>
          <cell r="T6" t="e">
            <v>#REF!</v>
          </cell>
          <cell r="U6" t="e">
            <v>#REF!</v>
          </cell>
          <cell r="V6" t="e">
            <v>#REF!</v>
          </cell>
          <cell r="W6" t="e">
            <v>#REF!</v>
          </cell>
          <cell r="X6" t="e">
            <v>#REF!</v>
          </cell>
        </row>
        <row r="7">
          <cell r="B7" t="str">
            <v>Current exp.</v>
          </cell>
          <cell r="G7">
            <v>435.322</v>
          </cell>
          <cell r="H7">
            <v>495.86500000000001</v>
          </cell>
          <cell r="I7">
            <v>559.89499999999998</v>
          </cell>
          <cell r="J7">
            <v>605.02700000000004</v>
          </cell>
          <cell r="K7">
            <v>655.53899999999999</v>
          </cell>
          <cell r="L7">
            <v>687.97449754999991</v>
          </cell>
          <cell r="M7">
            <v>782.30900000000008</v>
          </cell>
          <cell r="N7">
            <v>861.48314190598387</v>
          </cell>
          <cell r="O7">
            <v>824.73671066334509</v>
          </cell>
          <cell r="P7">
            <v>875.56963484056939</v>
          </cell>
          <cell r="Q7">
            <v>909.77641724808313</v>
          </cell>
          <cell r="R7">
            <v>945.61004450427163</v>
          </cell>
          <cell r="S7">
            <v>412.14620156470994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</row>
        <row r="8">
          <cell r="F8" t="str">
            <v>% of GDP</v>
          </cell>
          <cell r="G8">
            <v>36.804362529590797</v>
          </cell>
          <cell r="H8">
            <v>35.903627543262616</v>
          </cell>
          <cell r="I8">
            <v>35.609934490873243</v>
          </cell>
          <cell r="J8">
            <v>36.255213326941522</v>
          </cell>
          <cell r="K8">
            <v>36.45326141355725</v>
          </cell>
          <cell r="L8">
            <v>37.465256088329788</v>
          </cell>
          <cell r="M8">
            <v>40.775427971426311</v>
          </cell>
          <cell r="N8">
            <v>42.383470662547467</v>
          </cell>
          <cell r="O8">
            <v>38.013436321641592</v>
          </cell>
          <cell r="P8">
            <v>37.754319381556357</v>
          </cell>
          <cell r="Q8">
            <v>36.585833519651182</v>
          </cell>
          <cell r="R8">
            <v>35.602998222330619</v>
          </cell>
          <cell r="S8">
            <v>14.528541377038607</v>
          </cell>
          <cell r="T8" t="e">
            <v>#REF!</v>
          </cell>
          <cell r="U8" t="e">
            <v>#REF!</v>
          </cell>
          <cell r="V8" t="e">
            <v>#REF!</v>
          </cell>
          <cell r="W8" t="e">
            <v>#REF!</v>
          </cell>
          <cell r="X8" t="e">
            <v>#REF!</v>
          </cell>
        </row>
        <row r="9">
          <cell r="C9" t="str">
            <v>Goods and services</v>
          </cell>
          <cell r="G9">
            <v>130.37299999999999</v>
          </cell>
          <cell r="H9">
            <v>123.381</v>
          </cell>
          <cell r="I9">
            <v>139.30600000000001</v>
          </cell>
          <cell r="J9">
            <v>136.447</v>
          </cell>
          <cell r="K9">
            <v>148.57499999999999</v>
          </cell>
          <cell r="L9">
            <v>156.36975188</v>
          </cell>
          <cell r="M9">
            <v>168.05700000000002</v>
          </cell>
          <cell r="N9">
            <v>173.15461478247542</v>
          </cell>
          <cell r="O9">
            <v>182.21784409861476</v>
          </cell>
          <cell r="P9">
            <v>191.75545941792308</v>
          </cell>
          <cell r="Q9">
            <v>201.07235842857779</v>
          </cell>
          <cell r="R9">
            <v>208.83453185545017</v>
          </cell>
          <cell r="S9">
            <v>216.00833821577376</v>
          </cell>
          <cell r="T9">
            <v>223.43398221421489</v>
          </cell>
          <cell r="U9">
            <v>231.12049490484355</v>
          </cell>
          <cell r="V9">
            <v>239.07723775312638</v>
          </cell>
          <cell r="W9">
            <v>247.31391494530357</v>
          </cell>
          <cell r="X9">
            <v>255.84058616364729</v>
          </cell>
        </row>
        <row r="10">
          <cell r="F10" t="str">
            <v>% of GDP</v>
          </cell>
          <cell r="G10">
            <v>11.022404463983767</v>
          </cell>
          <cell r="H10">
            <v>8.9335312432119327</v>
          </cell>
          <cell r="I10">
            <v>8.8600139922406669</v>
          </cell>
          <cell r="J10">
            <v>8.17635426653883</v>
          </cell>
          <cell r="K10">
            <v>8.2619696379914362</v>
          </cell>
          <cell r="L10">
            <v>8.5154795991940304</v>
          </cell>
          <cell r="M10">
            <v>8.7594493973532082</v>
          </cell>
          <cell r="N10">
            <v>8.5189055696213138</v>
          </cell>
          <cell r="O10">
            <v>8.39871236935514</v>
          </cell>
          <cell r="P10">
            <v>8.2684421317781069</v>
          </cell>
          <cell r="Q10">
            <v>8.0859425364348514</v>
          </cell>
          <cell r="R10">
            <v>7.8627923948382419</v>
          </cell>
          <cell r="S10">
            <v>7.614497155714985</v>
          </cell>
          <cell r="T10">
            <v>7.3742211193464735</v>
          </cell>
          <cell r="U10">
            <v>7.1417000501631192</v>
          </cell>
          <cell r="V10">
            <v>6.9166785696717303</v>
          </cell>
          <cell r="W10">
            <v>6.6989098553364519</v>
          </cell>
          <cell r="X10">
            <v>6.488155349814126</v>
          </cell>
        </row>
        <row r="11">
          <cell r="D11" t="str">
            <v>Wages and salaries</v>
          </cell>
          <cell r="G11">
            <v>48.563000000000002</v>
          </cell>
          <cell r="H11">
            <v>50.244999999999997</v>
          </cell>
          <cell r="I11">
            <v>57.372999999999998</v>
          </cell>
          <cell r="J11">
            <v>62.265000000000001</v>
          </cell>
          <cell r="K11">
            <v>62.657999999999994</v>
          </cell>
          <cell r="L11">
            <v>69.523429589999978</v>
          </cell>
          <cell r="M11">
            <v>71.459000000000003</v>
          </cell>
          <cell r="N11">
            <v>71.487873074417877</v>
          </cell>
          <cell r="O11">
            <v>75.229679134917305</v>
          </cell>
          <cell r="P11">
            <v>79.167338170085813</v>
          </cell>
          <cell r="Q11">
            <v>83.980712330827046</v>
          </cell>
          <cell r="R11">
            <v>88.2301363747669</v>
          </cell>
          <cell r="S11">
            <v>91.785810870670005</v>
          </cell>
          <cell r="T11">
            <v>95.484779048758014</v>
          </cell>
          <cell r="U11">
            <v>99.332815644422951</v>
          </cell>
          <cell r="V11">
            <v>103.33592811489318</v>
          </cell>
          <cell r="W11">
            <v>107.50036601792337</v>
          </cell>
          <cell r="X11">
            <v>111.83263076844568</v>
          </cell>
        </row>
        <row r="12">
          <cell r="F12" t="str">
            <v>real wage bill index</v>
          </cell>
          <cell r="H12">
            <v>94.791104089741253</v>
          </cell>
          <cell r="I12">
            <v>104.94602732345375</v>
          </cell>
          <cell r="J12">
            <v>100.06205656966345</v>
          </cell>
          <cell r="K12">
            <v>90.927784274131454</v>
          </cell>
          <cell r="L12">
            <v>108.65474128712947</v>
          </cell>
          <cell r="M12">
            <v>98.594669860845016</v>
          </cell>
          <cell r="N12">
            <v>95.052746735897685</v>
          </cell>
          <cell r="O12">
            <v>100</v>
          </cell>
          <cell r="P12">
            <v>100</v>
          </cell>
          <cell r="Q12">
            <v>102</v>
          </cell>
          <cell r="R12">
            <v>102</v>
          </cell>
          <cell r="S12">
            <v>101</v>
          </cell>
          <cell r="T12">
            <v>101</v>
          </cell>
          <cell r="U12">
            <v>101</v>
          </cell>
          <cell r="V12">
            <v>101</v>
          </cell>
          <cell r="W12">
            <v>101</v>
          </cell>
          <cell r="X12">
            <v>101</v>
          </cell>
          <cell r="Y12" t="str">
            <v>why decline- reduced labor force?</v>
          </cell>
        </row>
        <row r="13">
          <cell r="F13" t="str">
            <v>% of GDP</v>
          </cell>
          <cell r="G13">
            <v>4.1057659790328032</v>
          </cell>
          <cell r="H13">
            <v>3.6380421403229306</v>
          </cell>
          <cell r="I13">
            <v>3.6489855625516756</v>
          </cell>
          <cell r="J13">
            <v>3.7311241610738253</v>
          </cell>
          <cell r="K13">
            <v>3.4842907190124004</v>
          </cell>
          <cell r="L13">
            <v>3.7860605342264328</v>
          </cell>
          <cell r="M13">
            <v>3.7245785327922247</v>
          </cell>
          <cell r="N13">
            <v>3.5170788884783186</v>
          </cell>
          <cell r="O13">
            <v>3.4674564383008826</v>
          </cell>
          <cell r="P13">
            <v>3.413673625633832</v>
          </cell>
          <cell r="Q13">
            <v>3.3772081820840674</v>
          </cell>
          <cell r="R13">
            <v>3.3219374167642139</v>
          </cell>
          <cell r="S13">
            <v>3.2355361907907763</v>
          </cell>
          <cell r="T13">
            <v>3.1513821991607793</v>
          </cell>
          <cell r="U13">
            <v>3.0694169929096686</v>
          </cell>
          <cell r="V13">
            <v>2.9895836432888245</v>
          </cell>
          <cell r="W13">
            <v>2.91182670222583</v>
          </cell>
          <cell r="X13">
            <v>2.8360921638131331</v>
          </cell>
        </row>
        <row r="14">
          <cell r="D14" t="str">
            <v>Other goods and services</v>
          </cell>
          <cell r="G14">
            <v>81.81</v>
          </cell>
          <cell r="H14">
            <v>73.135999999999996</v>
          </cell>
          <cell r="I14">
            <v>81.933000000000007</v>
          </cell>
          <cell r="J14">
            <v>74.182000000000002</v>
          </cell>
          <cell r="K14">
            <v>85.917000000000002</v>
          </cell>
          <cell r="L14">
            <v>86.846322290000018</v>
          </cell>
          <cell r="M14">
            <v>96.597999999999999</v>
          </cell>
          <cell r="N14">
            <v>101.66674170805754</v>
          </cell>
          <cell r="O14">
            <v>106.98816496369744</v>
          </cell>
          <cell r="P14">
            <v>112.58812124783725</v>
          </cell>
          <cell r="Q14">
            <v>117.09164609775074</v>
          </cell>
          <cell r="R14">
            <v>120.60439548068327</v>
          </cell>
          <cell r="S14">
            <v>124.22252734510376</v>
          </cell>
          <cell r="T14">
            <v>127.94920316545688</v>
          </cell>
          <cell r="U14">
            <v>131.78767926042059</v>
          </cell>
          <cell r="V14">
            <v>135.74130963823319</v>
          </cell>
          <cell r="W14">
            <v>139.8135489273802</v>
          </cell>
          <cell r="X14">
            <v>144.00795539520161</v>
          </cell>
        </row>
        <row r="15">
          <cell r="F15" t="str">
            <v>Real spending index</v>
          </cell>
          <cell r="H15">
            <v>81.903988293857694</v>
          </cell>
          <cell r="I15">
            <v>102.9624687896346</v>
          </cell>
          <cell r="J15">
            <v>83.478122493513197</v>
          </cell>
          <cell r="K15">
            <v>104.65130263094922</v>
          </cell>
          <cell r="L15">
            <v>98.984307828193053</v>
          </cell>
          <cell r="M15">
            <v>106.69507995870808</v>
          </cell>
          <cell r="N15">
            <v>100</v>
          </cell>
          <cell r="O15">
            <v>100</v>
          </cell>
          <cell r="P15">
            <v>100</v>
          </cell>
          <cell r="Q15">
            <v>100</v>
          </cell>
          <cell r="R15">
            <v>100</v>
          </cell>
          <cell r="S15">
            <v>100</v>
          </cell>
          <cell r="T15">
            <v>100</v>
          </cell>
          <cell r="U15">
            <v>100</v>
          </cell>
          <cell r="V15">
            <v>100</v>
          </cell>
          <cell r="W15">
            <v>100</v>
          </cell>
          <cell r="X15">
            <v>100</v>
          </cell>
          <cell r="Y15" t="str">
            <v>why flat in real terms</v>
          </cell>
        </row>
        <row r="16">
          <cell r="F16" t="str">
            <v>% of GDP</v>
          </cell>
          <cell r="G16">
            <v>6.9166384849509637</v>
          </cell>
          <cell r="H16">
            <v>5.2954891028890012</v>
          </cell>
          <cell r="I16">
            <v>5.2110284296889917</v>
          </cell>
          <cell r="J16">
            <v>4.4452301054650052</v>
          </cell>
          <cell r="K16">
            <v>4.7776789189790358</v>
          </cell>
          <cell r="L16">
            <v>4.7294190649675985</v>
          </cell>
          <cell r="M16">
            <v>5.0348708645609825</v>
          </cell>
          <cell r="N16">
            <v>5.0018266811429966</v>
          </cell>
          <cell r="O16">
            <v>4.9312559310542561</v>
          </cell>
          <cell r="P16">
            <v>4.8547685061442749</v>
          </cell>
          <cell r="Q16">
            <v>4.708734354350784</v>
          </cell>
          <cell r="R16">
            <v>4.5408549780740275</v>
          </cell>
          <cell r="S16">
            <v>4.3789609649242083</v>
          </cell>
          <cell r="T16">
            <v>4.2228389201856942</v>
          </cell>
          <cell r="U16">
            <v>4.0722830572534496</v>
          </cell>
          <cell r="V16">
            <v>3.9270949263829049</v>
          </cell>
          <cell r="W16">
            <v>3.7870831531106215</v>
          </cell>
          <cell r="X16">
            <v>3.6520631860009929</v>
          </cell>
        </row>
        <row r="17">
          <cell r="C17" t="str">
            <v>Transfers</v>
          </cell>
          <cell r="G17">
            <v>206.40500000000003</v>
          </cell>
          <cell r="H17">
            <v>241.85800000000003</v>
          </cell>
          <cell r="I17">
            <v>278.84100000000001</v>
          </cell>
          <cell r="J17">
            <v>318.41499999999996</v>
          </cell>
          <cell r="K17">
            <v>346.678</v>
          </cell>
          <cell r="L17">
            <v>372.86318196000002</v>
          </cell>
          <cell r="M17">
            <v>403.149</v>
          </cell>
          <cell r="N17">
            <v>428.92200372174028</v>
          </cell>
          <cell r="O17">
            <v>460.4000174114592</v>
          </cell>
          <cell r="P17">
            <v>494.18816053555645</v>
          </cell>
          <cell r="Q17">
            <v>523.23455878209938</v>
          </cell>
          <cell r="R17">
            <v>547.62912413016556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F18" t="str">
            <v>% of GDP</v>
          </cell>
          <cell r="G18">
            <v>17.450541088941499</v>
          </cell>
          <cell r="H18">
            <v>17.511983201795672</v>
          </cell>
          <cell r="I18">
            <v>17.734592634993323</v>
          </cell>
          <cell r="J18">
            <v>19.080476989453498</v>
          </cell>
          <cell r="K18">
            <v>19.278095979536229</v>
          </cell>
          <cell r="L18">
            <v>20.305134344061429</v>
          </cell>
          <cell r="M18">
            <v>21.012890061666862</v>
          </cell>
          <cell r="N18">
            <v>21.102215791525499</v>
          </cell>
          <cell r="O18">
            <v>21.220574418563981</v>
          </cell>
          <cell r="P18">
            <v>21.309256174513852</v>
          </cell>
          <cell r="Q18">
            <v>21.041403246342895</v>
          </cell>
          <cell r="R18">
            <v>20.61868827030494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D19" t="str">
            <v>Health Insurance</v>
          </cell>
          <cell r="G19">
            <v>63.2</v>
          </cell>
          <cell r="H19">
            <v>74.114999999999995</v>
          </cell>
          <cell r="I19">
            <v>86.283000000000001</v>
          </cell>
          <cell r="J19">
            <v>92.977999999999994</v>
          </cell>
          <cell r="K19">
            <v>101.45</v>
          </cell>
          <cell r="L19">
            <v>106.361</v>
          </cell>
          <cell r="M19">
            <v>114.14700000000001</v>
          </cell>
          <cell r="N19">
            <v>122.53931382704236</v>
          </cell>
          <cell r="O19">
            <v>131.53231060665917</v>
          </cell>
          <cell r="P19">
            <v>141.18529142366293</v>
          </cell>
          <cell r="Q19">
            <v>149.76935714222165</v>
          </cell>
          <cell r="R19">
            <v>157.34768661361807</v>
          </cell>
          <cell r="S19">
            <v>164.82799563522946</v>
          </cell>
          <cell r="T19">
            <v>172.66391854772829</v>
          </cell>
          <cell r="U19">
            <v>180.87236123548726</v>
          </cell>
          <cell r="V19">
            <v>189.47103328862232</v>
          </cell>
          <cell r="W19">
            <v>198.47848621116344</v>
          </cell>
          <cell r="X19">
            <v>207.91415344564211</v>
          </cell>
        </row>
        <row r="20">
          <cell r="F20" t="str">
            <v>Real spending index</v>
          </cell>
          <cell r="H20">
            <v>106.40352082451321</v>
          </cell>
          <cell r="I20">
            <v>107.19197772023175</v>
          </cell>
          <cell r="J20">
            <v>100.48311389152596</v>
          </cell>
          <cell r="K20">
            <v>99.028350986251482</v>
          </cell>
          <cell r="L20">
            <v>102.42214182843634</v>
          </cell>
          <cell r="M20">
            <v>104.24809559079746</v>
          </cell>
          <cell r="N20">
            <v>102</v>
          </cell>
          <cell r="O20">
            <v>102</v>
          </cell>
          <cell r="P20">
            <v>102</v>
          </cell>
          <cell r="Q20">
            <v>102</v>
          </cell>
          <cell r="R20">
            <v>102</v>
          </cell>
          <cell r="S20">
            <v>102</v>
          </cell>
          <cell r="T20">
            <v>102</v>
          </cell>
          <cell r="U20">
            <v>102</v>
          </cell>
          <cell r="V20">
            <v>102</v>
          </cell>
          <cell r="W20">
            <v>102</v>
          </cell>
          <cell r="X20">
            <v>102</v>
          </cell>
          <cell r="Y20" t="str">
            <v>health care costs increase more than CPI</v>
          </cell>
        </row>
        <row r="21">
          <cell r="F21" t="str">
            <v>% of GDP</v>
          </cell>
          <cell r="G21">
            <v>5.3432532972607376</v>
          </cell>
          <cell r="H21">
            <v>5.3663746289189778</v>
          </cell>
          <cell r="I21">
            <v>5.4876931883228401</v>
          </cell>
          <cell r="J21">
            <v>5.5715484180249275</v>
          </cell>
          <cell r="K21">
            <v>5.6414391369626875</v>
          </cell>
          <cell r="L21">
            <v>5.792136361161031</v>
          </cell>
          <cell r="M21">
            <v>5.9495580092449378</v>
          </cell>
          <cell r="N21">
            <v>6.028720888381522</v>
          </cell>
          <cell r="O21">
            <v>6.0625349264046555</v>
          </cell>
          <cell r="P21">
            <v>6.087870538541087</v>
          </cell>
          <cell r="Q21">
            <v>6.0228388677350564</v>
          </cell>
          <cell r="R21">
            <v>5.9242701992757576</v>
          </cell>
          <cell r="S21">
            <v>5.8103419262127618</v>
          </cell>
          <cell r="T21">
            <v>5.6986045814779018</v>
          </cell>
          <cell r="U21">
            <v>5.5890160318340962</v>
          </cell>
          <cell r="V21">
            <v>5.4815349542988248</v>
          </cell>
          <cell r="W21">
            <v>5.3761208205623099</v>
          </cell>
          <cell r="X21">
            <v>5.2727338817053422</v>
          </cell>
          <cell r="Y21" t="str">
            <v>and demographics?</v>
          </cell>
        </row>
        <row r="22">
          <cell r="D22" t="str">
            <v>Transfers to households</v>
          </cell>
          <cell r="G22">
            <v>137.99600000000001</v>
          </cell>
          <cell r="H22">
            <v>158.46100000000001</v>
          </cell>
          <cell r="I22">
            <v>182.167</v>
          </cell>
          <cell r="J22">
            <v>210.02599999999998</v>
          </cell>
          <cell r="K22">
            <v>227.732</v>
          </cell>
          <cell r="L22">
            <v>246.37780027000002</v>
          </cell>
          <cell r="M22">
            <v>260.85829999999999</v>
          </cell>
          <cell r="N22">
            <v>281.00065817829329</v>
          </cell>
          <cell r="O22">
            <v>301.62292163926202</v>
          </cell>
          <cell r="P22">
            <v>323.75862550642285</v>
          </cell>
          <cell r="Q22">
            <v>342.44290802319438</v>
          </cell>
          <cell r="R22">
            <v>357.68941584286006</v>
          </cell>
          <cell r="S22">
            <v>274.30544086394895</v>
          </cell>
          <cell r="T22">
            <v>296.66133429436081</v>
          </cell>
          <cell r="U22">
            <v>320.8392330393512</v>
          </cell>
          <cell r="V22">
            <v>346.9876305320584</v>
          </cell>
          <cell r="W22">
            <v>375.26712242042123</v>
          </cell>
          <cell r="X22">
            <v>405.85139289768557</v>
          </cell>
        </row>
        <row r="23">
          <cell r="F23" t="str">
            <v>% of GDP</v>
          </cell>
          <cell r="G23">
            <v>11.666892120392291</v>
          </cell>
          <cell r="H23">
            <v>11.473535587575123</v>
          </cell>
          <cell r="I23">
            <v>11.586020479552248</v>
          </cell>
          <cell r="J23">
            <v>12.585450623202302</v>
          </cell>
          <cell r="K23">
            <v>12.663737974753936</v>
          </cell>
          <cell r="L23">
            <v>13.417077834231881</v>
          </cell>
          <cell r="M23">
            <v>13.596429061149385</v>
          </cell>
          <cell r="N23">
            <v>13.824743135085019</v>
          </cell>
          <cell r="O23">
            <v>13.902283694464826</v>
          </cell>
          <cell r="P23">
            <v>13.960381977075869</v>
          </cell>
          <cell r="Q23">
            <v>13.771030975740766</v>
          </cell>
          <cell r="R23">
            <v>13.467301569407446</v>
          </cell>
          <cell r="S23">
            <v>9.6695248734762007</v>
          </cell>
          <cell r="T23">
            <v>9.7910186040975518</v>
          </cell>
          <cell r="U23">
            <v>9.9140388550778056</v>
          </cell>
          <cell r="V23">
            <v>10.038604806537572</v>
          </cell>
          <cell r="W23">
            <v>10.164735879588035</v>
          </cell>
          <cell r="X23">
            <v>10.292451739358906</v>
          </cell>
        </row>
        <row r="24">
          <cell r="E24" t="str">
            <v>Pensions</v>
          </cell>
          <cell r="G24">
            <v>88.2</v>
          </cell>
          <cell r="H24">
            <v>109.8</v>
          </cell>
          <cell r="I24">
            <v>127.58</v>
          </cell>
          <cell r="J24">
            <v>151.11500000000001</v>
          </cell>
          <cell r="K24">
            <v>166.12100000000001</v>
          </cell>
          <cell r="L24">
            <v>177.85400000000001</v>
          </cell>
          <cell r="M24">
            <v>183.1</v>
          </cell>
          <cell r="N24">
            <v>197.5254137447356</v>
          </cell>
          <cell r="O24">
            <v>212.02154036909468</v>
          </cell>
          <cell r="P24">
            <v>227.58151838920895</v>
          </cell>
          <cell r="Q24">
            <v>241.41847470727288</v>
          </cell>
          <cell r="R24">
            <v>253.6342495274609</v>
          </cell>
          <cell r="S24">
            <v>274.30544086394895</v>
          </cell>
          <cell r="T24">
            <v>296.66133429436081</v>
          </cell>
          <cell r="U24">
            <v>320.8392330393512</v>
          </cell>
          <cell r="V24">
            <v>346.9876305320584</v>
          </cell>
          <cell r="W24">
            <v>375.26712242042123</v>
          </cell>
          <cell r="X24">
            <v>405.85139289768557</v>
          </cell>
        </row>
        <row r="25">
          <cell r="F25" t="str">
            <v>Real spending index</v>
          </cell>
          <cell r="H25">
            <v>114.05491201785389</v>
          </cell>
          <cell r="I25">
            <v>106.79023741373292</v>
          </cell>
          <cell r="J25">
            <v>109.20888407161165</v>
          </cell>
          <cell r="K25">
            <v>99.330136818587548</v>
          </cell>
          <cell r="L25">
            <v>104.84147516610484</v>
          </cell>
          <cell r="M25">
            <v>98.75347747765548</v>
          </cell>
          <cell r="N25">
            <v>102.5</v>
          </cell>
          <cell r="O25">
            <v>102</v>
          </cell>
          <cell r="P25">
            <v>102</v>
          </cell>
          <cell r="Q25">
            <v>102</v>
          </cell>
          <cell r="R25">
            <v>102</v>
          </cell>
          <cell r="S25">
            <v>105</v>
          </cell>
          <cell r="T25">
            <v>105</v>
          </cell>
          <cell r="U25">
            <v>105</v>
          </cell>
          <cell r="V25">
            <v>105</v>
          </cell>
          <cell r="W25">
            <v>105</v>
          </cell>
          <cell r="X25">
            <v>105</v>
          </cell>
          <cell r="Y25" t="str">
            <v>demographics?</v>
          </cell>
        </row>
        <row r="26">
          <cell r="F26" t="str">
            <v>% of GDP</v>
          </cell>
          <cell r="G26">
            <v>7.4568819749746371</v>
          </cell>
          <cell r="H26">
            <v>7.950184635435523</v>
          </cell>
          <cell r="I26">
            <v>8.1142275647141133</v>
          </cell>
          <cell r="J26">
            <v>9.0553092042186005</v>
          </cell>
          <cell r="K26">
            <v>9.237668909525663</v>
          </cell>
          <cell r="L26">
            <v>9.6854544464412147</v>
          </cell>
          <cell r="M26">
            <v>9.5435190718349858</v>
          </cell>
          <cell r="N26">
            <v>9.7179064468230667</v>
          </cell>
          <cell r="O26">
            <v>9.7724124795590335</v>
          </cell>
          <cell r="P26">
            <v>9.8132518405235327</v>
          </cell>
          <cell r="Q26">
            <v>9.7084250116365762</v>
          </cell>
          <cell r="R26">
            <v>9.5495387210933522</v>
          </cell>
          <cell r="S26">
            <v>9.6695248734762007</v>
          </cell>
          <cell r="T26">
            <v>9.7910186040975518</v>
          </cell>
          <cell r="U26">
            <v>9.9140388550778056</v>
          </cell>
          <cell r="V26">
            <v>10.038604806537572</v>
          </cell>
          <cell r="W26">
            <v>10.164735879588035</v>
          </cell>
          <cell r="X26">
            <v>10.292451739358906</v>
          </cell>
        </row>
        <row r="27">
          <cell r="E27" t="str">
            <v>Other social transfers</v>
          </cell>
          <cell r="G27">
            <v>49.796000000000006</v>
          </cell>
          <cell r="H27">
            <v>48.661000000000016</v>
          </cell>
          <cell r="I27">
            <v>54.587000000000003</v>
          </cell>
          <cell r="J27">
            <v>58.910999999999973</v>
          </cell>
          <cell r="K27">
            <v>61.61099999999999</v>
          </cell>
          <cell r="L27">
            <v>68.52380027000001</v>
          </cell>
          <cell r="M27">
            <v>77.758299999999991</v>
          </cell>
          <cell r="N27">
            <v>83.475244433557677</v>
          </cell>
          <cell r="O27">
            <v>89.601381270167309</v>
          </cell>
          <cell r="P27">
            <v>96.177107117213879</v>
          </cell>
          <cell r="Q27">
            <v>101.02443331592147</v>
          </cell>
          <cell r="R27">
            <v>104.05516631539913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 t="str">
            <v>zrychlení nezaměstnanosti.+změna legislativy:nemoceské</v>
          </cell>
        </row>
        <row r="28">
          <cell r="F28" t="str">
            <v>Real spending index</v>
          </cell>
          <cell r="H28">
            <v>89.529634222822125</v>
          </cell>
          <cell r="I28">
            <v>103.10019618524669</v>
          </cell>
          <cell r="J28">
            <v>99.503912967547365</v>
          </cell>
          <cell r="K28">
            <v>94.498722047217072</v>
          </cell>
          <cell r="L28">
            <v>108.9123691981317</v>
          </cell>
          <cell r="M28">
            <v>108.85114635142261</v>
          </cell>
          <cell r="N28">
            <v>102</v>
          </cell>
          <cell r="O28">
            <v>102</v>
          </cell>
          <cell r="P28">
            <v>102</v>
          </cell>
          <cell r="Q28">
            <v>101</v>
          </cell>
          <cell r="R28">
            <v>100</v>
          </cell>
        </row>
        <row r="29">
          <cell r="F29" t="str">
            <v>% of GDP</v>
          </cell>
          <cell r="G29">
            <v>4.2100101454176535</v>
          </cell>
          <cell r="H29">
            <v>3.5233509521395998</v>
          </cell>
          <cell r="I29">
            <v>3.4717929148381357</v>
          </cell>
          <cell r="J29">
            <v>3.5301414189836997</v>
          </cell>
          <cell r="K29">
            <v>3.4260690652282704</v>
          </cell>
          <cell r="L29">
            <v>3.731623387790667</v>
          </cell>
          <cell r="M29">
            <v>4.0529099893143981</v>
          </cell>
          <cell r="N29">
            <v>4.1068366882619509</v>
          </cell>
          <cell r="O29">
            <v>4.1298712149057906</v>
          </cell>
          <cell r="P29">
            <v>4.1471301365523363</v>
          </cell>
          <cell r="Q29">
            <v>4.0626059641041907</v>
          </cell>
          <cell r="R29">
            <v>3.9177628483140934</v>
          </cell>
        </row>
        <row r="30">
          <cell r="D30" t="str">
            <v>Other transfers</v>
          </cell>
          <cell r="G30">
            <v>5.2089999999999996</v>
          </cell>
          <cell r="H30">
            <v>9.282</v>
          </cell>
          <cell r="I30">
            <v>10.391</v>
          </cell>
          <cell r="J30">
            <v>15.411000000000001</v>
          </cell>
          <cell r="K30">
            <v>17.496000000000009</v>
          </cell>
          <cell r="L30">
            <v>20.124381690000007</v>
          </cell>
          <cell r="M30">
            <v>28.143700000000003</v>
          </cell>
          <cell r="N30">
            <v>25.382031716404654</v>
          </cell>
          <cell r="O30">
            <v>27.244785165538019</v>
          </cell>
          <cell r="P30">
            <v>29.244243605470665</v>
          </cell>
          <cell r="Q30">
            <v>31.022293616683282</v>
          </cell>
          <cell r="R30">
            <v>32.592021673687455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  <cell r="X30" t="e">
            <v>#REF!</v>
          </cell>
          <cell r="Z30">
            <v>-50.475618309999987</v>
          </cell>
          <cell r="AA30">
            <v>-54.256300000000003</v>
          </cell>
          <cell r="AB30">
            <v>-61.21796828359534</v>
          </cell>
          <cell r="AC30">
            <v>-63.055214834461978</v>
          </cell>
        </row>
        <row r="31">
          <cell r="F31" t="str">
            <v>Real spending index</v>
          </cell>
          <cell r="H31">
            <v>163.25535870808807</v>
          </cell>
          <cell r="I31">
            <v>102.88855669900016</v>
          </cell>
          <cell r="J31">
            <v>136.74342937592451</v>
          </cell>
          <cell r="K31">
            <v>102.58220311058332</v>
          </cell>
          <cell r="L31">
            <v>112.63615026183211</v>
          </cell>
          <cell r="M31">
            <v>134.14865953907932</v>
          </cell>
          <cell r="N31">
            <v>102</v>
          </cell>
          <cell r="O31">
            <v>102</v>
          </cell>
          <cell r="P31">
            <v>102</v>
          </cell>
          <cell r="Q31">
            <v>102</v>
          </cell>
          <cell r="R31">
            <v>102</v>
          </cell>
        </row>
        <row r="32">
          <cell r="F32" t="str">
            <v>% of GDP</v>
          </cell>
          <cell r="G32">
            <v>0.44039567128846807</v>
          </cell>
          <cell r="H32">
            <v>0.67207298530157122</v>
          </cell>
          <cell r="I32">
            <v>0.66087896711823446</v>
          </cell>
          <cell r="J32">
            <v>0.92347794822627038</v>
          </cell>
          <cell r="K32">
            <v>0.9729188678196079</v>
          </cell>
          <cell r="L32">
            <v>1.0959201486685186</v>
          </cell>
          <cell r="M32">
            <v>1.4669029912725415</v>
          </cell>
          <cell r="N32">
            <v>1.2487517680589608</v>
          </cell>
          <cell r="O32">
            <v>1.2557557976944975</v>
          </cell>
          <cell r="P32">
            <v>1.2610036588968956</v>
          </cell>
          <cell r="Q32">
            <v>1.2475334028670693</v>
          </cell>
          <cell r="R32">
            <v>1.2271165016217354</v>
          </cell>
          <cell r="S32" t="e">
            <v>#REF!</v>
          </cell>
          <cell r="T32" t="e">
            <v>#REF!</v>
          </cell>
          <cell r="U32" t="e">
            <v>#REF!</v>
          </cell>
          <cell r="V32" t="e">
            <v>#REF!</v>
          </cell>
          <cell r="W32" t="e">
            <v>#REF!</v>
          </cell>
          <cell r="X32" t="e">
            <v>#REF!</v>
          </cell>
        </row>
        <row r="33">
          <cell r="C33" t="str">
            <v>Subsidies to Enterprises</v>
          </cell>
          <cell r="G33">
            <v>83.12</v>
          </cell>
          <cell r="H33">
            <v>114.06399999999999</v>
          </cell>
          <cell r="I33">
            <v>125.47799999999999</v>
          </cell>
          <cell r="J33">
            <v>129.42599999999999</v>
          </cell>
          <cell r="K33">
            <v>139.08000000000001</v>
          </cell>
          <cell r="L33">
            <v>139.14103383999998</v>
          </cell>
          <cell r="M33">
            <v>190.65799999999999</v>
          </cell>
          <cell r="N33">
            <v>234.25844890176808</v>
          </cell>
          <cell r="O33">
            <v>148.05088643592248</v>
          </cell>
          <cell r="P33">
            <v>149.37093643234294</v>
          </cell>
          <cell r="Q33">
            <v>144.67054521992188</v>
          </cell>
          <cell r="R33">
            <v>145.60511694204254</v>
          </cell>
          <cell r="S33">
            <v>148.04109054848288</v>
          </cell>
          <cell r="T33">
            <v>150.51781799335902</v>
          </cell>
          <cell r="U33">
            <v>153.0359810883879</v>
          </cell>
          <cell r="V33">
            <v>155.59627305199663</v>
          </cell>
          <cell r="W33">
            <v>158.19939870015651</v>
          </cell>
          <cell r="X33">
            <v>160.84607464041011</v>
          </cell>
        </row>
        <row r="34">
          <cell r="F34" t="str">
            <v>Real spending index</v>
          </cell>
          <cell r="H34">
            <v>124.51166105204774</v>
          </cell>
          <cell r="I34">
            <v>101.28896897416595</v>
          </cell>
          <cell r="J34">
            <v>96.181614567495686</v>
          </cell>
          <cell r="K34">
            <v>97.528343701887906</v>
          </cell>
          <cell r="L34">
            <v>97.73588206943505</v>
          </cell>
          <cell r="M34">
            <v>133.10238794028254</v>
          </cell>
          <cell r="N34">
            <v>118.52780050500111</v>
          </cell>
          <cell r="O34">
            <v>61.001830181106179</v>
          </cell>
          <cell r="P34">
            <v>97.759932329027606</v>
          </cell>
          <cell r="Q34">
            <v>93.759156806537007</v>
          </cell>
          <cell r="R34">
            <v>97.999999999999972</v>
          </cell>
          <cell r="S34">
            <v>99</v>
          </cell>
          <cell r="T34">
            <v>99</v>
          </cell>
          <cell r="U34">
            <v>99</v>
          </cell>
          <cell r="V34">
            <v>99</v>
          </cell>
          <cell r="W34">
            <v>99</v>
          </cell>
          <cell r="X34">
            <v>99</v>
          </cell>
          <cell r="Y34" t="str">
            <v>is slower growth in this reasonable</v>
          </cell>
        </row>
        <row r="35">
          <cell r="F35" t="str">
            <v>% of GDP</v>
          </cell>
          <cell r="G35">
            <v>7.0273926276631729</v>
          </cell>
          <cell r="H35">
            <v>8.2589240460502484</v>
          </cell>
          <cell r="I35">
            <v>7.9805380652547218</v>
          </cell>
          <cell r="J35">
            <v>7.7556327900287627</v>
          </cell>
          <cell r="K35">
            <v>7.7339709725852206</v>
          </cell>
          <cell r="L35">
            <v>7.5772495692424977</v>
          </cell>
          <cell r="M35">
            <v>9.9374563582627786</v>
          </cell>
          <cell r="N35">
            <v>11.525107821048353</v>
          </cell>
          <cell r="O35">
            <v>6.8239025511158919</v>
          </cell>
          <cell r="P35">
            <v>6.4408332769736747</v>
          </cell>
          <cell r="Q35">
            <v>5.8177947705253965</v>
          </cell>
          <cell r="R35">
            <v>5.4821527645335459</v>
          </cell>
          <cell r="S35">
            <v>5.2185877277771251</v>
          </cell>
          <cell r="T35">
            <v>4.9676940870186099</v>
          </cell>
          <cell r="U35">
            <v>4.7288626405273311</v>
          </cell>
          <cell r="V35">
            <v>4.5015134751173633</v>
          </cell>
          <cell r="W35">
            <v>4.2850945580444124</v>
          </cell>
          <cell r="X35">
            <v>4.07908039659997</v>
          </cell>
        </row>
        <row r="36">
          <cell r="D36" t="str">
            <v>Subsidies (ex. TI)</v>
          </cell>
          <cell r="G36">
            <v>83.12</v>
          </cell>
          <cell r="H36">
            <v>110.66399999999999</v>
          </cell>
          <cell r="I36">
            <v>110.07799999999999</v>
          </cell>
          <cell r="J36">
            <v>123.32599999999999</v>
          </cell>
          <cell r="K36">
            <v>121.18</v>
          </cell>
          <cell r="L36">
            <v>131.84103383999997</v>
          </cell>
          <cell r="M36">
            <v>133.95799999999997</v>
          </cell>
          <cell r="N36">
            <v>137.05844890176809</v>
          </cell>
          <cell r="O36">
            <v>140.15088643592247</v>
          </cell>
          <cell r="P36">
            <v>142.47093643234294</v>
          </cell>
          <cell r="Q36">
            <v>144.67054521992188</v>
          </cell>
          <cell r="R36">
            <v>145.60511694204254</v>
          </cell>
        </row>
        <row r="37">
          <cell r="F37" t="str">
            <v>Real spending index</v>
          </cell>
          <cell r="H37">
            <v>120.80023897692358</v>
          </cell>
          <cell r="I37">
            <v>91.587736573436899</v>
          </cell>
          <cell r="J37">
            <v>104.47015454075574</v>
          </cell>
          <cell r="K37">
            <v>89.179287549864526</v>
          </cell>
          <cell r="L37">
            <v>106.28773313794315</v>
          </cell>
          <cell r="M37">
            <v>98.697032483678655</v>
          </cell>
          <cell r="N37">
            <v>98.7</v>
          </cell>
          <cell r="O37">
            <v>98.7</v>
          </cell>
          <cell r="P37">
            <v>98.5</v>
          </cell>
          <cell r="Q37">
            <v>98.3</v>
          </cell>
          <cell r="R37">
            <v>98</v>
          </cell>
        </row>
        <row r="38">
          <cell r="F38" t="str">
            <v>% of GDP</v>
          </cell>
          <cell r="G38">
            <v>7.0273926276631729</v>
          </cell>
          <cell r="H38">
            <v>8.0127434653537026</v>
          </cell>
          <cell r="I38">
            <v>7.0010812185969593</v>
          </cell>
          <cell r="J38">
            <v>7.3901006711409396</v>
          </cell>
          <cell r="K38">
            <v>6.7385864427514877</v>
          </cell>
          <cell r="L38">
            <v>7.1797110406796261</v>
          </cell>
          <cell r="M38">
            <v>6.9821448816213589</v>
          </cell>
          <cell r="N38">
            <v>6.7430370549448355</v>
          </cell>
          <cell r="O38">
            <v>6.4597788943679957</v>
          </cell>
          <cell r="P38">
            <v>6.1433071941051489</v>
          </cell>
          <cell r="Q38">
            <v>5.8177947705253965</v>
          </cell>
          <cell r="R38">
            <v>5.4821527645335459</v>
          </cell>
        </row>
        <row r="39">
          <cell r="D39" t="str">
            <v>expenditures of transformation institutions</v>
          </cell>
          <cell r="G39">
            <v>0</v>
          </cell>
          <cell r="H39">
            <v>3.4</v>
          </cell>
          <cell r="I39">
            <v>15.4</v>
          </cell>
          <cell r="J39">
            <v>6.1</v>
          </cell>
          <cell r="K39">
            <v>17.899999999999999</v>
          </cell>
          <cell r="L39">
            <v>7.3</v>
          </cell>
          <cell r="M39">
            <v>56.7</v>
          </cell>
          <cell r="N39">
            <v>97.199999999999989</v>
          </cell>
          <cell r="O39">
            <v>7.9</v>
          </cell>
          <cell r="P39">
            <v>6.9</v>
          </cell>
          <cell r="Q39">
            <v>0</v>
          </cell>
          <cell r="R39">
            <v>0</v>
          </cell>
        </row>
        <row r="40">
          <cell r="F40" t="str">
            <v>Real spending index</v>
          </cell>
          <cell r="I40">
            <v>417.04696379601262</v>
          </cell>
          <cell r="J40">
            <v>36.935776698890542</v>
          </cell>
          <cell r="K40">
            <v>266.32435993212266</v>
          </cell>
          <cell r="L40">
            <v>39.84128360676398</v>
          </cell>
          <cell r="M40">
            <v>754.47740616375393</v>
          </cell>
          <cell r="N40">
            <v>165.3724654088625</v>
          </cell>
          <cell r="O40">
            <v>7.8449095863218385</v>
          </cell>
          <cell r="P40">
            <v>84.630674087337411</v>
          </cell>
          <cell r="Q40">
            <v>0</v>
          </cell>
        </row>
        <row r="41">
          <cell r="F41" t="str">
            <v>% of GDP</v>
          </cell>
          <cell r="G41">
            <v>0</v>
          </cell>
          <cell r="H41">
            <v>0.24618058069654625</v>
          </cell>
          <cell r="I41">
            <v>0.97945684665776256</v>
          </cell>
          <cell r="J41">
            <v>0.36553211888782355</v>
          </cell>
          <cell r="K41">
            <v>0.99538452983373182</v>
          </cell>
          <cell r="L41">
            <v>0.39753852856287097</v>
          </cell>
          <cell r="M41">
            <v>2.9553114766414188</v>
          </cell>
          <cell r="N41">
            <v>4.7820707661035176</v>
          </cell>
          <cell r="O41">
            <v>0.36412365674789587</v>
          </cell>
          <cell r="P41">
            <v>0.29752608286852439</v>
          </cell>
          <cell r="Q41">
            <v>0</v>
          </cell>
          <cell r="R41">
            <v>0</v>
          </cell>
        </row>
        <row r="42">
          <cell r="D42" t="str">
            <v>other subsidies not included</v>
          </cell>
        </row>
        <row r="43">
          <cell r="C43" t="str">
            <v>Interest payments</v>
          </cell>
          <cell r="G43">
            <v>15.423999999999999</v>
          </cell>
          <cell r="H43">
            <v>16.562000000000001</v>
          </cell>
          <cell r="I43">
            <v>16.27</v>
          </cell>
          <cell r="J43">
            <v>20.739000000000001</v>
          </cell>
          <cell r="K43">
            <v>21.206</v>
          </cell>
          <cell r="L43">
            <v>19.600529869999999</v>
          </cell>
          <cell r="M43">
            <v>20.445</v>
          </cell>
          <cell r="N43">
            <v>25.148074500000011</v>
          </cell>
          <cell r="O43">
            <v>34.067962717348671</v>
          </cell>
          <cell r="P43">
            <v>40.255078454746943</v>
          </cell>
          <cell r="Q43">
            <v>40.79895481748401</v>
          </cell>
          <cell r="R43">
            <v>43.541271576613347</v>
          </cell>
          <cell r="S43">
            <v>48.096772800453351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</row>
        <row r="44">
          <cell r="F44" t="str">
            <v>adj interest rate</v>
          </cell>
          <cell r="H44">
            <v>7.9538196295389181</v>
          </cell>
          <cell r="I44">
            <v>7.7136057195414516</v>
          </cell>
          <cell r="J44">
            <v>10.031511451164148</v>
          </cell>
          <cell r="K44">
            <v>9.7497965696623972</v>
          </cell>
          <cell r="L44">
            <v>8.1541805145315216</v>
          </cell>
          <cell r="M44">
            <v>7.4448599696306514</v>
          </cell>
          <cell r="N44">
            <v>7.2750000000000004</v>
          </cell>
          <cell r="O44">
            <v>7.75</v>
          </cell>
          <cell r="P44">
            <v>7.9249999999999998</v>
          </cell>
          <cell r="Q44">
            <v>7</v>
          </cell>
          <cell r="R44">
            <v>6.6</v>
          </cell>
          <cell r="S44">
            <v>6.6</v>
          </cell>
          <cell r="T44">
            <v>6.6</v>
          </cell>
          <cell r="U44">
            <v>6.6</v>
          </cell>
          <cell r="V44">
            <v>6.6</v>
          </cell>
          <cell r="W44">
            <v>6.6</v>
          </cell>
          <cell r="X44">
            <v>6.6</v>
          </cell>
        </row>
        <row r="45">
          <cell r="F45" t="str">
            <v>interest rate</v>
          </cell>
          <cell r="G45">
            <v>9</v>
          </cell>
          <cell r="H45">
            <v>9</v>
          </cell>
          <cell r="I45">
            <v>9.3000000000000007</v>
          </cell>
          <cell r="J45">
            <v>10.0275</v>
          </cell>
          <cell r="K45">
            <v>10.53</v>
          </cell>
          <cell r="L45">
            <v>12.074166666666667</v>
          </cell>
          <cell r="M45">
            <v>7.58</v>
          </cell>
          <cell r="N45">
            <v>7.2750000000000004</v>
          </cell>
          <cell r="O45">
            <v>7.75</v>
          </cell>
          <cell r="P45">
            <v>7.9249999999999998</v>
          </cell>
          <cell r="Q45">
            <v>7</v>
          </cell>
          <cell r="R45">
            <v>6.6</v>
          </cell>
          <cell r="S45">
            <v>6.6</v>
          </cell>
          <cell r="T45">
            <v>6.6</v>
          </cell>
          <cell r="U45">
            <v>6.6</v>
          </cell>
          <cell r="V45">
            <v>6.6</v>
          </cell>
          <cell r="W45">
            <v>6.6</v>
          </cell>
          <cell r="X45">
            <v>6.6</v>
          </cell>
        </row>
        <row r="46">
          <cell r="F46" t="str">
            <v>adj factor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F47" t="str">
            <v>% of GDP</v>
          </cell>
          <cell r="G47">
            <v>1.3040243490023673</v>
          </cell>
          <cell r="H47">
            <v>1.1991890522047643</v>
          </cell>
          <cell r="I47">
            <v>1.0347897983845322</v>
          </cell>
          <cell r="J47">
            <v>1.2427492809204219</v>
          </cell>
          <cell r="K47">
            <v>1.1792248234443641</v>
          </cell>
          <cell r="L47">
            <v>1.0673925758318357</v>
          </cell>
          <cell r="M47">
            <v>1.0656321541434532</v>
          </cell>
          <cell r="N47">
            <v>1.2372414803522984</v>
          </cell>
          <cell r="O47">
            <v>1.5702469826065799</v>
          </cell>
          <cell r="P47">
            <v>1.7357877982907228</v>
          </cell>
          <cell r="Q47">
            <v>1.6406929663480299</v>
          </cell>
          <cell r="R47">
            <v>1.6393647926538883</v>
          </cell>
          <cell r="S47">
            <v>1.6954564935464984</v>
          </cell>
          <cell r="T47" t="e">
            <v>#REF!</v>
          </cell>
          <cell r="U47" t="e">
            <v>#REF!</v>
          </cell>
          <cell r="V47" t="e">
            <v>#REF!</v>
          </cell>
          <cell r="W47" t="e">
            <v>#REF!</v>
          </cell>
          <cell r="X47" t="e">
            <v>#REF!</v>
          </cell>
        </row>
        <row r="48">
          <cell r="B48" t="str">
            <v>Capital Expenditures</v>
          </cell>
          <cell r="G48">
            <v>83.369</v>
          </cell>
          <cell r="H48">
            <v>98.037999999999997</v>
          </cell>
          <cell r="I48">
            <v>100.596</v>
          </cell>
          <cell r="J48">
            <v>92.524000000000001</v>
          </cell>
          <cell r="K48">
            <v>94.075999999999993</v>
          </cell>
          <cell r="L48">
            <v>102.69790474000004</v>
          </cell>
          <cell r="M48">
            <v>116.922</v>
          </cell>
          <cell r="N48">
            <v>129.28652202951008</v>
          </cell>
          <cell r="O48">
            <v>138.82267103617249</v>
          </cell>
          <cell r="P48">
            <v>146.00444701117627</v>
          </cell>
          <cell r="Q48">
            <v>151.56373829553226</v>
          </cell>
          <cell r="R48">
            <v>152.72916926781488</v>
          </cell>
          <cell r="S48">
            <v>153.37237494205027</v>
          </cell>
          <cell r="T48">
            <v>154.01973572494123</v>
          </cell>
          <cell r="U48">
            <v>154.67127845848961</v>
          </cell>
          <cell r="V48">
            <v>155.32703015809676</v>
          </cell>
          <cell r="W48">
            <v>155.98701801368335</v>
          </cell>
          <cell r="X48">
            <v>156.65126939081702</v>
          </cell>
        </row>
        <row r="49">
          <cell r="F49" t="str">
            <v>% of GDP</v>
          </cell>
          <cell r="G49">
            <v>7.0484443692932022</v>
          </cell>
          <cell r="H49">
            <v>7.0985446383317647</v>
          </cell>
          <cell r="I49">
            <v>6.3980156458691093</v>
          </cell>
          <cell r="J49">
            <v>5.5443432406519655</v>
          </cell>
          <cell r="K49">
            <v>5.2313851971306233</v>
          </cell>
          <cell r="L49">
            <v>5.5926539639492487</v>
          </cell>
          <cell r="M49">
            <v>6.0941962693451135</v>
          </cell>
          <cell r="N49">
            <v>6.3606717844497798</v>
          </cell>
          <cell r="O49">
            <v>6.3985593186330805</v>
          </cell>
          <cell r="P49">
            <v>6.2956711884956968</v>
          </cell>
          <cell r="Q49">
            <v>6.0949982784443364</v>
          </cell>
          <cell r="R49">
            <v>5.7503792113277212</v>
          </cell>
          <cell r="S49">
            <v>5.4065205186427052</v>
          </cell>
          <cell r="T49">
            <v>5.0832714734060085</v>
          </cell>
          <cell r="U49">
            <v>4.779393872363328</v>
          </cell>
          <cell r="V49">
            <v>4.4937240821505746</v>
          </cell>
          <cell r="W49">
            <v>4.2251685373526584</v>
          </cell>
          <cell r="X49">
            <v>3.9726995110270806</v>
          </cell>
        </row>
        <row r="50">
          <cell r="C50" t="str">
            <v>Fixed investment</v>
          </cell>
          <cell r="G50">
            <v>54.261000000000003</v>
          </cell>
          <cell r="H50">
            <v>63.530999999999999</v>
          </cell>
          <cell r="I50">
            <v>69.197000000000003</v>
          </cell>
          <cell r="J50">
            <v>60.773000000000003</v>
          </cell>
          <cell r="K50">
            <v>60.103999999999999</v>
          </cell>
          <cell r="L50">
            <v>65.972998410000031</v>
          </cell>
          <cell r="M50">
            <v>73.201999999999998</v>
          </cell>
          <cell r="N50">
            <v>81.194522029510097</v>
          </cell>
          <cell r="O50">
            <v>88.326071036172493</v>
          </cell>
          <cell r="P50">
            <v>93.89021562629982</v>
          </cell>
          <cell r="Q50">
            <v>98.928364596807043</v>
          </cell>
          <cell r="R50">
            <v>99.567441832102418</v>
          </cell>
          <cell r="S50">
            <v>100.21064750633779</v>
          </cell>
          <cell r="T50">
            <v>100.85800828922875</v>
          </cell>
          <cell r="U50">
            <v>101.50955102277715</v>
          </cell>
          <cell r="V50">
            <v>102.16530272238428</v>
          </cell>
          <cell r="W50">
            <v>102.82529057797088</v>
          </cell>
          <cell r="X50">
            <v>103.48954195510454</v>
          </cell>
        </row>
        <row r="51">
          <cell r="F51" t="str">
            <v>Real spending index</v>
          </cell>
          <cell r="H51">
            <v>106.23432483000875</v>
          </cell>
          <cell r="I51">
            <v>100.2870219231302</v>
          </cell>
          <cell r="J51">
            <v>81.895781378643591</v>
          </cell>
          <cell r="K51">
            <v>89.759494149349649</v>
          </cell>
          <cell r="L51">
            <v>107.23247746540943</v>
          </cell>
          <cell r="M51">
            <v>107.78113783028449</v>
          </cell>
          <cell r="N51">
            <v>107</v>
          </cell>
          <cell r="O51">
            <v>105</v>
          </cell>
          <cell r="P51">
            <v>103</v>
          </cell>
          <cell r="Q51">
            <v>102</v>
          </cell>
          <cell r="R51">
            <v>98</v>
          </cell>
          <cell r="S51">
            <v>98</v>
          </cell>
          <cell r="T51">
            <v>98</v>
          </cell>
          <cell r="U51">
            <v>98</v>
          </cell>
          <cell r="V51">
            <v>98</v>
          </cell>
          <cell r="W51">
            <v>98</v>
          </cell>
          <cell r="X51">
            <v>98</v>
          </cell>
          <cell r="Y51" t="str">
            <v>is slower growth in this reasonable</v>
          </cell>
        </row>
        <row r="52">
          <cell r="F52" t="str">
            <v>% of GDP</v>
          </cell>
          <cell r="G52">
            <v>4.5875042272573561</v>
          </cell>
          <cell r="H52">
            <v>4.6000289624212582</v>
          </cell>
          <cell r="I52">
            <v>4.4010048972842339</v>
          </cell>
          <cell r="J52">
            <v>3.6417186001917545</v>
          </cell>
          <cell r="K52">
            <v>3.3422676972696435</v>
          </cell>
          <cell r="L52">
            <v>3.5927135223002797</v>
          </cell>
          <cell r="M52">
            <v>3.8154269967037941</v>
          </cell>
          <cell r="N52">
            <v>3.9946291169245711</v>
          </cell>
          <cell r="O52">
            <v>4.0710901230209542</v>
          </cell>
          <cell r="P52">
            <v>4.0485200108658113</v>
          </cell>
          <cell r="Q52">
            <v>3.9783144615444384</v>
          </cell>
          <cell r="R52">
            <v>3.7487963195322589</v>
          </cell>
          <cell r="S52">
            <v>3.5325196087900137</v>
          </cell>
          <cell r="T52">
            <v>3.328720400590591</v>
          </cell>
          <cell r="U52">
            <v>3.1366788390180562</v>
          </cell>
          <cell r="V52">
            <v>2.9557165983054761</v>
          </cell>
          <cell r="W52">
            <v>2.7851944868647753</v>
          </cell>
          <cell r="X52">
            <v>2.6245101895456533</v>
          </cell>
          <cell r="Y52" t="str">
            <v>should not be declining</v>
          </cell>
        </row>
        <row r="53">
          <cell r="C53" t="str">
            <v>Other investment</v>
          </cell>
          <cell r="G53">
            <v>29.107999999999997</v>
          </cell>
          <cell r="H53">
            <v>34.506999999999998</v>
          </cell>
          <cell r="I53">
            <v>31.399000000000001</v>
          </cell>
          <cell r="J53">
            <v>31.750999999999998</v>
          </cell>
          <cell r="K53">
            <v>33.971999999999994</v>
          </cell>
          <cell r="L53">
            <v>36.72490633000001</v>
          </cell>
          <cell r="M53">
            <v>43.72</v>
          </cell>
          <cell r="N53">
            <v>48.091999999999999</v>
          </cell>
          <cell r="O53">
            <v>50.496600000000001</v>
          </cell>
          <cell r="P53">
            <v>52.114231384876447</v>
          </cell>
          <cell r="Q53">
            <v>52.635373698725218</v>
          </cell>
          <cell r="R53">
            <v>53.161727435712471</v>
          </cell>
          <cell r="S53">
            <v>53.161727435712471</v>
          </cell>
          <cell r="T53">
            <v>53.161727435712471</v>
          </cell>
          <cell r="U53">
            <v>53.161727435712471</v>
          </cell>
          <cell r="V53">
            <v>53.161727435712471</v>
          </cell>
          <cell r="W53">
            <v>53.161727435712471</v>
          </cell>
          <cell r="X53">
            <v>53.161727435712471</v>
          </cell>
        </row>
        <row r="54">
          <cell r="F54" t="str">
            <v>Nominal index</v>
          </cell>
          <cell r="H54">
            <v>118.5481654527965</v>
          </cell>
          <cell r="I54">
            <v>90.993131828324692</v>
          </cell>
          <cell r="J54">
            <v>101.12105481066276</v>
          </cell>
          <cell r="K54">
            <v>106.99505527384963</v>
          </cell>
          <cell r="L54">
            <v>108.10345675850705</v>
          </cell>
          <cell r="M54">
            <v>119.04727436781999</v>
          </cell>
          <cell r="N54">
            <v>110</v>
          </cell>
          <cell r="O54">
            <v>105</v>
          </cell>
          <cell r="P54">
            <v>103.20344614266396</v>
          </cell>
          <cell r="Q54">
            <v>101</v>
          </cell>
          <cell r="R54">
            <v>101</v>
          </cell>
          <cell r="S54">
            <v>100</v>
          </cell>
          <cell r="T54">
            <v>100</v>
          </cell>
          <cell r="U54">
            <v>100</v>
          </cell>
          <cell r="V54">
            <v>100</v>
          </cell>
          <cell r="W54">
            <v>100</v>
          </cell>
          <cell r="X54">
            <v>100</v>
          </cell>
          <cell r="Y54" t="str">
            <v>why flat in nominal terms?</v>
          </cell>
        </row>
        <row r="55">
          <cell r="F55" t="str">
            <v>% of GDP</v>
          </cell>
          <cell r="G55">
            <v>2.460940142035847</v>
          </cell>
          <cell r="H55">
            <v>2.4985156759105061</v>
          </cell>
          <cell r="I55">
            <v>1.9970107485848758</v>
          </cell>
          <cell r="J55">
            <v>1.902624640460211</v>
          </cell>
          <cell r="K55">
            <v>1.8891174998609797</v>
          </cell>
          <cell r="L55">
            <v>1.9999404416489686</v>
          </cell>
          <cell r="M55">
            <v>2.2787692726413193</v>
          </cell>
          <cell r="N55">
            <v>2.36604266752521</v>
          </cell>
          <cell r="O55">
            <v>2.3274691956121263</v>
          </cell>
          <cell r="P55">
            <v>2.2471511776298843</v>
          </cell>
          <cell r="Q55">
            <v>2.116683816899898</v>
          </cell>
          <cell r="R55">
            <v>2.0015828917954623</v>
          </cell>
          <cell r="S55">
            <v>1.8740009098526911</v>
          </cell>
          <cell r="T55">
            <v>1.7545510728154179</v>
          </cell>
          <cell r="U55">
            <v>1.6427150333452718</v>
          </cell>
          <cell r="V55">
            <v>1.5380074838450977</v>
          </cell>
          <cell r="W55">
            <v>1.4399740504878826</v>
          </cell>
          <cell r="X55">
            <v>1.3481893214814273</v>
          </cell>
        </row>
        <row r="56">
          <cell r="B56" t="str">
            <v>Lending minus repayments</v>
          </cell>
          <cell r="G56">
            <v>-23.643000000000001</v>
          </cell>
          <cell r="H56">
            <v>-20.350000000000001</v>
          </cell>
          <cell r="I56">
            <v>-21.77</v>
          </cell>
          <cell r="J56">
            <v>-15.601000000000001</v>
          </cell>
          <cell r="K56">
            <v>-15.188997999999998</v>
          </cell>
          <cell r="L56">
            <v>-19.317887459999994</v>
          </cell>
          <cell r="M56">
            <v>-51.933999999999997</v>
          </cell>
          <cell r="N56">
            <v>-80.629000000000005</v>
          </cell>
          <cell r="O56">
            <v>-30.716999999999999</v>
          </cell>
          <cell r="P56">
            <v>-26.308</v>
          </cell>
          <cell r="Q56">
            <v>-4.3079999999999998</v>
          </cell>
          <cell r="R56">
            <v>9.6920000000000002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F57" t="str">
            <v>Nominal index</v>
          </cell>
          <cell r="H57">
            <v>86.071987480438182</v>
          </cell>
          <cell r="I57">
            <v>106.97788697788697</v>
          </cell>
          <cell r="J57">
            <v>71.662838768948106</v>
          </cell>
          <cell r="K57">
            <v>97.359130824947101</v>
          </cell>
          <cell r="L57">
            <v>127.18342223759591</v>
          </cell>
          <cell r="M57">
            <v>268.83891992608187</v>
          </cell>
          <cell r="N57">
            <v>155.25282088805022</v>
          </cell>
          <cell r="O57">
            <v>38.09671458160215</v>
          </cell>
          <cell r="P57">
            <v>85.64638473809292</v>
          </cell>
          <cell r="Q57">
            <v>16.375247073133647</v>
          </cell>
          <cell r="R57">
            <v>-224.97678737233056</v>
          </cell>
          <cell r="S57">
            <v>-224.97678737233056</v>
          </cell>
          <cell r="T57">
            <v>-224.97678737233056</v>
          </cell>
          <cell r="U57">
            <v>-224.97678737233056</v>
          </cell>
          <cell r="V57">
            <v>-224.97678737233056</v>
          </cell>
          <cell r="W57">
            <v>-224.97678737233056</v>
          </cell>
          <cell r="X57">
            <v>-224.97678737233056</v>
          </cell>
          <cell r="Y57" t="str">
            <v>why flat in nominal terms?</v>
          </cell>
        </row>
        <row r="58">
          <cell r="F58" t="str">
            <v>% of GDP</v>
          </cell>
          <cell r="G58">
            <v>-1.9989009130875888</v>
          </cell>
          <cell r="H58">
            <v>-1.4734631815219754</v>
          </cell>
          <cell r="I58">
            <v>-1.3845958150480187</v>
          </cell>
          <cell r="J58">
            <v>-0.93486337488015347</v>
          </cell>
          <cell r="K58">
            <v>-0.84463092921092131</v>
          </cell>
          <cell r="L58">
            <v>-1.0520006240810322</v>
          </cell>
          <cell r="M58">
            <v>-2.7068985225378381</v>
          </cell>
          <cell r="N58">
            <v>-3.9668064176971254</v>
          </cell>
          <cell r="O58">
            <v>-1.415795742319635</v>
          </cell>
          <cell r="P58">
            <v>-1.1343936504500201</v>
          </cell>
          <cell r="Q58">
            <v>-0.17324231296234927</v>
          </cell>
          <cell r="R58">
            <v>0.36491179506423865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C59" t="str">
            <v>of which: privatization receipts</v>
          </cell>
          <cell r="G59">
            <v>-31.686</v>
          </cell>
          <cell r="H59">
            <v>-27.138000000000002</v>
          </cell>
          <cell r="I59">
            <v>-25.677</v>
          </cell>
          <cell r="J59">
            <v>-13.849</v>
          </cell>
          <cell r="K59">
            <v>-15.519</v>
          </cell>
          <cell r="L59">
            <v>-26.058</v>
          </cell>
          <cell r="M59">
            <v>-53.353000000000002</v>
          </cell>
          <cell r="N59">
            <v>-86</v>
          </cell>
          <cell r="O59">
            <v>-64</v>
          </cell>
          <cell r="P59">
            <v>-30</v>
          </cell>
          <cell r="Q59">
            <v>-10</v>
          </cell>
          <cell r="R59">
            <v>0</v>
          </cell>
        </row>
        <row r="60">
          <cell r="C60" t="str">
            <v>of which: guarantee calls</v>
          </cell>
          <cell r="G60">
            <v>0.41899999999999998</v>
          </cell>
          <cell r="H60">
            <v>0.78900000000000003</v>
          </cell>
          <cell r="I60">
            <v>9.0999999999999998E-2</v>
          </cell>
          <cell r="J60">
            <v>1.988</v>
          </cell>
          <cell r="K60">
            <v>6.6829999999999998</v>
          </cell>
          <cell r="L60">
            <v>0.97899999999999998</v>
          </cell>
          <cell r="M60">
            <v>3</v>
          </cell>
          <cell r="N60">
            <v>5.3710000000000004</v>
          </cell>
          <cell r="O60">
            <v>33.283000000000001</v>
          </cell>
          <cell r="P60">
            <v>3.6920000000000002</v>
          </cell>
          <cell r="Q60">
            <v>5.6920000000000002</v>
          </cell>
          <cell r="R60">
            <v>9.6920000000000002</v>
          </cell>
        </row>
        <row r="61">
          <cell r="B61" t="str">
            <v>Lending minus repayments (exc. pvt)</v>
          </cell>
          <cell r="G61">
            <v>8.0429999999999993</v>
          </cell>
          <cell r="H61">
            <v>6.7880000000000003</v>
          </cell>
          <cell r="I61">
            <v>3.907</v>
          </cell>
          <cell r="J61">
            <v>-1.7520000000000007</v>
          </cell>
          <cell r="K61">
            <v>0.33000200000000213</v>
          </cell>
          <cell r="L61">
            <v>6.7401125400000055</v>
          </cell>
          <cell r="M61">
            <v>1.419000000000004</v>
          </cell>
          <cell r="N61">
            <v>5.3710000000000004</v>
          </cell>
          <cell r="O61">
            <v>33.283000000000001</v>
          </cell>
          <cell r="P61">
            <v>3.6920000000000002</v>
          </cell>
          <cell r="Q61">
            <v>5.6920000000000002</v>
          </cell>
          <cell r="R61">
            <v>9.6920000000000002</v>
          </cell>
        </row>
      </sheetData>
      <sheetData sheetId="5" refreshError="1">
        <row r="1">
          <cell r="I1" t="str">
            <v>Medium Term Forecast - 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</row>
        <row r="3">
          <cell r="A3" t="str">
            <v>Revenue</v>
          </cell>
          <cell r="G3">
            <v>504.28300000000002</v>
          </cell>
          <cell r="H3">
            <v>578.38800000000003</v>
          </cell>
          <cell r="I3">
            <v>634.44299999999998</v>
          </cell>
          <cell r="J3">
            <v>662.13</v>
          </cell>
          <cell r="K3">
            <v>706.36599999999999</v>
          </cell>
          <cell r="L3">
            <v>760.72658154999999</v>
          </cell>
          <cell r="M3">
            <v>776.23800000000006</v>
          </cell>
          <cell r="N3">
            <v>816.23204822776927</v>
          </cell>
          <cell r="O3">
            <v>864.47848062810124</v>
          </cell>
          <cell r="P3">
            <v>920.37438695254389</v>
          </cell>
          <cell r="Q3">
            <v>980.15813121266513</v>
          </cell>
          <cell r="R3">
            <v>1039.008467956329</v>
          </cell>
          <cell r="S3">
            <v>1106.4831486213041</v>
          </cell>
          <cell r="T3">
            <v>1179.3850029840489</v>
          </cell>
          <cell r="U3">
            <v>1258.217826097939</v>
          </cell>
          <cell r="V3">
            <v>1343.5374063992247</v>
          </cell>
          <cell r="W3">
            <v>1434.5198338732007</v>
          </cell>
        </row>
        <row r="4">
          <cell r="B4" t="str">
            <v>Total Current Revenue</v>
          </cell>
          <cell r="G4">
            <v>497.983</v>
          </cell>
          <cell r="H4">
            <v>572.91300000000001</v>
          </cell>
          <cell r="I4">
            <v>626.18299999999999</v>
          </cell>
          <cell r="J4">
            <v>652.98199999999997</v>
          </cell>
          <cell r="K4">
            <v>696.58299999999997</v>
          </cell>
          <cell r="L4">
            <v>729.56404208000004</v>
          </cell>
          <cell r="M4">
            <v>762.60500000000002</v>
          </cell>
          <cell r="N4">
            <v>802.366624840501</v>
          </cell>
          <cell r="O4">
            <v>850.27050190742818</v>
          </cell>
          <cell r="P4">
            <v>906.25027676494369</v>
          </cell>
          <cell r="Q4">
            <v>966.52796093207962</v>
          </cell>
          <cell r="R4">
            <v>1026.6340725240343</v>
          </cell>
          <cell r="S4">
            <v>1093.7949781189118</v>
          </cell>
          <cell r="T4">
            <v>1166.3751010798617</v>
          </cell>
          <cell r="U4">
            <v>1244.8780347131476</v>
          </cell>
          <cell r="V4">
            <v>1329.8593605922474</v>
          </cell>
          <cell r="W4">
            <v>1420.494956594305</v>
          </cell>
        </row>
        <row r="5">
          <cell r="C5" t="str">
            <v>Tax Revenue</v>
          </cell>
          <cell r="G5">
            <v>446.09099999999995</v>
          </cell>
          <cell r="H5">
            <v>511.20300000000003</v>
          </cell>
          <cell r="I5">
            <v>568.88</v>
          </cell>
          <cell r="J5">
            <v>607.73199999999997</v>
          </cell>
          <cell r="K5">
            <v>648.02599999999995</v>
          </cell>
          <cell r="L5">
            <v>682.05501575000005</v>
          </cell>
          <cell r="M5">
            <v>715.30799999999999</v>
          </cell>
          <cell r="N5">
            <v>754.26327781874306</v>
          </cell>
          <cell r="O5">
            <v>800.97872683578771</v>
          </cell>
          <cell r="P5">
            <v>855.6687957159387</v>
          </cell>
          <cell r="Q5">
            <v>914.46121336658859</v>
          </cell>
          <cell r="R5">
            <v>973.24707885387454</v>
          </cell>
          <cell r="S5">
            <v>1039.0542611276567</v>
          </cell>
          <cell r="T5">
            <v>1110.2463346760028</v>
          </cell>
          <cell r="U5">
            <v>1187.3260224053392</v>
          </cell>
          <cell r="V5">
            <v>1270.8480134187523</v>
          </cell>
          <cell r="W5">
            <v>1359.9872704928011</v>
          </cell>
        </row>
        <row r="6">
          <cell r="D6" t="str">
            <v>Indirect Taxes</v>
          </cell>
          <cell r="G6">
            <v>154.88900000000001</v>
          </cell>
          <cell r="H6">
            <v>173.60899999999998</v>
          </cell>
          <cell r="I6">
            <v>196.21100000000001</v>
          </cell>
          <cell r="J6">
            <v>208.41200000000001</v>
          </cell>
          <cell r="K6">
            <v>212.16800000000001</v>
          </cell>
          <cell r="L6">
            <v>234.79711571999997</v>
          </cell>
          <cell r="M6">
            <v>249.64</v>
          </cell>
          <cell r="N6">
            <v>265.80868664785709</v>
          </cell>
          <cell r="O6">
            <v>283.86286031860004</v>
          </cell>
          <cell r="P6">
            <v>304.4191823242781</v>
          </cell>
          <cell r="Q6">
            <v>325.64724249310785</v>
          </cell>
          <cell r="R6">
            <v>345.16488741836622</v>
          </cell>
          <cell r="S6">
            <v>363.4316290499869</v>
          </cell>
          <cell r="T6">
            <v>382.83755093129491</v>
          </cell>
          <cell r="U6">
            <v>403.45812449159246</v>
          </cell>
          <cell r="V6">
            <v>425.37391766411685</v>
          </cell>
          <cell r="W6">
            <v>448.67094102596923</v>
          </cell>
        </row>
        <row r="7">
          <cell r="E7" t="str">
            <v>VAT</v>
          </cell>
          <cell r="G7">
            <v>85.849000000000004</v>
          </cell>
          <cell r="H7">
            <v>94.801000000000002</v>
          </cell>
          <cell r="I7">
            <v>109.313</v>
          </cell>
          <cell r="J7">
            <v>117.65600000000001</v>
          </cell>
          <cell r="K7">
            <v>119.395</v>
          </cell>
          <cell r="L7">
            <v>138.33062853999999</v>
          </cell>
          <cell r="M7">
            <v>149.9</v>
          </cell>
          <cell r="N7">
            <v>165.4778309305448</v>
          </cell>
          <cell r="O7">
            <v>182.01858971882291</v>
          </cell>
          <cell r="P7">
            <v>200.40050901070742</v>
          </cell>
          <cell r="Q7">
            <v>219.17785233654243</v>
          </cell>
          <cell r="R7">
            <v>236.44047532885037</v>
          </cell>
          <cell r="S7">
            <v>252.53734288923849</v>
          </cell>
          <cell r="T7">
            <v>269.73008519313782</v>
          </cell>
          <cell r="U7">
            <v>288.09330939308666</v>
          </cell>
          <cell r="V7">
            <v>307.70670189656795</v>
          </cell>
          <cell r="W7">
            <v>328.65537416168627</v>
          </cell>
        </row>
        <row r="8">
          <cell r="E8" t="str">
            <v>Excises</v>
          </cell>
          <cell r="G8">
            <v>46.36</v>
          </cell>
          <cell r="H8">
            <v>56.65</v>
          </cell>
          <cell r="I8">
            <v>61.17</v>
          </cell>
          <cell r="J8">
            <v>64.171999999999997</v>
          </cell>
          <cell r="K8">
            <v>67.802000000000007</v>
          </cell>
          <cell r="L8">
            <v>73.143358329999998</v>
          </cell>
          <cell r="M8">
            <v>77.599999999999994</v>
          </cell>
          <cell r="N8">
            <v>77.813399999999987</v>
          </cell>
          <cell r="O8">
            <v>78.770504819999985</v>
          </cell>
          <cell r="P8">
            <v>80.341188686110797</v>
          </cell>
          <cell r="Q8">
            <v>82.096643658902309</v>
          </cell>
          <cell r="R8">
            <v>83.73365073346082</v>
          </cell>
          <cell r="S8">
            <v>85.403299729086029</v>
          </cell>
          <cell r="T8">
            <v>87.106241525684013</v>
          </cell>
          <cell r="U8">
            <v>88.843139981706173</v>
          </cell>
          <cell r="V8">
            <v>90.614672192941399</v>
          </cell>
          <cell r="W8">
            <v>92.421528756468661</v>
          </cell>
        </row>
        <row r="9">
          <cell r="E9" t="str">
            <v>Other indirect taxes</v>
          </cell>
          <cell r="G9">
            <v>22.68</v>
          </cell>
          <cell r="H9">
            <v>22.158000000000001</v>
          </cell>
          <cell r="I9">
            <v>25.728000000000002</v>
          </cell>
          <cell r="J9">
            <v>26.584</v>
          </cell>
          <cell r="K9">
            <v>24.971</v>
          </cell>
          <cell r="L9">
            <v>23.32312885</v>
          </cell>
          <cell r="M9">
            <v>22.14</v>
          </cell>
          <cell r="N9">
            <v>22.51745571731232</v>
          </cell>
          <cell r="O9">
            <v>23.073765779777176</v>
          </cell>
          <cell r="P9">
            <v>23.677484627459897</v>
          </cell>
          <cell r="Q9">
            <v>24.372746497663091</v>
          </cell>
          <cell r="R9">
            <v>24.990761356055028</v>
          </cell>
          <cell r="S9">
            <v>25.490986431662364</v>
          </cell>
          <cell r="T9">
            <v>26.001224212473087</v>
          </cell>
          <cell r="U9">
            <v>26.521675116799631</v>
          </cell>
          <cell r="V9">
            <v>27.052543574607533</v>
          </cell>
          <cell r="W9">
            <v>27.594038107814306</v>
          </cell>
        </row>
        <row r="10">
          <cell r="D10" t="str">
            <v>Direct Taxes</v>
          </cell>
          <cell r="G10">
            <v>118.27200000000001</v>
          </cell>
          <cell r="H10">
            <v>135.06900000000002</v>
          </cell>
          <cell r="I10">
            <v>142.35300000000001</v>
          </cell>
          <cell r="J10">
            <v>143.44400000000002</v>
          </cell>
          <cell r="K10">
            <v>162.476</v>
          </cell>
          <cell r="L10">
            <v>165.41858062</v>
          </cell>
          <cell r="M10">
            <v>170.3</v>
          </cell>
          <cell r="N10">
            <v>178.63068459015767</v>
          </cell>
          <cell r="O10">
            <v>189.04860705759239</v>
          </cell>
          <cell r="P10">
            <v>201.30800367731263</v>
          </cell>
          <cell r="Q10">
            <v>214.80943093489367</v>
          </cell>
          <cell r="R10">
            <v>229.11911659314683</v>
          </cell>
          <cell r="S10">
            <v>250.08829471501429</v>
          </cell>
          <cell r="T10">
            <v>273.51049284984299</v>
          </cell>
          <cell r="U10">
            <v>299.69141840738007</v>
          </cell>
          <cell r="V10">
            <v>328.97539259461468</v>
          </cell>
          <cell r="W10">
            <v>360.31275058254522</v>
          </cell>
        </row>
        <row r="11">
          <cell r="E11" t="str">
            <v>Presonal Income Tax</v>
          </cell>
          <cell r="G11">
            <v>54.52</v>
          </cell>
          <cell r="H11">
            <v>68.587000000000003</v>
          </cell>
          <cell r="I11">
            <v>80.543999999999997</v>
          </cell>
          <cell r="J11">
            <v>87.881</v>
          </cell>
          <cell r="K11">
            <v>94.92</v>
          </cell>
          <cell r="L11">
            <v>95.301741359999994</v>
          </cell>
          <cell r="M11">
            <v>99.7</v>
          </cell>
          <cell r="N11">
            <v>106.7787</v>
          </cell>
          <cell r="O11">
            <v>115.44913044</v>
          </cell>
          <cell r="P11">
            <v>125.76566473611842</v>
          </cell>
          <cell r="Q11">
            <v>137.26064649299965</v>
          </cell>
          <cell r="R11">
            <v>149.52625786361412</v>
          </cell>
          <cell r="S11">
            <v>168.47721578524857</v>
          </cell>
          <cell r="T11">
            <v>189.83001811387098</v>
          </cell>
          <cell r="U11">
            <v>213.88907460962298</v>
          </cell>
          <cell r="V11">
            <v>240.99737592564662</v>
          </cell>
          <cell r="W11">
            <v>271.54138335046309</v>
          </cell>
        </row>
        <row r="12">
          <cell r="E12" t="str">
            <v>Enterprise Tax</v>
          </cell>
          <cell r="G12">
            <v>63.752000000000002</v>
          </cell>
          <cell r="H12">
            <v>66.481999999999999</v>
          </cell>
          <cell r="I12">
            <v>61.808999999999997</v>
          </cell>
          <cell r="J12">
            <v>55.563000000000002</v>
          </cell>
          <cell r="K12">
            <v>67.555999999999997</v>
          </cell>
          <cell r="L12">
            <v>70.116839260000006</v>
          </cell>
          <cell r="M12">
            <v>70.599999999999994</v>
          </cell>
          <cell r="N12">
            <v>71.851984590157684</v>
          </cell>
          <cell r="O12">
            <v>73.599476617592401</v>
          </cell>
          <cell r="P12">
            <v>75.542338941194203</v>
          </cell>
          <cell r="Q12">
            <v>77.548784441894</v>
          </cell>
          <cell r="R12">
            <v>79.592858729532722</v>
          </cell>
          <cell r="S12">
            <v>81.611078929765725</v>
          </cell>
          <cell r="T12">
            <v>83.680474735971998</v>
          </cell>
          <cell r="U12">
            <v>85.802343797757075</v>
          </cell>
          <cell r="V12">
            <v>87.978016668968039</v>
          </cell>
          <cell r="W12">
            <v>88.771367232082113</v>
          </cell>
        </row>
        <row r="13">
          <cell r="D13" t="str">
            <v>Social Security Contribution</v>
          </cell>
          <cell r="G13">
            <v>162.30199999999999</v>
          </cell>
          <cell r="H13">
            <v>192.45500000000001</v>
          </cell>
          <cell r="I13">
            <v>222.20400000000001</v>
          </cell>
          <cell r="J13">
            <v>246.755</v>
          </cell>
          <cell r="K13">
            <v>262.887</v>
          </cell>
          <cell r="L13">
            <v>270.61264469000002</v>
          </cell>
          <cell r="M13">
            <v>284.06799999999998</v>
          </cell>
          <cell r="N13">
            <v>298.27139999999997</v>
          </cell>
          <cell r="O13">
            <v>316.16768399999995</v>
          </cell>
          <cell r="P13">
            <v>337.66708651199997</v>
          </cell>
          <cell r="Q13">
            <v>361.30378256783996</v>
          </cell>
          <cell r="R13">
            <v>385.87243978245317</v>
          </cell>
          <cell r="S13">
            <v>412.11176568766001</v>
          </cell>
          <cell r="T13">
            <v>440.13536575442095</v>
          </cell>
          <cell r="U13">
            <v>470.06457062572161</v>
          </cell>
          <cell r="V13">
            <v>502.02896142827069</v>
          </cell>
          <cell r="W13">
            <v>536.16693080539312</v>
          </cell>
        </row>
        <row r="14">
          <cell r="D14" t="str">
            <v>Other Taxes</v>
          </cell>
          <cell r="G14">
            <v>10.628</v>
          </cell>
          <cell r="H14">
            <v>10.07</v>
          </cell>
          <cell r="I14">
            <v>8.1120000000000001</v>
          </cell>
          <cell r="J14">
            <v>9.1209999999999987</v>
          </cell>
          <cell r="K14">
            <v>10.494999999999999</v>
          </cell>
          <cell r="L14">
            <v>11.226674719999998</v>
          </cell>
          <cell r="M14">
            <v>11.3</v>
          </cell>
          <cell r="N14">
            <v>11.552506580728327</v>
          </cell>
          <cell r="O14">
            <v>11.899575459595273</v>
          </cell>
          <cell r="P14">
            <v>12.274523202347968</v>
          </cell>
          <cell r="Q14">
            <v>12.700757370747054</v>
          </cell>
          <cell r="R14">
            <v>13.090635059908347</v>
          </cell>
          <cell r="S14">
            <v>13.422571674995432</v>
          </cell>
          <cell r="T14">
            <v>13.762925140443956</v>
          </cell>
          <cell r="U14">
            <v>14.111908880645164</v>
          </cell>
          <cell r="V14">
            <v>14.469741731749906</v>
          </cell>
          <cell r="W14">
            <v>14.836648078893541</v>
          </cell>
        </row>
        <row r="15">
          <cell r="C15" t="str">
            <v>Non-Tax current Revenue</v>
          </cell>
          <cell r="G15">
            <v>51.892000000000053</v>
          </cell>
          <cell r="H15">
            <v>61.70999999999998</v>
          </cell>
          <cell r="I15">
            <v>57.302999999999997</v>
          </cell>
          <cell r="J15">
            <v>45.25</v>
          </cell>
          <cell r="K15">
            <v>48.557000000000016</v>
          </cell>
          <cell r="L15">
            <v>47.509026329999948</v>
          </cell>
          <cell r="M15">
            <v>47.296999999999997</v>
          </cell>
          <cell r="N15">
            <v>48.103347021757934</v>
          </cell>
          <cell r="O15">
            <v>49.291775071640515</v>
          </cell>
          <cell r="P15">
            <v>50.581481049004999</v>
          </cell>
          <cell r="Q15">
            <v>52.066747565491013</v>
          </cell>
          <cell r="R15">
            <v>53.386993670159654</v>
          </cell>
          <cell r="S15">
            <v>54.740716991255148</v>
          </cell>
          <cell r="T15">
            <v>56.128766403858997</v>
          </cell>
          <cell r="U15">
            <v>57.552012307808361</v>
          </cell>
          <cell r="V15">
            <v>59.011347173494997</v>
          </cell>
          <cell r="W15">
            <v>60.507686101503872</v>
          </cell>
        </row>
        <row r="16">
          <cell r="B16" t="str">
            <v>Non-tax capital revenue</v>
          </cell>
          <cell r="G16">
            <v>6.3000000000000114</v>
          </cell>
          <cell r="H16">
            <v>5.4750000000000227</v>
          </cell>
          <cell r="I16">
            <v>8.2599999999999909</v>
          </cell>
          <cell r="J16">
            <v>9.1480000000000246</v>
          </cell>
          <cell r="K16">
            <v>9.7830000000000155</v>
          </cell>
          <cell r="L16">
            <v>31.162539469999999</v>
          </cell>
          <cell r="M16">
            <v>13.632999999999999</v>
          </cell>
          <cell r="N16">
            <v>13.865423387268239</v>
          </cell>
          <cell r="O16">
            <v>14.20797872067309</v>
          </cell>
          <cell r="P16">
            <v>14.124110187600191</v>
          </cell>
          <cell r="Q16">
            <v>13.630170280585551</v>
          </cell>
          <cell r="R16">
            <v>12.374395432294641</v>
          </cell>
          <cell r="S16">
            <v>12.688170502392248</v>
          </cell>
          <cell r="T16">
            <v>13.009901904187306</v>
          </cell>
          <cell r="U16">
            <v>13.3397913847914</v>
          </cell>
          <cell r="V16">
            <v>13.678045806977277</v>
          </cell>
          <cell r="W16">
            <v>14.024877278895639</v>
          </cell>
        </row>
        <row r="18">
          <cell r="A18" t="str">
            <v>Expenditure incl. L-R</v>
          </cell>
          <cell r="G18">
            <v>495.048</v>
          </cell>
          <cell r="H18">
            <v>573.553</v>
          </cell>
          <cell r="I18">
            <v>638.721</v>
          </cell>
          <cell r="J18">
            <v>681.95</v>
          </cell>
          <cell r="K18">
            <v>734.42600200000004</v>
          </cell>
          <cell r="L18">
            <v>771.35451482999997</v>
          </cell>
          <cell r="M18">
            <v>847.29700000000014</v>
          </cell>
          <cell r="N18">
            <v>910.14066393549399</v>
          </cell>
          <cell r="O18">
            <v>932.84238169951766</v>
          </cell>
          <cell r="P18">
            <v>995.26608185174564</v>
          </cell>
          <cell r="Q18">
            <v>1057.0321555436153</v>
          </cell>
          <cell r="R18">
            <v>1108.0312137720866</v>
          </cell>
          <cell r="S18" t="e">
            <v>#REF!</v>
          </cell>
          <cell r="T18" t="e">
            <v>#REF!</v>
          </cell>
          <cell r="U18" t="e">
            <v>#REF!</v>
          </cell>
          <cell r="V18" t="e">
            <v>#REF!</v>
          </cell>
          <cell r="W18" t="e">
            <v>#REF!</v>
          </cell>
        </row>
        <row r="19">
          <cell r="A19" t="str">
            <v xml:space="preserve">Expenditure excl priv, trans to TI, guarantee calls </v>
          </cell>
          <cell r="G19">
            <v>526.31500000000005</v>
          </cell>
          <cell r="H19">
            <v>596.50200000000007</v>
          </cell>
          <cell r="I19">
            <v>648.90700000000004</v>
          </cell>
          <cell r="J19">
            <v>687.71100000000001</v>
          </cell>
          <cell r="K19">
            <v>725.36200200000007</v>
          </cell>
          <cell r="L19">
            <v>789.13351482999997</v>
          </cell>
          <cell r="M19">
            <v>840.95</v>
          </cell>
          <cell r="N19">
            <v>893.56966393549408</v>
          </cell>
          <cell r="O19">
            <v>955.65938169951767</v>
          </cell>
          <cell r="P19">
            <v>1014.6740818517457</v>
          </cell>
          <cell r="Q19">
            <v>1061.3401555436153</v>
          </cell>
          <cell r="R19">
            <v>1098.3392137720866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</row>
        <row r="20">
          <cell r="A20" t="str">
            <v>Expenditure excl. L_R</v>
          </cell>
          <cell r="G20">
            <v>518.69100000000003</v>
          </cell>
          <cell r="H20">
            <v>593.90300000000002</v>
          </cell>
          <cell r="I20">
            <v>660.49099999999999</v>
          </cell>
          <cell r="J20">
            <v>697.55100000000004</v>
          </cell>
          <cell r="K20">
            <v>749.61500000000001</v>
          </cell>
          <cell r="L20">
            <v>790.67240228999992</v>
          </cell>
          <cell r="M20">
            <v>899.23100000000011</v>
          </cell>
          <cell r="N20">
            <v>990.76966393549401</v>
          </cell>
          <cell r="O20">
            <v>963.55938169951764</v>
          </cell>
          <cell r="P20">
            <v>1021.5740818517456</v>
          </cell>
          <cell r="Q20">
            <v>1061.3401555436153</v>
          </cell>
          <cell r="R20">
            <v>1098.3392137720866</v>
          </cell>
          <cell r="S20" t="e">
            <v>#REF!</v>
          </cell>
          <cell r="T20" t="e">
            <v>#REF!</v>
          </cell>
          <cell r="U20" t="e">
            <v>#REF!</v>
          </cell>
          <cell r="V20" t="e">
            <v>#REF!</v>
          </cell>
          <cell r="W20" t="e">
            <v>#REF!</v>
          </cell>
        </row>
        <row r="21">
          <cell r="B21" t="str">
            <v>Current exp.</v>
          </cell>
          <cell r="G21">
            <v>435.322</v>
          </cell>
          <cell r="H21">
            <v>495.86500000000001</v>
          </cell>
          <cell r="I21">
            <v>559.89499999999998</v>
          </cell>
          <cell r="J21">
            <v>605.02700000000004</v>
          </cell>
          <cell r="K21">
            <v>655.53899999999999</v>
          </cell>
          <cell r="L21">
            <v>687.97449754999991</v>
          </cell>
          <cell r="M21">
            <v>782.30900000000008</v>
          </cell>
          <cell r="N21">
            <v>861.48314190598387</v>
          </cell>
          <cell r="O21">
            <v>824.73671066334509</v>
          </cell>
          <cell r="P21">
            <v>875.56963484056939</v>
          </cell>
          <cell r="Q21">
            <v>909.77641724808313</v>
          </cell>
          <cell r="R21">
            <v>945.61004450427163</v>
          </cell>
          <cell r="S21" t="e">
            <v>#REF!</v>
          </cell>
          <cell r="T21" t="e">
            <v>#REF!</v>
          </cell>
          <cell r="U21" t="e">
            <v>#REF!</v>
          </cell>
          <cell r="V21" t="e">
            <v>#REF!</v>
          </cell>
          <cell r="W21" t="e">
            <v>#REF!</v>
          </cell>
        </row>
        <row r="22">
          <cell r="C22" t="str">
            <v>Goods and services</v>
          </cell>
          <cell r="G22">
            <v>130.37299999999999</v>
          </cell>
          <cell r="H22">
            <v>123.381</v>
          </cell>
          <cell r="I22">
            <v>139.30600000000001</v>
          </cell>
          <cell r="J22">
            <v>136.447</v>
          </cell>
          <cell r="K22">
            <v>148.57499999999999</v>
          </cell>
          <cell r="L22">
            <v>156.36975188</v>
          </cell>
          <cell r="M22">
            <v>168.05700000000002</v>
          </cell>
          <cell r="N22">
            <v>173.15461478247542</v>
          </cell>
          <cell r="O22">
            <v>182.21784409861476</v>
          </cell>
          <cell r="P22">
            <v>191.75545941792308</v>
          </cell>
          <cell r="Q22">
            <v>201.07235842857779</v>
          </cell>
          <cell r="R22">
            <v>208.83453185545017</v>
          </cell>
          <cell r="S22">
            <v>216.00833821577376</v>
          </cell>
          <cell r="T22">
            <v>223.43398221421489</v>
          </cell>
          <cell r="U22">
            <v>231.12049490484355</v>
          </cell>
          <cell r="V22">
            <v>239.07723775312638</v>
          </cell>
          <cell r="W22">
            <v>247.31391494530357</v>
          </cell>
        </row>
        <row r="23">
          <cell r="D23" t="str">
            <v>Wages and salaries</v>
          </cell>
          <cell r="G23">
            <v>48.563000000000002</v>
          </cell>
          <cell r="H23">
            <v>50.244999999999997</v>
          </cell>
          <cell r="I23">
            <v>57.372999999999998</v>
          </cell>
          <cell r="J23">
            <v>62.265000000000001</v>
          </cell>
          <cell r="K23">
            <v>62.657999999999994</v>
          </cell>
          <cell r="L23">
            <v>69.523429589999978</v>
          </cell>
          <cell r="M23">
            <v>71.459000000000003</v>
          </cell>
          <cell r="N23">
            <v>71.487873074417877</v>
          </cell>
          <cell r="O23">
            <v>75.229679134917305</v>
          </cell>
          <cell r="P23">
            <v>79.167338170085813</v>
          </cell>
          <cell r="Q23">
            <v>83.980712330827046</v>
          </cell>
          <cell r="R23">
            <v>88.2301363747669</v>
          </cell>
          <cell r="S23">
            <v>91.785810870670005</v>
          </cell>
          <cell r="T23">
            <v>95.484779048758014</v>
          </cell>
          <cell r="U23">
            <v>99.332815644422951</v>
          </cell>
          <cell r="V23">
            <v>103.33592811489318</v>
          </cell>
          <cell r="W23">
            <v>107.50036601792337</v>
          </cell>
        </row>
        <row r="24">
          <cell r="D24" t="str">
            <v>Other goods and services</v>
          </cell>
          <cell r="G24">
            <v>81.81</v>
          </cell>
          <cell r="H24">
            <v>73.135999999999996</v>
          </cell>
          <cell r="I24">
            <v>81.933000000000007</v>
          </cell>
          <cell r="J24">
            <v>74.182000000000002</v>
          </cell>
          <cell r="K24">
            <v>85.917000000000002</v>
          </cell>
          <cell r="L24">
            <v>86.846322290000018</v>
          </cell>
          <cell r="M24">
            <v>96.597999999999999</v>
          </cell>
          <cell r="N24">
            <v>101.66674170805754</v>
          </cell>
          <cell r="O24">
            <v>106.98816496369744</v>
          </cell>
          <cell r="P24">
            <v>112.58812124783725</v>
          </cell>
          <cell r="Q24">
            <v>117.09164609775074</v>
          </cell>
          <cell r="R24">
            <v>120.60439548068327</v>
          </cell>
          <cell r="S24">
            <v>124.22252734510376</v>
          </cell>
          <cell r="T24">
            <v>127.94920316545688</v>
          </cell>
          <cell r="U24">
            <v>131.78767926042059</v>
          </cell>
          <cell r="V24">
            <v>135.74130963823319</v>
          </cell>
          <cell r="W24">
            <v>139.8135489273802</v>
          </cell>
        </row>
        <row r="25">
          <cell r="C25" t="str">
            <v>Transfers</v>
          </cell>
          <cell r="G25">
            <v>206.40500000000003</v>
          </cell>
          <cell r="H25">
            <v>241.85800000000003</v>
          </cell>
          <cell r="I25">
            <v>278.84100000000001</v>
          </cell>
          <cell r="J25">
            <v>318.41499999999996</v>
          </cell>
          <cell r="K25">
            <v>346.678</v>
          </cell>
          <cell r="L25">
            <v>372.86318196000002</v>
          </cell>
          <cell r="M25">
            <v>403.149</v>
          </cell>
          <cell r="N25">
            <v>428.92200372174028</v>
          </cell>
          <cell r="O25">
            <v>460.4000174114592</v>
          </cell>
          <cell r="P25">
            <v>494.18816053555645</v>
          </cell>
          <cell r="Q25">
            <v>523.23455878209938</v>
          </cell>
          <cell r="R25">
            <v>547.62912413016556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</row>
        <row r="26">
          <cell r="D26" t="str">
            <v>Health Insurance payments</v>
          </cell>
          <cell r="G26">
            <v>63.2</v>
          </cell>
          <cell r="H26">
            <v>74.114999999999995</v>
          </cell>
          <cell r="I26">
            <v>86.283000000000001</v>
          </cell>
          <cell r="J26">
            <v>92.977999999999994</v>
          </cell>
          <cell r="K26">
            <v>101.45</v>
          </cell>
          <cell r="L26">
            <v>106.361</v>
          </cell>
          <cell r="M26">
            <v>114.14700000000001</v>
          </cell>
          <cell r="N26">
            <v>122.53931382704236</v>
          </cell>
          <cell r="O26">
            <v>131.53231060665917</v>
          </cell>
          <cell r="P26">
            <v>141.18529142366293</v>
          </cell>
          <cell r="Q26">
            <v>149.76935714222165</v>
          </cell>
          <cell r="R26">
            <v>157.34768661361807</v>
          </cell>
          <cell r="S26">
            <v>164.82799563522946</v>
          </cell>
          <cell r="T26">
            <v>172.66391854772829</v>
          </cell>
          <cell r="U26">
            <v>180.87236123548726</v>
          </cell>
          <cell r="V26">
            <v>189.47103328862232</v>
          </cell>
          <cell r="W26">
            <v>198.47848621116344</v>
          </cell>
        </row>
        <row r="27">
          <cell r="D27" t="str">
            <v>Transfers to households</v>
          </cell>
          <cell r="G27">
            <v>137.99600000000001</v>
          </cell>
          <cell r="H27">
            <v>158.46100000000001</v>
          </cell>
          <cell r="I27">
            <v>182.167</v>
          </cell>
          <cell r="J27">
            <v>210.02599999999998</v>
          </cell>
          <cell r="K27">
            <v>227.732</v>
          </cell>
          <cell r="L27">
            <v>246.37780027000002</v>
          </cell>
          <cell r="M27">
            <v>260.85829999999999</v>
          </cell>
          <cell r="N27">
            <v>281.00065817829329</v>
          </cell>
          <cell r="O27">
            <v>301.62292163926202</v>
          </cell>
          <cell r="P27">
            <v>323.75862550642285</v>
          </cell>
          <cell r="Q27">
            <v>342.44290802319438</v>
          </cell>
          <cell r="R27">
            <v>357.68941584286006</v>
          </cell>
          <cell r="S27">
            <v>274.30544086394895</v>
          </cell>
          <cell r="T27">
            <v>296.66133429436081</v>
          </cell>
          <cell r="U27">
            <v>320.8392330393512</v>
          </cell>
          <cell r="V27">
            <v>346.9876305320584</v>
          </cell>
          <cell r="W27">
            <v>375.26712242042123</v>
          </cell>
        </row>
        <row r="28">
          <cell r="E28" t="str">
            <v>Pensions</v>
          </cell>
          <cell r="G28">
            <v>88.2</v>
          </cell>
          <cell r="H28">
            <v>109.8</v>
          </cell>
          <cell r="I28">
            <v>127.58</v>
          </cell>
          <cell r="J28">
            <v>151.11500000000001</v>
          </cell>
          <cell r="K28">
            <v>166.12100000000001</v>
          </cell>
          <cell r="L28">
            <v>177.85400000000001</v>
          </cell>
          <cell r="M28">
            <v>183.1</v>
          </cell>
          <cell r="N28">
            <v>197.5254137447356</v>
          </cell>
          <cell r="O28">
            <v>212.02154036909468</v>
          </cell>
          <cell r="P28">
            <v>227.58151838920895</v>
          </cell>
          <cell r="Q28">
            <v>241.41847470727288</v>
          </cell>
          <cell r="R28">
            <v>253.6342495274609</v>
          </cell>
          <cell r="S28">
            <v>274.30544086394895</v>
          </cell>
          <cell r="T28">
            <v>296.66133429436081</v>
          </cell>
          <cell r="U28">
            <v>320.8392330393512</v>
          </cell>
          <cell r="V28">
            <v>346.9876305320584</v>
          </cell>
          <cell r="W28">
            <v>375.26712242042123</v>
          </cell>
        </row>
        <row r="29">
          <cell r="E29" t="str">
            <v>Other social transfers</v>
          </cell>
          <cell r="G29">
            <v>49.796000000000006</v>
          </cell>
          <cell r="H29">
            <v>48.661000000000016</v>
          </cell>
          <cell r="I29">
            <v>54.587000000000003</v>
          </cell>
          <cell r="J29">
            <v>58.910999999999973</v>
          </cell>
          <cell r="K29">
            <v>61.61099999999999</v>
          </cell>
          <cell r="L29">
            <v>68.52380027000001</v>
          </cell>
          <cell r="M29">
            <v>77.758299999999991</v>
          </cell>
          <cell r="N29">
            <v>83.475244433557677</v>
          </cell>
          <cell r="O29">
            <v>89.601381270167309</v>
          </cell>
          <cell r="P29">
            <v>96.177107117213879</v>
          </cell>
          <cell r="Q29">
            <v>101.02443331592147</v>
          </cell>
          <cell r="R29">
            <v>104.05516631539913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 t="str">
            <v>Other transfers</v>
          </cell>
          <cell r="G30">
            <v>5.2089999999999996</v>
          </cell>
          <cell r="H30">
            <v>9.282</v>
          </cell>
          <cell r="I30">
            <v>10.391</v>
          </cell>
          <cell r="J30">
            <v>15.411000000000001</v>
          </cell>
          <cell r="K30">
            <v>17.496000000000009</v>
          </cell>
          <cell r="L30">
            <v>20.124381690000007</v>
          </cell>
          <cell r="M30">
            <v>28.143700000000003</v>
          </cell>
          <cell r="N30">
            <v>25.382031716404654</v>
          </cell>
          <cell r="O30">
            <v>27.244785165538019</v>
          </cell>
          <cell r="P30">
            <v>29.244243605470665</v>
          </cell>
          <cell r="Q30">
            <v>31.022293616683282</v>
          </cell>
          <cell r="R30">
            <v>32.592021673687455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</row>
        <row r="31">
          <cell r="C31" t="str">
            <v>Subsidies to Enterprises</v>
          </cell>
          <cell r="G31">
            <v>83.12</v>
          </cell>
          <cell r="H31">
            <v>114.06399999999999</v>
          </cell>
          <cell r="I31">
            <v>125.47799999999999</v>
          </cell>
          <cell r="J31">
            <v>129.42599999999999</v>
          </cell>
          <cell r="K31">
            <v>139.08000000000001</v>
          </cell>
          <cell r="L31">
            <v>139.14103383999998</v>
          </cell>
          <cell r="M31">
            <v>190.65799999999999</v>
          </cell>
          <cell r="N31">
            <v>234.25844890176808</v>
          </cell>
          <cell r="O31">
            <v>148.05088643592248</v>
          </cell>
          <cell r="P31">
            <v>149.37093643234294</v>
          </cell>
          <cell r="Q31">
            <v>144.67054521992188</v>
          </cell>
          <cell r="R31">
            <v>145.60511694204254</v>
          </cell>
          <cell r="S31">
            <v>148.04109054848288</v>
          </cell>
          <cell r="T31">
            <v>150.51781799335902</v>
          </cell>
          <cell r="U31">
            <v>153.0359810883879</v>
          </cell>
          <cell r="V31">
            <v>155.59627305199663</v>
          </cell>
          <cell r="W31">
            <v>158.19939870015651</v>
          </cell>
        </row>
        <row r="32">
          <cell r="D32" t="str">
            <v>of which: expenditures of TI</v>
          </cell>
          <cell r="G32">
            <v>0</v>
          </cell>
          <cell r="H32">
            <v>3.4</v>
          </cell>
          <cell r="I32">
            <v>15.4</v>
          </cell>
          <cell r="J32">
            <v>6.1</v>
          </cell>
          <cell r="K32">
            <v>17.899999999999999</v>
          </cell>
          <cell r="L32">
            <v>7.3</v>
          </cell>
          <cell r="M32">
            <v>56.7</v>
          </cell>
          <cell r="N32">
            <v>97.199999999999989</v>
          </cell>
          <cell r="O32">
            <v>7.9</v>
          </cell>
          <cell r="P32">
            <v>6.9</v>
          </cell>
          <cell r="Q32">
            <v>0</v>
          </cell>
          <cell r="R32">
            <v>0</v>
          </cell>
          <cell r="W32">
            <v>0</v>
          </cell>
        </row>
        <row r="33">
          <cell r="C33" t="str">
            <v>Interest payments</v>
          </cell>
          <cell r="G33">
            <v>15.423999999999999</v>
          </cell>
          <cell r="H33">
            <v>16.562000000000001</v>
          </cell>
          <cell r="I33">
            <v>16.27</v>
          </cell>
          <cell r="J33">
            <v>20.739000000000001</v>
          </cell>
          <cell r="K33">
            <v>21.206</v>
          </cell>
          <cell r="L33">
            <v>19.600529869999999</v>
          </cell>
          <cell r="M33">
            <v>20.445</v>
          </cell>
          <cell r="N33">
            <v>25.148074500000011</v>
          </cell>
          <cell r="O33">
            <v>34.067962717348671</v>
          </cell>
          <cell r="P33">
            <v>40.255078454746943</v>
          </cell>
          <cell r="Q33">
            <v>40.79895481748401</v>
          </cell>
          <cell r="R33">
            <v>43.541271576613347</v>
          </cell>
          <cell r="S33">
            <v>48.096772800453351</v>
          </cell>
          <cell r="T33" t="e">
            <v>#REF!</v>
          </cell>
          <cell r="U33" t="e">
            <v>#REF!</v>
          </cell>
          <cell r="V33" t="e">
            <v>#REF!</v>
          </cell>
          <cell r="W33" t="e">
            <v>#REF!</v>
          </cell>
        </row>
        <row r="34">
          <cell r="B34" t="str">
            <v>Capital Expenditures</v>
          </cell>
          <cell r="G34">
            <v>83.369</v>
          </cell>
          <cell r="H34">
            <v>98.037999999999997</v>
          </cell>
          <cell r="I34">
            <v>100.596</v>
          </cell>
          <cell r="J34">
            <v>92.524000000000001</v>
          </cell>
          <cell r="K34">
            <v>94.075999999999993</v>
          </cell>
          <cell r="L34">
            <v>102.69790474000004</v>
          </cell>
          <cell r="M34">
            <v>116.922</v>
          </cell>
          <cell r="N34">
            <v>129.28652202951008</v>
          </cell>
          <cell r="O34">
            <v>138.82267103617249</v>
          </cell>
          <cell r="P34">
            <v>146.00444701117627</v>
          </cell>
          <cell r="Q34">
            <v>151.56373829553226</v>
          </cell>
          <cell r="R34">
            <v>152.72916926781488</v>
          </cell>
          <cell r="S34">
            <v>153.37237494205027</v>
          </cell>
          <cell r="T34">
            <v>154.01973572494123</v>
          </cell>
          <cell r="U34">
            <v>154.67127845848961</v>
          </cell>
          <cell r="V34">
            <v>155.32703015809676</v>
          </cell>
          <cell r="W34">
            <v>155.98701801368335</v>
          </cell>
        </row>
        <row r="35">
          <cell r="C35" t="str">
            <v>Fixed investment</v>
          </cell>
          <cell r="G35">
            <v>54.261000000000003</v>
          </cell>
          <cell r="H35">
            <v>63.530999999999999</v>
          </cell>
          <cell r="I35">
            <v>69.197000000000003</v>
          </cell>
          <cell r="J35">
            <v>60.773000000000003</v>
          </cell>
          <cell r="K35">
            <v>60.103999999999999</v>
          </cell>
          <cell r="L35">
            <v>65.972998410000031</v>
          </cell>
          <cell r="M35">
            <v>73.201999999999998</v>
          </cell>
          <cell r="N35">
            <v>81.194522029510097</v>
          </cell>
          <cell r="O35">
            <v>88.326071036172493</v>
          </cell>
          <cell r="P35">
            <v>93.89021562629982</v>
          </cell>
          <cell r="Q35">
            <v>98.928364596807043</v>
          </cell>
          <cell r="R35">
            <v>99.567441832102418</v>
          </cell>
          <cell r="S35">
            <v>100.21064750633779</v>
          </cell>
          <cell r="T35">
            <v>100.85800828922875</v>
          </cell>
          <cell r="U35">
            <v>101.50955102277715</v>
          </cell>
          <cell r="V35">
            <v>102.16530272238428</v>
          </cell>
          <cell r="W35">
            <v>102.82529057797088</v>
          </cell>
        </row>
        <row r="36">
          <cell r="C36" t="str">
            <v>Other investment</v>
          </cell>
          <cell r="G36">
            <v>29.107999999999997</v>
          </cell>
          <cell r="H36">
            <v>34.506999999999998</v>
          </cell>
          <cell r="I36">
            <v>31.399000000000001</v>
          </cell>
          <cell r="J36">
            <v>31.750999999999998</v>
          </cell>
          <cell r="K36">
            <v>33.971999999999994</v>
          </cell>
          <cell r="L36">
            <v>36.72490633000001</v>
          </cell>
          <cell r="M36">
            <v>43.72</v>
          </cell>
          <cell r="N36">
            <v>48.091999999999999</v>
          </cell>
          <cell r="O36">
            <v>50.496600000000001</v>
          </cell>
          <cell r="P36">
            <v>52.114231384876447</v>
          </cell>
          <cell r="Q36">
            <v>52.635373698725218</v>
          </cell>
          <cell r="R36">
            <v>53.161727435712471</v>
          </cell>
          <cell r="S36">
            <v>53.161727435712471</v>
          </cell>
          <cell r="T36">
            <v>53.161727435712471</v>
          </cell>
          <cell r="U36">
            <v>53.161727435712471</v>
          </cell>
          <cell r="V36">
            <v>53.161727435712471</v>
          </cell>
          <cell r="W36">
            <v>53.161727435712471</v>
          </cell>
        </row>
        <row r="37">
          <cell r="B37" t="str">
            <v>Lending minus repayments</v>
          </cell>
          <cell r="G37">
            <v>-23.643000000000001</v>
          </cell>
          <cell r="H37">
            <v>-20.350000000000001</v>
          </cell>
          <cell r="I37">
            <v>-21.77</v>
          </cell>
          <cell r="J37">
            <v>-15.601000000000001</v>
          </cell>
          <cell r="K37">
            <v>-15.188997999999998</v>
          </cell>
          <cell r="L37">
            <v>-19.317887459999994</v>
          </cell>
          <cell r="M37">
            <v>-51.933999999999997</v>
          </cell>
          <cell r="N37">
            <v>-80.629000000000005</v>
          </cell>
          <cell r="O37">
            <v>-30.716999999999999</v>
          </cell>
          <cell r="P37">
            <v>-26.308</v>
          </cell>
          <cell r="Q37">
            <v>-4.3079999999999998</v>
          </cell>
          <cell r="R37">
            <v>9.6920000000000002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B38" t="str">
            <v>Lending minus repayments (exc. pvt)</v>
          </cell>
          <cell r="G38">
            <v>8.0429999999999993</v>
          </cell>
          <cell r="H38">
            <v>6.7880000000000003</v>
          </cell>
          <cell r="I38">
            <v>3.907</v>
          </cell>
          <cell r="J38">
            <v>-1.7520000000000007</v>
          </cell>
          <cell r="K38">
            <v>0.33000200000000213</v>
          </cell>
          <cell r="L38">
            <v>6.7401125400000055</v>
          </cell>
          <cell r="M38">
            <v>1.419000000000004</v>
          </cell>
          <cell r="N38">
            <v>5.3709999999999951</v>
          </cell>
          <cell r="O38">
            <v>33.283000000000001</v>
          </cell>
          <cell r="P38">
            <v>3.6920000000000002</v>
          </cell>
          <cell r="Q38">
            <v>5.6920000000000002</v>
          </cell>
          <cell r="R38">
            <v>9.6920000000000002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C39" t="str">
            <v>Privatization revenues</v>
          </cell>
          <cell r="G39">
            <v>-31.686</v>
          </cell>
          <cell r="H39">
            <v>-27.138000000000002</v>
          </cell>
          <cell r="I39">
            <v>-25.677</v>
          </cell>
          <cell r="J39">
            <v>-13.849</v>
          </cell>
          <cell r="K39">
            <v>-15.519</v>
          </cell>
          <cell r="L39">
            <v>-26.058</v>
          </cell>
          <cell r="M39">
            <v>-53.353000000000002</v>
          </cell>
          <cell r="N39">
            <v>-86</v>
          </cell>
          <cell r="O39">
            <v>-64</v>
          </cell>
          <cell r="P39">
            <v>-30</v>
          </cell>
          <cell r="Q39">
            <v>-10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C40" t="str">
            <v>Guarantee calls</v>
          </cell>
          <cell r="G40">
            <v>0.41899999999999998</v>
          </cell>
          <cell r="H40">
            <v>0.78900000000000003</v>
          </cell>
          <cell r="I40">
            <v>9.0999999999999998E-2</v>
          </cell>
          <cell r="J40">
            <v>1.988</v>
          </cell>
          <cell r="K40">
            <v>6.6829999999999998</v>
          </cell>
          <cell r="L40">
            <v>0.97899999999999998</v>
          </cell>
          <cell r="M40">
            <v>3</v>
          </cell>
          <cell r="N40">
            <v>5.3710000000000004</v>
          </cell>
          <cell r="O40">
            <v>33.283000000000001</v>
          </cell>
          <cell r="P40">
            <v>3.6920000000000002</v>
          </cell>
          <cell r="Q40">
            <v>5.6920000000000002</v>
          </cell>
          <cell r="R40">
            <v>9.6920000000000002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2">
          <cell r="A42" t="str">
            <v>General Government Balance</v>
          </cell>
          <cell r="G42">
            <v>9.2350000000000136</v>
          </cell>
          <cell r="H42">
            <v>4.8350000000000364</v>
          </cell>
          <cell r="I42">
            <v>-4.27800000000002</v>
          </cell>
          <cell r="J42">
            <v>-19.82000000000005</v>
          </cell>
          <cell r="K42">
            <v>-28.060002000000054</v>
          </cell>
          <cell r="L42">
            <v>-10.627933279999979</v>
          </cell>
          <cell r="M42">
            <v>-71.059000000000083</v>
          </cell>
          <cell r="N42">
            <v>-93.908615707724721</v>
          </cell>
          <cell r="O42">
            <v>-68.363901071416421</v>
          </cell>
          <cell r="P42">
            <v>-74.891694899201752</v>
          </cell>
          <cell r="Q42">
            <v>-76.874024330950192</v>
          </cell>
          <cell r="R42">
            <v>-69.022745815757617</v>
          </cell>
          <cell r="S42" t="e">
            <v>#REF!</v>
          </cell>
          <cell r="T42" t="e">
            <v>#REF!</v>
          </cell>
          <cell r="U42" t="e">
            <v>#REF!</v>
          </cell>
          <cell r="V42" t="e">
            <v>#REF!</v>
          </cell>
          <cell r="W42" t="e">
            <v>#REF!</v>
          </cell>
        </row>
        <row r="43">
          <cell r="B43" t="str">
            <v>Primary Balance</v>
          </cell>
          <cell r="G43">
            <v>24.659000000000013</v>
          </cell>
          <cell r="H43">
            <v>21.397000000000038</v>
          </cell>
          <cell r="I43">
            <v>11.99199999999998</v>
          </cell>
          <cell r="J43">
            <v>0.91899999999995075</v>
          </cell>
          <cell r="K43">
            <v>-6.8540020000000546</v>
          </cell>
          <cell r="L43">
            <v>8.9725965900000197</v>
          </cell>
          <cell r="M43">
            <v>-50.614000000000082</v>
          </cell>
          <cell r="N43">
            <v>-68.760541207724714</v>
          </cell>
          <cell r="O43">
            <v>-34.295938354067751</v>
          </cell>
          <cell r="P43">
            <v>-34.636616444454809</v>
          </cell>
          <cell r="Q43">
            <v>-36.075069513466183</v>
          </cell>
          <cell r="R43">
            <v>-25.481474239144269</v>
          </cell>
        </row>
        <row r="44">
          <cell r="A44" t="str">
            <v>General Gvt Balance (exc. privatization)</v>
          </cell>
          <cell r="G44">
            <v>-22.450999999999986</v>
          </cell>
          <cell r="H44">
            <v>-22.302999999999965</v>
          </cell>
          <cell r="I44">
            <v>-29.95500000000002</v>
          </cell>
          <cell r="J44">
            <v>-33.669000000000054</v>
          </cell>
          <cell r="K44">
            <v>-53.054002000000054</v>
          </cell>
          <cell r="L44">
            <v>-67.288933279999981</v>
          </cell>
          <cell r="M44">
            <v>-137.51200000000009</v>
          </cell>
          <cell r="N44">
            <v>-179.90861570772472</v>
          </cell>
          <cell r="O44">
            <v>-132.36390107141642</v>
          </cell>
          <cell r="P44">
            <v>-104.89169489920175</v>
          </cell>
          <cell r="Q44">
            <v>-86.874024330950192</v>
          </cell>
          <cell r="R44">
            <v>-69.022745815757617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</row>
        <row r="45">
          <cell r="A45" t="str">
            <v>General Gvt Balance (exc. pvt and exp. of TI)</v>
          </cell>
          <cell r="G45">
            <v>-22.450999999999986</v>
          </cell>
          <cell r="H45">
            <v>-18.902999999999967</v>
          </cell>
          <cell r="I45">
            <v>-14.555000000000019</v>
          </cell>
          <cell r="J45">
            <v>-27.569000000000052</v>
          </cell>
          <cell r="K45">
            <v>-35.154002000000055</v>
          </cell>
          <cell r="L45">
            <v>-59.988933279999983</v>
          </cell>
          <cell r="M45">
            <v>-80.812000000000083</v>
          </cell>
          <cell r="N45">
            <v>-82.708615707724732</v>
          </cell>
          <cell r="O45">
            <v>-124.46390107141642</v>
          </cell>
          <cell r="P45">
            <v>-97.991694899201747</v>
          </cell>
          <cell r="Q45">
            <v>-86.874024330950192</v>
          </cell>
          <cell r="R45">
            <v>-69.022745815757617</v>
          </cell>
          <cell r="S45" t="e">
            <v>#REF!</v>
          </cell>
          <cell r="T45" t="e">
            <v>#REF!</v>
          </cell>
          <cell r="U45" t="e">
            <v>#REF!</v>
          </cell>
          <cell r="V45" t="e">
            <v>#REF!</v>
          </cell>
          <cell r="W45" t="e">
            <v>#REF!</v>
          </cell>
        </row>
        <row r="46">
          <cell r="A46" t="str">
            <v>General Gvt Balance (exc.pvt, exp of TI, calls on guarantees)</v>
          </cell>
          <cell r="G46">
            <v>-22.031999999999986</v>
          </cell>
          <cell r="H46">
            <v>-18.113999999999965</v>
          </cell>
          <cell r="I46">
            <v>-14.46400000000002</v>
          </cell>
          <cell r="J46">
            <v>-25.581000000000053</v>
          </cell>
          <cell r="K46">
            <v>-28.471002000000055</v>
          </cell>
          <cell r="L46">
            <v>-59.009933279999984</v>
          </cell>
          <cell r="M46">
            <v>-77.812000000000083</v>
          </cell>
          <cell r="N46">
            <v>-77.337615707724737</v>
          </cell>
          <cell r="O46">
            <v>-91.180901071416415</v>
          </cell>
          <cell r="P46">
            <v>-94.299694899201739</v>
          </cell>
          <cell r="Q46">
            <v>-81.182024330950185</v>
          </cell>
          <cell r="R46">
            <v>-59.330745815757616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</row>
        <row r="47">
          <cell r="G47">
            <v>-22.032000000000039</v>
          </cell>
          <cell r="H47">
            <v>-18.114000000000033</v>
          </cell>
          <cell r="I47">
            <v>-14.464000000000055</v>
          </cell>
          <cell r="J47">
            <v>-25.581000000000017</v>
          </cell>
          <cell r="K47">
            <v>-28.471002000000091</v>
          </cell>
          <cell r="L47">
            <v>-59.009933279999977</v>
          </cell>
          <cell r="M47">
            <v>-77.811999999999983</v>
          </cell>
          <cell r="N47">
            <v>-77.337615707724808</v>
          </cell>
          <cell r="O47">
            <v>-91.180901071416429</v>
          </cell>
          <cell r="P47">
            <v>-94.299694899201768</v>
          </cell>
          <cell r="Q47">
            <v>-81.182024330950185</v>
          </cell>
          <cell r="R47">
            <v>-59.330745815757609</v>
          </cell>
        </row>
        <row r="48">
          <cell r="A48" t="str">
            <v>Total general government privatization revenues</v>
          </cell>
          <cell r="G48">
            <v>31.686</v>
          </cell>
          <cell r="H48">
            <v>27.138000000000002</v>
          </cell>
          <cell r="I48">
            <v>25.677</v>
          </cell>
          <cell r="J48">
            <v>13.849</v>
          </cell>
          <cell r="K48">
            <v>24.994</v>
          </cell>
          <cell r="L48">
            <v>56.661000000000001</v>
          </cell>
          <cell r="M48">
            <v>66.453000000000003</v>
          </cell>
          <cell r="N48">
            <v>86</v>
          </cell>
          <cell r="O48">
            <v>64</v>
          </cell>
          <cell r="P48">
            <v>30</v>
          </cell>
          <cell r="Q48">
            <v>10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B49" t="str">
            <v>(inc local governments)</v>
          </cell>
        </row>
        <row r="51">
          <cell r="A51" t="str">
            <v>Debt</v>
          </cell>
          <cell r="G51">
            <v>208.227</v>
          </cell>
          <cell r="H51">
            <v>210.92599999999999</v>
          </cell>
          <cell r="I51">
            <v>206.73853686916999</v>
          </cell>
          <cell r="J51">
            <v>217.50197399999999</v>
          </cell>
          <cell r="K51">
            <v>240.374</v>
          </cell>
          <cell r="L51">
            <v>274.61900000000003</v>
          </cell>
          <cell r="M51">
            <v>345.67800000000011</v>
          </cell>
          <cell r="N51">
            <v>439.58661570772483</v>
          </cell>
          <cell r="O51">
            <v>507.95051677914125</v>
          </cell>
          <cell r="P51">
            <v>582.84221167834301</v>
          </cell>
          <cell r="Q51">
            <v>659.7162360092932</v>
          </cell>
          <cell r="R51">
            <v>728.73898182505081</v>
          </cell>
          <cell r="S51" t="e">
            <v>#REF!</v>
          </cell>
          <cell r="T51" t="e">
            <v>#REF!</v>
          </cell>
          <cell r="U51" t="e">
            <v>#REF!</v>
          </cell>
          <cell r="V51" t="e">
            <v>#REF!</v>
          </cell>
          <cell r="W51" t="e">
            <v>#REF!</v>
          </cell>
        </row>
        <row r="52">
          <cell r="B52" t="str">
            <v>Debt valuation</v>
          </cell>
          <cell r="H52">
            <v>-15.414999999999981</v>
          </cell>
          <cell r="I52">
            <v>-18.651463130830017</v>
          </cell>
          <cell r="J52">
            <v>-14.817562869170054</v>
          </cell>
          <cell r="K52">
            <v>-5.5989760000000501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Government guarantees</v>
          </cell>
          <cell r="G53">
            <v>100.38200000000001</v>
          </cell>
          <cell r="H53">
            <v>160.55500000000001</v>
          </cell>
          <cell r="I53">
            <v>172.27</v>
          </cell>
          <cell r="J53">
            <v>252.2</v>
          </cell>
          <cell r="K53">
            <v>280.39999999999998</v>
          </cell>
          <cell r="L53">
            <v>257.3</v>
          </cell>
        </row>
        <row r="54">
          <cell r="A54" t="str">
            <v>Risk adjusted guarantees (WB)</v>
          </cell>
          <cell r="G54">
            <v>3</v>
          </cell>
          <cell r="H54">
            <v>6</v>
          </cell>
          <cell r="I54">
            <v>28</v>
          </cell>
          <cell r="J54">
            <v>74</v>
          </cell>
          <cell r="K54">
            <v>107</v>
          </cell>
          <cell r="L54">
            <v>98.185092724679038</v>
          </cell>
        </row>
        <row r="55">
          <cell r="A55" t="str">
            <v>Debt and government guarantees</v>
          </cell>
          <cell r="G55">
            <v>308.60900000000004</v>
          </cell>
          <cell r="H55">
            <v>371.48099999999999</v>
          </cell>
          <cell r="I55">
            <v>379.00853686917003</v>
          </cell>
          <cell r="J55">
            <v>469.70197399999995</v>
          </cell>
          <cell r="K55">
            <v>520.774</v>
          </cell>
          <cell r="L55">
            <v>531.9190000000001</v>
          </cell>
        </row>
        <row r="56">
          <cell r="A56" t="str">
            <v>Implicit public debt of transformation institutions</v>
          </cell>
        </row>
        <row r="57">
          <cell r="B57" t="str">
            <v>(net of provisions and reserves)</v>
          </cell>
          <cell r="G57">
            <v>108</v>
          </cell>
          <cell r="H57">
            <v>104</v>
          </cell>
          <cell r="I57">
            <v>87</v>
          </cell>
          <cell r="J57">
            <v>94</v>
          </cell>
          <cell r="K57">
            <v>105</v>
          </cell>
        </row>
        <row r="58">
          <cell r="A58" t="str">
            <v>Debt of Czech Railways not covered by state guarantees</v>
          </cell>
          <cell r="G58" t="str">
            <v>...</v>
          </cell>
          <cell r="H58">
            <v>1.6</v>
          </cell>
          <cell r="I58">
            <v>3.3</v>
          </cell>
          <cell r="J58">
            <v>7.3000000000000007</v>
          </cell>
          <cell r="K58">
            <v>8.2000000000000011</v>
          </cell>
        </row>
        <row r="59">
          <cell r="A59" t="str">
            <v>Outstanding guarantees provided by PGRLF</v>
          </cell>
          <cell r="K59">
            <v>18.138999999999999</v>
          </cell>
        </row>
        <row r="61">
          <cell r="M61" t="str">
            <v>( In percent of GDP)</v>
          </cell>
        </row>
        <row r="62">
          <cell r="G62">
            <v>1994</v>
          </cell>
          <cell r="H62">
            <v>1995</v>
          </cell>
          <cell r="I62">
            <v>1996</v>
          </cell>
          <cell r="J62">
            <v>1997</v>
          </cell>
          <cell r="K62">
            <v>1998</v>
          </cell>
          <cell r="L62">
            <v>1999</v>
          </cell>
          <cell r="M62">
            <v>2000</v>
          </cell>
          <cell r="N62">
            <v>2001</v>
          </cell>
          <cell r="O62">
            <v>2002</v>
          </cell>
          <cell r="P62">
            <v>2003</v>
          </cell>
          <cell r="Q62">
            <v>2004</v>
          </cell>
          <cell r="R62">
            <v>2005</v>
          </cell>
          <cell r="S62">
            <v>2006</v>
          </cell>
          <cell r="T62">
            <v>2007</v>
          </cell>
          <cell r="U62">
            <v>2008</v>
          </cell>
          <cell r="V62">
            <v>2009</v>
          </cell>
          <cell r="W62">
            <v>2010</v>
          </cell>
        </row>
        <row r="63">
          <cell r="A63" t="str">
            <v>Revenue</v>
          </cell>
          <cell r="G63">
            <v>42.634680419343937</v>
          </cell>
          <cell r="H63">
            <v>41.878792267033525</v>
          </cell>
          <cell r="I63">
            <v>40.35126884182408</v>
          </cell>
          <cell r="J63">
            <v>39.677013422818789</v>
          </cell>
          <cell r="K63">
            <v>39.279653005616417</v>
          </cell>
          <cell r="L63">
            <v>41.427140529869853</v>
          </cell>
          <cell r="M63">
            <v>39.950488934637164</v>
          </cell>
          <cell r="N63">
            <v>40.157195639782024</v>
          </cell>
          <cell r="O63">
            <v>39.845198170401176</v>
          </cell>
          <cell r="P63">
            <v>39.68628784384201</v>
          </cell>
          <cell r="Q63">
            <v>39.416170315723292</v>
          </cell>
          <cell r="R63">
            <v>39.119525910945981</v>
          </cell>
          <cell r="S63">
            <v>39.004572034655979</v>
          </cell>
          <cell r="T63">
            <v>38.924454152669036</v>
          </cell>
          <cell r="U63">
            <v>38.879348694106085</v>
          </cell>
          <cell r="V63">
            <v>38.869515449185975</v>
          </cell>
          <cell r="W63">
            <v>38.856362186228374</v>
          </cell>
        </row>
        <row r="64">
          <cell r="B64" t="str">
            <v>Total Current Revenue</v>
          </cell>
          <cell r="G64">
            <v>42.102045992560029</v>
          </cell>
          <cell r="H64">
            <v>41.482369126058941</v>
          </cell>
          <cell r="I64">
            <v>39.82592380588946</v>
          </cell>
          <cell r="J64">
            <v>39.128835091083417</v>
          </cell>
          <cell r="K64">
            <v>38.735639214813986</v>
          </cell>
          <cell r="L64">
            <v>39.730111750803246</v>
          </cell>
          <cell r="M64">
            <v>39.248841996911992</v>
          </cell>
          <cell r="N64">
            <v>39.475040950071076</v>
          </cell>
          <cell r="O64">
            <v>39.190329668278672</v>
          </cell>
          <cell r="P64">
            <v>39.077260136868084</v>
          </cell>
          <cell r="Q64">
            <v>38.868045379446755</v>
          </cell>
          <cell r="R64">
            <v>38.653619715110928</v>
          </cell>
          <cell r="S64">
            <v>38.557302086654325</v>
          </cell>
          <cell r="T64">
            <v>38.495075002587456</v>
          </cell>
          <cell r="U64">
            <v>38.46714471002776</v>
          </cell>
          <cell r="V64">
            <v>38.473799624470786</v>
          </cell>
          <cell r="W64">
            <v>38.476474994501785</v>
          </cell>
        </row>
        <row r="65">
          <cell r="C65" t="str">
            <v>Tax Revenue</v>
          </cell>
          <cell r="G65">
            <v>37.714829218802834</v>
          </cell>
          <cell r="H65">
            <v>37.014191586416629</v>
          </cell>
          <cell r="I65">
            <v>36.181390319913504</v>
          </cell>
          <cell r="J65">
            <v>36.417305848513905</v>
          </cell>
          <cell r="K65">
            <v>36.035477951398541</v>
          </cell>
          <cell r="L65">
            <v>37.142896898654911</v>
          </cell>
          <cell r="M65">
            <v>36.814616572310861</v>
          </cell>
          <cell r="N65">
            <v>37.108440028831559</v>
          </cell>
          <cell r="O65">
            <v>36.918392783888734</v>
          </cell>
          <cell r="P65">
            <v>36.896200727853738</v>
          </cell>
          <cell r="Q65">
            <v>36.774228346792988</v>
          </cell>
          <cell r="R65">
            <v>36.643555363763305</v>
          </cell>
          <cell r="S65">
            <v>36.627640309360622</v>
          </cell>
          <cell r="T65">
            <v>36.642599696385489</v>
          </cell>
          <cell r="U65">
            <v>36.688768416073877</v>
          </cell>
          <cell r="V65">
            <v>36.766558382275058</v>
          </cell>
          <cell r="W65">
            <v>36.837523401993892</v>
          </cell>
        </row>
        <row r="66">
          <cell r="D66" t="str">
            <v>Indirect Taxes</v>
          </cell>
          <cell r="G66">
            <v>13.095113290497126</v>
          </cell>
          <cell r="H66">
            <v>12.57034248063138</v>
          </cell>
          <cell r="I66">
            <v>12.479234242828978</v>
          </cell>
          <cell r="J66">
            <v>12.488734419942475</v>
          </cell>
          <cell r="K66">
            <v>11.79825390646722</v>
          </cell>
          <cell r="L66">
            <v>12.786424643032182</v>
          </cell>
          <cell r="M66">
            <v>12.848172928461141</v>
          </cell>
          <cell r="N66">
            <v>13.077324586369219</v>
          </cell>
          <cell r="O66">
            <v>13.083694014446307</v>
          </cell>
          <cell r="P66">
            <v>13.126470560432113</v>
          </cell>
          <cell r="Q66">
            <v>13.095608518875821</v>
          </cell>
          <cell r="R66">
            <v>12.99574274256932</v>
          </cell>
          <cell r="S66">
            <v>12.81130686230105</v>
          </cell>
          <cell r="T66">
            <v>12.635180760685685</v>
          </cell>
          <cell r="U66">
            <v>12.466990039574977</v>
          </cell>
          <cell r="V66">
            <v>12.306377169385</v>
          </cell>
          <cell r="W66">
            <v>12.153000729080169</v>
          </cell>
        </row>
        <row r="67">
          <cell r="E67" t="str">
            <v>VAT</v>
          </cell>
          <cell r="G67">
            <v>7.2581163341224215</v>
          </cell>
          <cell r="H67">
            <v>6.8641662442980245</v>
          </cell>
          <cell r="I67">
            <v>6.9524263817337655</v>
          </cell>
          <cell r="J67">
            <v>7.0503355704697999</v>
          </cell>
          <cell r="K67">
            <v>6.6393260301395767</v>
          </cell>
          <cell r="L67">
            <v>7.5331170582148888</v>
          </cell>
          <cell r="M67">
            <v>7.7148739063304177</v>
          </cell>
          <cell r="N67">
            <v>8.141221170073857</v>
          </cell>
          <cell r="O67">
            <v>8.3895284157611076</v>
          </cell>
          <cell r="P67">
            <v>8.6412142682339415</v>
          </cell>
          <cell r="Q67">
            <v>8.8140385535986212</v>
          </cell>
          <cell r="R67">
            <v>8.9021789391346076</v>
          </cell>
          <cell r="S67">
            <v>8.9021789391346076</v>
          </cell>
          <cell r="T67">
            <v>8.9021789391346076</v>
          </cell>
          <cell r="U67">
            <v>8.9021789391346076</v>
          </cell>
          <cell r="V67">
            <v>8.9021789391346076</v>
          </cell>
          <cell r="W67">
            <v>8.9021789391346076</v>
          </cell>
        </row>
        <row r="68">
          <cell r="E68" t="str">
            <v>Excises</v>
          </cell>
          <cell r="G68">
            <v>3.9195130199526549</v>
          </cell>
          <cell r="H68">
            <v>4.1018029107233369</v>
          </cell>
          <cell r="I68">
            <v>3.8904789162373596</v>
          </cell>
          <cell r="J68">
            <v>3.8453978906999038</v>
          </cell>
          <cell r="K68">
            <v>3.7703386531724412</v>
          </cell>
          <cell r="L68">
            <v>3.9831921978979468</v>
          </cell>
          <cell r="M68">
            <v>3.9938239835306226</v>
          </cell>
          <cell r="N68">
            <v>3.8282837999086361</v>
          </cell>
          <cell r="O68">
            <v>3.6306587669539434</v>
          </cell>
          <cell r="P68">
            <v>3.4642897337361673</v>
          </cell>
          <cell r="Q68">
            <v>3.3014420691536728</v>
          </cell>
          <cell r="R68">
            <v>3.1526410231561277</v>
          </cell>
          <cell r="S68">
            <v>3.0105466680003938</v>
          </cell>
          <cell r="T68">
            <v>2.874856722867503</v>
          </cell>
          <cell r="U68">
            <v>2.7452825311975526</v>
          </cell>
          <cell r="V68">
            <v>2.6215484466235042</v>
          </cell>
          <cell r="W68">
            <v>2.5033912465818826</v>
          </cell>
        </row>
        <row r="69">
          <cell r="E69" t="str">
            <v>Other indirect taxes</v>
          </cell>
          <cell r="G69">
            <v>1.9174839364220493</v>
          </cell>
          <cell r="H69">
            <v>1.6043733256100212</v>
          </cell>
          <cell r="I69">
            <v>1.6363289448578517</v>
          </cell>
          <cell r="J69">
            <v>1.5930009587727709</v>
          </cell>
          <cell r="K69">
            <v>1.3885892231552022</v>
          </cell>
          <cell r="L69">
            <v>1.2701153869193487</v>
          </cell>
          <cell r="M69">
            <v>1.1394750386001029</v>
          </cell>
          <cell r="N69">
            <v>1.107819616386726</v>
          </cell>
          <cell r="O69">
            <v>1.063506831731257</v>
          </cell>
          <cell r="P69">
            <v>1.0209665584620065</v>
          </cell>
          <cell r="Q69">
            <v>0.98012789612352635</v>
          </cell>
          <cell r="R69">
            <v>0.94092278027858511</v>
          </cell>
          <cell r="S69">
            <v>0.89858125516604859</v>
          </cell>
          <cell r="T69">
            <v>0.85814509868357647</v>
          </cell>
          <cell r="U69">
            <v>0.81952856924281547</v>
          </cell>
          <cell r="V69">
            <v>0.78264978362688875</v>
          </cell>
          <cell r="W69">
            <v>0.74743054336367876</v>
          </cell>
        </row>
        <row r="70">
          <cell r="D70" t="str">
            <v>Direct Taxes</v>
          </cell>
          <cell r="G70">
            <v>9.9993236388231317</v>
          </cell>
          <cell r="H70">
            <v>9.7798131923828855</v>
          </cell>
          <cell r="I70">
            <v>9.053806525472238</v>
          </cell>
          <cell r="J70">
            <v>8.5956375838926178</v>
          </cell>
          <cell r="K70">
            <v>9.0349774787299122</v>
          </cell>
          <cell r="L70">
            <v>9.0082546762511573</v>
          </cell>
          <cell r="M70">
            <v>8.7647967061245495</v>
          </cell>
          <cell r="N70">
            <v>8.7883186698318028</v>
          </cell>
          <cell r="O70">
            <v>8.71355317783628</v>
          </cell>
          <cell r="P70">
            <v>8.6803451861149732</v>
          </cell>
          <cell r="Q70">
            <v>8.6383664487667122</v>
          </cell>
          <cell r="R70">
            <v>8.6265237432457482</v>
          </cell>
          <cell r="S70">
            <v>8.8158476867816944</v>
          </cell>
          <cell r="T70">
            <v>9.0269476144522542</v>
          </cell>
          <cell r="U70">
            <v>9.2605643595330864</v>
          </cell>
          <cell r="V70">
            <v>9.5174976475934283</v>
          </cell>
          <cell r="W70">
            <v>9.7596717775245931</v>
          </cell>
        </row>
        <row r="71">
          <cell r="E71" t="str">
            <v>Personal Income Tax</v>
          </cell>
          <cell r="G71">
            <v>4.6094014203584717</v>
          </cell>
          <cell r="H71">
            <v>4.9661139671276526</v>
          </cell>
          <cell r="I71">
            <v>5.1226865102079762</v>
          </cell>
          <cell r="J71">
            <v>5.2661193672099715</v>
          </cell>
          <cell r="K71">
            <v>5.2783184118333981</v>
          </cell>
          <cell r="L71">
            <v>5.1898786342100962</v>
          </cell>
          <cell r="M71">
            <v>5.1312403499742674</v>
          </cell>
          <cell r="N71">
            <v>5.2533261287298121</v>
          </cell>
          <cell r="O71">
            <v>5.3212353853389383</v>
          </cell>
          <cell r="P71">
            <v>5.4229805200425245</v>
          </cell>
          <cell r="Q71">
            <v>5.5198124134527937</v>
          </cell>
          <cell r="R71">
            <v>5.6297869548338477</v>
          </cell>
          <cell r="S71">
            <v>5.9389803699062718</v>
          </cell>
          <cell r="T71">
            <v>6.2651549902518466</v>
          </cell>
          <cell r="U71">
            <v>6.6092434403006957</v>
          </cell>
          <cell r="V71">
            <v>6.9722295651303332</v>
          </cell>
          <cell r="W71">
            <v>7.3551512435538102</v>
          </cell>
        </row>
        <row r="72">
          <cell r="E72" t="str">
            <v>Enterprise Tax</v>
          </cell>
          <cell r="G72">
            <v>5.3899222184646609</v>
          </cell>
          <cell r="H72">
            <v>4.813699225255232</v>
          </cell>
          <cell r="I72">
            <v>3.9311200152642627</v>
          </cell>
          <cell r="J72">
            <v>3.3295182166826462</v>
          </cell>
          <cell r="K72">
            <v>3.7566590668965132</v>
          </cell>
          <cell r="L72">
            <v>3.8183760420410615</v>
          </cell>
          <cell r="M72">
            <v>3.6335563561502826</v>
          </cell>
          <cell r="N72">
            <v>3.5349925411019911</v>
          </cell>
          <cell r="O72">
            <v>3.3923177924973422</v>
          </cell>
          <cell r="P72">
            <v>3.2573646660724496</v>
          </cell>
          <cell r="Q72">
            <v>3.1185540353139189</v>
          </cell>
          <cell r="R72">
            <v>2.9967367884119005</v>
          </cell>
          <cell r="S72">
            <v>2.876867316875424</v>
          </cell>
          <cell r="T72">
            <v>2.7617926242004076</v>
          </cell>
          <cell r="U72">
            <v>2.6513209192323908</v>
          </cell>
          <cell r="V72">
            <v>2.5452680824630951</v>
          </cell>
          <cell r="W72">
            <v>2.4045205339707829</v>
          </cell>
        </row>
        <row r="73">
          <cell r="D73" t="str">
            <v>Social Security Contributions</v>
          </cell>
          <cell r="G73">
            <v>13.721846466012853</v>
          </cell>
          <cell r="H73">
            <v>13.93490695822171</v>
          </cell>
          <cell r="I73">
            <v>14.132417477580617</v>
          </cell>
          <cell r="J73">
            <v>14.786373441994247</v>
          </cell>
          <cell r="K73">
            <v>14.618639826502807</v>
          </cell>
          <cell r="L73">
            <v>14.736842819256116</v>
          </cell>
          <cell r="M73">
            <v>14.620072053525476</v>
          </cell>
          <cell r="N73">
            <v>14.674433562806263</v>
          </cell>
          <cell r="O73">
            <v>14.572675094125721</v>
          </cell>
          <cell r="P73">
            <v>14.560110951238043</v>
          </cell>
          <cell r="Q73">
            <v>14.529503940134244</v>
          </cell>
          <cell r="R73">
            <v>14.528415669297596</v>
          </cell>
          <cell r="S73">
            <v>14.527327479973257</v>
          </cell>
          <cell r="T73">
            <v>14.52623937215512</v>
          </cell>
          <cell r="U73">
            <v>14.525151345837084</v>
          </cell>
          <cell r="V73">
            <v>14.524063401013038</v>
          </cell>
          <cell r="W73">
            <v>14.522975537676885</v>
          </cell>
        </row>
        <row r="74">
          <cell r="D74" t="str">
            <v>Other Taxes</v>
          </cell>
          <cell r="G74">
            <v>0.89854582346973288</v>
          </cell>
          <cell r="H74">
            <v>0.72912895518065313</v>
          </cell>
          <cell r="I74">
            <v>0.51593207403167329</v>
          </cell>
          <cell r="J74">
            <v>0.54656040268456363</v>
          </cell>
          <cell r="K74">
            <v>0.58360673969860422</v>
          </cell>
          <cell r="L74">
            <v>0.61137476011544944</v>
          </cell>
          <cell r="M74">
            <v>0.58157488419969128</v>
          </cell>
          <cell r="N74">
            <v>0.56836320982427413</v>
          </cell>
          <cell r="O74">
            <v>0.54847049748042453</v>
          </cell>
          <cell r="P74">
            <v>0.52927403006860962</v>
          </cell>
          <cell r="Q74">
            <v>0.51074943901620828</v>
          </cell>
          <cell r="R74">
            <v>0.49287320865064094</v>
          </cell>
          <cell r="S74">
            <v>0.47315828030461526</v>
          </cell>
          <cell r="T74">
            <v>0.45423194909243075</v>
          </cell>
          <cell r="U74">
            <v>0.43606267112873359</v>
          </cell>
          <cell r="V74">
            <v>0.41862016428358417</v>
          </cell>
          <cell r="W74">
            <v>0.40187535771224081</v>
          </cell>
        </row>
        <row r="75">
          <cell r="C75" t="str">
            <v>Non-Tax current Revenue</v>
          </cell>
          <cell r="G75">
            <v>4.3872167737571912</v>
          </cell>
          <cell r="H75">
            <v>4.4681775396423129</v>
          </cell>
          <cell r="I75">
            <v>3.6445334859759586</v>
          </cell>
          <cell r="J75">
            <v>2.7115292425695112</v>
          </cell>
          <cell r="K75">
            <v>2.700161263415449</v>
          </cell>
          <cell r="L75">
            <v>2.5872148521483389</v>
          </cell>
          <cell r="M75">
            <v>2.4342254246011321</v>
          </cell>
          <cell r="N75">
            <v>2.3666009212395203</v>
          </cell>
          <cell r="O75">
            <v>2.2719368843899392</v>
          </cell>
          <cell r="P75">
            <v>2.1810594090143414</v>
          </cell>
          <cell r="Q75">
            <v>2.0938170326537677</v>
          </cell>
          <cell r="R75">
            <v>2.0100643513476171</v>
          </cell>
          <cell r="S75">
            <v>1.9296617772937119</v>
          </cell>
          <cell r="T75">
            <v>1.8524753062019634</v>
          </cell>
          <cell r="U75">
            <v>1.7783762939538847</v>
          </cell>
          <cell r="V75">
            <v>1.7072412421957295</v>
          </cell>
          <cell r="W75">
            <v>1.6389515925079003</v>
          </cell>
        </row>
        <row r="76">
          <cell r="B76" t="str">
            <v>Non-tax capital revenue</v>
          </cell>
          <cell r="G76">
            <v>0.5326344267839036</v>
          </cell>
          <cell r="H76">
            <v>0.39642314097458714</v>
          </cell>
          <cell r="I76">
            <v>0.52534503593461745</v>
          </cell>
          <cell r="J76">
            <v>0.54817833173538022</v>
          </cell>
          <cell r="K76">
            <v>0.5440137908024254</v>
          </cell>
          <cell r="L76">
            <v>1.6970287790666012</v>
          </cell>
          <cell r="M76">
            <v>0.70164693772516729</v>
          </cell>
          <cell r="N76">
            <v>0.68215468971094095</v>
          </cell>
          <cell r="O76">
            <v>0.65486850212250336</v>
          </cell>
          <cell r="P76">
            <v>0.60902770697392805</v>
          </cell>
          <cell r="Q76">
            <v>0.54812493627653525</v>
          </cell>
          <cell r="R76">
            <v>0.46590619583505488</v>
          </cell>
          <cell r="S76">
            <v>0.44726994800165276</v>
          </cell>
          <cell r="T76">
            <v>0.42937915008158661</v>
          </cell>
          <cell r="U76">
            <v>0.41220398407832315</v>
          </cell>
          <cell r="V76">
            <v>0.39571582471519012</v>
          </cell>
          <cell r="W76">
            <v>0.37988719172658258</v>
          </cell>
        </row>
        <row r="78">
          <cell r="A78" t="str">
            <v>Expenditure incl. L-R</v>
          </cell>
          <cell r="G78">
            <v>41.853905985796416</v>
          </cell>
          <cell r="H78">
            <v>41.528709000072411</v>
          </cell>
          <cell r="I78">
            <v>40.623354321694336</v>
          </cell>
          <cell r="J78">
            <v>40.864693192713332</v>
          </cell>
          <cell r="K78">
            <v>40.840015681476956</v>
          </cell>
          <cell r="L78">
            <v>42.005909428198009</v>
          </cell>
          <cell r="M78">
            <v>43.607668553782815</v>
          </cell>
          <cell r="N78">
            <v>44.77733602930013</v>
          </cell>
          <cell r="O78">
            <v>42.996199897955037</v>
          </cell>
          <cell r="P78">
            <v>42.915596919602031</v>
          </cell>
          <cell r="Q78">
            <v>42.50758948513316</v>
          </cell>
          <cell r="R78">
            <v>41.718289228722576</v>
          </cell>
          <cell r="S78" t="e">
            <v>#REF!</v>
          </cell>
          <cell r="T78" t="e">
            <v>#REF!</v>
          </cell>
          <cell r="U78" t="e">
            <v>#REF!</v>
          </cell>
          <cell r="V78" t="e">
            <v>#REF!</v>
          </cell>
          <cell r="W78" t="e">
            <v>#REF!</v>
          </cell>
        </row>
        <row r="79">
          <cell r="A79" t="str">
            <v xml:space="preserve">Expenditure excl priv, trans to TI, guarantee calls </v>
          </cell>
          <cell r="G79">
            <v>44.497379100439645</v>
          </cell>
          <cell r="H79">
            <v>43.190355513720959</v>
          </cell>
          <cell r="I79">
            <v>41.271195064555116</v>
          </cell>
          <cell r="J79">
            <v>41.209911313518703</v>
          </cell>
          <cell r="K79">
            <v>40.335984096090762</v>
          </cell>
          <cell r="L79">
            <v>42.974106345912979</v>
          </cell>
          <cell r="M79">
            <v>43.281008749356673</v>
          </cell>
          <cell r="N79">
            <v>43.962071680893736</v>
          </cell>
          <cell r="O79">
            <v>44.047871983526775</v>
          </cell>
          <cell r="P79">
            <v>43.752464487183531</v>
          </cell>
          <cell r="Q79">
            <v>42.680831798095511</v>
          </cell>
          <cell r="R79">
            <v>41.353377433658338</v>
          </cell>
          <cell r="S79" t="e">
            <v>#REF!</v>
          </cell>
          <cell r="T79" t="e">
            <v>#REF!</v>
          </cell>
          <cell r="U79" t="e">
            <v>#REF!</v>
          </cell>
          <cell r="V79" t="e">
            <v>#REF!</v>
          </cell>
          <cell r="W79" t="e">
            <v>#REF!</v>
          </cell>
        </row>
        <row r="80">
          <cell r="A80" t="str">
            <v>Expenditure excl. L_R</v>
          </cell>
          <cell r="G80">
            <v>43.852806898884005</v>
          </cell>
          <cell r="H80">
            <v>43.002172181594382</v>
          </cell>
          <cell r="I80">
            <v>42.007950136742352</v>
          </cell>
          <cell r="J80">
            <v>41.799556567593484</v>
          </cell>
          <cell r="K80">
            <v>41.684646610687878</v>
          </cell>
          <cell r="L80">
            <v>43.057910052279034</v>
          </cell>
          <cell r="M80">
            <v>46.280545548121466</v>
          </cell>
          <cell r="N80">
            <v>48.744142446997252</v>
          </cell>
          <cell r="O80">
            <v>44.411995640274668</v>
          </cell>
          <cell r="P80">
            <v>44.049990570052053</v>
          </cell>
          <cell r="Q80">
            <v>42.680831798095511</v>
          </cell>
          <cell r="R80">
            <v>41.353377433658338</v>
          </cell>
          <cell r="S80" t="e">
            <v>#REF!</v>
          </cell>
          <cell r="T80" t="e">
            <v>#REF!</v>
          </cell>
          <cell r="U80" t="e">
            <v>#REF!</v>
          </cell>
          <cell r="V80" t="e">
            <v>#REF!</v>
          </cell>
          <cell r="W80" t="e">
            <v>#REF!</v>
          </cell>
        </row>
        <row r="81">
          <cell r="B81" t="str">
            <v>Current exp.</v>
          </cell>
          <cell r="G81">
            <v>36.804362529590797</v>
          </cell>
          <cell r="H81">
            <v>35.903627543262616</v>
          </cell>
          <cell r="I81">
            <v>35.609934490873243</v>
          </cell>
          <cell r="J81">
            <v>36.255213326941522</v>
          </cell>
          <cell r="K81">
            <v>36.45326141355725</v>
          </cell>
          <cell r="L81">
            <v>37.465256088329788</v>
          </cell>
          <cell r="M81">
            <v>40.262943901183739</v>
          </cell>
          <cell r="N81">
            <v>42.383470662547467</v>
          </cell>
          <cell r="O81">
            <v>38.013436321641592</v>
          </cell>
          <cell r="P81">
            <v>37.754319381556357</v>
          </cell>
          <cell r="Q81">
            <v>36.585833519651182</v>
          </cell>
          <cell r="R81">
            <v>35.602998222330619</v>
          </cell>
          <cell r="S81" t="e">
            <v>#REF!</v>
          </cell>
          <cell r="T81" t="e">
            <v>#REF!</v>
          </cell>
          <cell r="U81" t="e">
            <v>#REF!</v>
          </cell>
          <cell r="V81" t="e">
            <v>#REF!</v>
          </cell>
          <cell r="W81" t="e">
            <v>#REF!</v>
          </cell>
        </row>
        <row r="82">
          <cell r="C82" t="str">
            <v>Goods and services</v>
          </cell>
          <cell r="G82">
            <v>11.022404463983767</v>
          </cell>
          <cell r="H82">
            <v>8.9335312432119327</v>
          </cell>
          <cell r="I82">
            <v>8.8600139922406669</v>
          </cell>
          <cell r="J82">
            <v>8.17635426653883</v>
          </cell>
          <cell r="K82">
            <v>8.2619696379914362</v>
          </cell>
          <cell r="L82">
            <v>8.5154795991940304</v>
          </cell>
          <cell r="M82">
            <v>8.6493566649511084</v>
          </cell>
          <cell r="N82">
            <v>8.5189055696213138</v>
          </cell>
          <cell r="O82">
            <v>8.39871236935514</v>
          </cell>
          <cell r="P82">
            <v>8.2684421317781069</v>
          </cell>
          <cell r="Q82">
            <v>8.0859425364348514</v>
          </cell>
          <cell r="R82">
            <v>7.8627923948382419</v>
          </cell>
          <cell r="S82">
            <v>7.614497155714985</v>
          </cell>
          <cell r="T82">
            <v>7.3742211193464735</v>
          </cell>
          <cell r="U82">
            <v>7.1417000501631192</v>
          </cell>
          <cell r="V82">
            <v>6.9166785696717303</v>
          </cell>
          <cell r="W82">
            <v>6.6989098553364519</v>
          </cell>
        </row>
        <row r="83">
          <cell r="D83" t="str">
            <v>Wages and salaries</v>
          </cell>
          <cell r="G83">
            <v>4.1057659790328032</v>
          </cell>
          <cell r="H83">
            <v>3.6380421403229306</v>
          </cell>
          <cell r="I83">
            <v>3.6489855625516756</v>
          </cell>
          <cell r="J83">
            <v>3.7311241610738253</v>
          </cell>
          <cell r="K83">
            <v>3.4842907190124004</v>
          </cell>
          <cell r="L83">
            <v>3.7860605342264328</v>
          </cell>
          <cell r="M83">
            <v>3.6777663407102423</v>
          </cell>
          <cell r="N83">
            <v>3.5170788884783186</v>
          </cell>
          <cell r="O83">
            <v>3.4674564383008826</v>
          </cell>
          <cell r="P83">
            <v>3.413673625633832</v>
          </cell>
          <cell r="Q83">
            <v>3.3772081820840674</v>
          </cell>
          <cell r="R83">
            <v>3.3219374167642139</v>
          </cell>
          <cell r="S83">
            <v>3.2355361907907763</v>
          </cell>
          <cell r="T83">
            <v>3.1513821991607793</v>
          </cell>
          <cell r="U83">
            <v>3.0694169929096686</v>
          </cell>
          <cell r="V83">
            <v>2.9895836432888245</v>
          </cell>
          <cell r="W83">
            <v>2.91182670222583</v>
          </cell>
        </row>
        <row r="84">
          <cell r="D84" t="str">
            <v>Other goods and services</v>
          </cell>
          <cell r="G84">
            <v>6.9166384849509637</v>
          </cell>
          <cell r="H84">
            <v>5.2954891028890012</v>
          </cell>
          <cell r="I84">
            <v>5.2110284296889917</v>
          </cell>
          <cell r="J84">
            <v>4.4452301054650052</v>
          </cell>
          <cell r="K84">
            <v>4.7776789189790358</v>
          </cell>
          <cell r="L84">
            <v>4.7294190649675985</v>
          </cell>
          <cell r="M84">
            <v>4.9715903242408643</v>
          </cell>
          <cell r="N84">
            <v>5.0018266811429966</v>
          </cell>
          <cell r="O84">
            <v>4.9312559310542561</v>
          </cell>
          <cell r="P84">
            <v>4.8547685061442749</v>
          </cell>
          <cell r="Q84">
            <v>4.708734354350784</v>
          </cell>
          <cell r="R84">
            <v>4.5408549780740275</v>
          </cell>
          <cell r="S84">
            <v>4.3789609649242083</v>
          </cell>
          <cell r="T84">
            <v>4.2228389201856942</v>
          </cell>
          <cell r="U84">
            <v>4.0722830572534496</v>
          </cell>
          <cell r="V84">
            <v>3.9270949263829049</v>
          </cell>
          <cell r="W84">
            <v>3.7870831531106215</v>
          </cell>
        </row>
        <row r="85">
          <cell r="C85" t="str">
            <v>Transfers</v>
          </cell>
          <cell r="G85">
            <v>17.450541088941499</v>
          </cell>
          <cell r="H85">
            <v>17.511983201795672</v>
          </cell>
          <cell r="I85">
            <v>17.734592634993323</v>
          </cell>
          <cell r="J85">
            <v>19.080476989453498</v>
          </cell>
          <cell r="K85">
            <v>19.278095979536229</v>
          </cell>
          <cell r="L85">
            <v>20.305134344061429</v>
          </cell>
          <cell r="M85">
            <v>20.748790530108081</v>
          </cell>
          <cell r="N85">
            <v>21.102215791525499</v>
          </cell>
          <cell r="O85">
            <v>21.220574418563981</v>
          </cell>
          <cell r="P85">
            <v>21.309256174513852</v>
          </cell>
          <cell r="Q85">
            <v>21.041403246342895</v>
          </cell>
          <cell r="R85">
            <v>20.61868827030494</v>
          </cell>
          <cell r="S85" t="e">
            <v>#REF!</v>
          </cell>
          <cell r="T85" t="e">
            <v>#REF!</v>
          </cell>
          <cell r="U85" t="e">
            <v>#REF!</v>
          </cell>
          <cell r="V85" t="e">
            <v>#REF!</v>
          </cell>
          <cell r="W85" t="e">
            <v>#REF!</v>
          </cell>
        </row>
        <row r="86">
          <cell r="D86" t="str">
            <v>Health Insurance</v>
          </cell>
          <cell r="G86">
            <v>5.3432532972607376</v>
          </cell>
          <cell r="H86">
            <v>5.3663746289189778</v>
          </cell>
          <cell r="I86">
            <v>5.4876931883228401</v>
          </cell>
          <cell r="J86">
            <v>5.5715484180249275</v>
          </cell>
          <cell r="K86">
            <v>5.6414391369626875</v>
          </cell>
          <cell r="L86">
            <v>5.792136361161031</v>
          </cell>
          <cell r="M86">
            <v>5.8747812660833763</v>
          </cell>
          <cell r="N86">
            <v>6.028720888381522</v>
          </cell>
          <cell r="O86">
            <v>6.0625349264046555</v>
          </cell>
          <cell r="P86">
            <v>6.087870538541087</v>
          </cell>
          <cell r="Q86">
            <v>6.0228388677350564</v>
          </cell>
          <cell r="R86">
            <v>5.9242701992757576</v>
          </cell>
          <cell r="S86">
            <v>5.8103419262127618</v>
          </cell>
          <cell r="T86">
            <v>5.6986045814779018</v>
          </cell>
          <cell r="U86">
            <v>5.5890160318340962</v>
          </cell>
          <cell r="V86">
            <v>5.4815349542988248</v>
          </cell>
          <cell r="W86">
            <v>5.3761208205623099</v>
          </cell>
        </row>
        <row r="87">
          <cell r="D87" t="str">
            <v>Transfers to households</v>
          </cell>
          <cell r="G87">
            <v>11.666892120392291</v>
          </cell>
          <cell r="H87">
            <v>11.473535587575123</v>
          </cell>
          <cell r="I87">
            <v>11.586020479552248</v>
          </cell>
          <cell r="J87">
            <v>12.585450623202302</v>
          </cell>
          <cell r="K87">
            <v>12.663737974753936</v>
          </cell>
          <cell r="L87">
            <v>13.417077834231881</v>
          </cell>
          <cell r="M87">
            <v>13.425542974781266</v>
          </cell>
          <cell r="N87">
            <v>13.824743135085019</v>
          </cell>
          <cell r="O87">
            <v>13.902283694464826</v>
          </cell>
          <cell r="P87">
            <v>13.960381977075869</v>
          </cell>
          <cell r="Q87">
            <v>13.771030975740766</v>
          </cell>
          <cell r="R87">
            <v>13.467301569407446</v>
          </cell>
          <cell r="S87">
            <v>9.6695248734762007</v>
          </cell>
          <cell r="T87">
            <v>9.7910186040975518</v>
          </cell>
          <cell r="U87">
            <v>9.9140388550778056</v>
          </cell>
          <cell r="V87">
            <v>10.038604806537572</v>
          </cell>
          <cell r="W87">
            <v>10.164735879588035</v>
          </cell>
        </row>
        <row r="88">
          <cell r="E88" t="str">
            <v>Pensions</v>
          </cell>
          <cell r="G88">
            <v>7.4568819749746371</v>
          </cell>
          <cell r="H88">
            <v>7.950184635435523</v>
          </cell>
          <cell r="I88">
            <v>8.1142275647141133</v>
          </cell>
          <cell r="J88">
            <v>9.0553092042186005</v>
          </cell>
          <cell r="K88">
            <v>9.237668909525663</v>
          </cell>
          <cell r="L88">
            <v>9.6854544464412147</v>
          </cell>
          <cell r="M88">
            <v>9.4235717961914567</v>
          </cell>
          <cell r="N88">
            <v>9.7179064468230667</v>
          </cell>
          <cell r="O88">
            <v>9.7724124795590335</v>
          </cell>
          <cell r="P88">
            <v>9.8132518405235327</v>
          </cell>
          <cell r="Q88">
            <v>9.7084250116365762</v>
          </cell>
          <cell r="R88">
            <v>9.5495387210933522</v>
          </cell>
          <cell r="S88">
            <v>9.6695248734762007</v>
          </cell>
          <cell r="T88">
            <v>9.7910186040975518</v>
          </cell>
          <cell r="U88">
            <v>9.9140388550778056</v>
          </cell>
          <cell r="V88">
            <v>10.038604806537572</v>
          </cell>
          <cell r="W88">
            <v>10.164735879588035</v>
          </cell>
        </row>
        <row r="89">
          <cell r="E89" t="str">
            <v>Other social transfers</v>
          </cell>
          <cell r="G89">
            <v>4.2100101454176535</v>
          </cell>
          <cell r="H89">
            <v>3.5233509521395998</v>
          </cell>
          <cell r="I89">
            <v>3.4717929148381357</v>
          </cell>
          <cell r="J89">
            <v>3.5301414189836997</v>
          </cell>
          <cell r="K89">
            <v>3.4260690652282704</v>
          </cell>
          <cell r="L89">
            <v>3.731623387790667</v>
          </cell>
          <cell r="M89">
            <v>4.0019711785898089</v>
          </cell>
          <cell r="N89">
            <v>4.1068366882619509</v>
          </cell>
          <cell r="O89">
            <v>4.1298712149057906</v>
          </cell>
          <cell r="P89">
            <v>4.1471301365523363</v>
          </cell>
          <cell r="Q89">
            <v>4.0626059641041907</v>
          </cell>
          <cell r="R89">
            <v>3.9177628483140934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D90" t="str">
            <v>Other transfers</v>
          </cell>
          <cell r="G90">
            <v>0.44039567128846807</v>
          </cell>
          <cell r="H90">
            <v>0.67207298530157122</v>
          </cell>
          <cell r="I90">
            <v>0.66087896711823446</v>
          </cell>
          <cell r="J90">
            <v>0.92347794822627038</v>
          </cell>
          <cell r="K90">
            <v>0.9729188678196079</v>
          </cell>
          <cell r="L90">
            <v>1.0959201486685186</v>
          </cell>
          <cell r="M90">
            <v>1.4484662892434381</v>
          </cell>
          <cell r="N90">
            <v>1.2487517680589608</v>
          </cell>
          <cell r="O90">
            <v>1.2557557976944975</v>
          </cell>
          <cell r="P90">
            <v>1.2610036588968956</v>
          </cell>
          <cell r="Q90">
            <v>1.2475334028670693</v>
          </cell>
          <cell r="R90">
            <v>1.2271165016217354</v>
          </cell>
          <cell r="S90" t="e">
            <v>#REF!</v>
          </cell>
          <cell r="T90" t="e">
            <v>#REF!</v>
          </cell>
          <cell r="U90" t="e">
            <v>#REF!</v>
          </cell>
          <cell r="V90" t="e">
            <v>#REF!</v>
          </cell>
          <cell r="W90" t="e">
            <v>#REF!</v>
          </cell>
        </row>
        <row r="91">
          <cell r="C91" t="str">
            <v>Subsidies to Enterprises</v>
          </cell>
          <cell r="G91">
            <v>7.0273926276631729</v>
          </cell>
          <cell r="H91">
            <v>8.2589240460502484</v>
          </cell>
          <cell r="I91">
            <v>7.9805380652547218</v>
          </cell>
          <cell r="J91">
            <v>7.7556327900287627</v>
          </cell>
          <cell r="K91">
            <v>7.7339709725852206</v>
          </cell>
          <cell r="L91">
            <v>7.5772495692424977</v>
          </cell>
          <cell r="M91">
            <v>9.812557900154399</v>
          </cell>
          <cell r="N91">
            <v>11.525107821048353</v>
          </cell>
          <cell r="O91">
            <v>6.8239025511158919</v>
          </cell>
          <cell r="P91">
            <v>6.4408332769736747</v>
          </cell>
          <cell r="Q91">
            <v>5.8177947705253965</v>
          </cell>
          <cell r="R91">
            <v>5.4821527645335459</v>
          </cell>
          <cell r="S91">
            <v>5.2185877277771251</v>
          </cell>
          <cell r="T91">
            <v>4.9676940870186099</v>
          </cell>
          <cell r="U91">
            <v>4.7288626405273311</v>
          </cell>
          <cell r="V91">
            <v>4.5015134751173633</v>
          </cell>
          <cell r="W91">
            <v>4.2850945580444124</v>
          </cell>
        </row>
        <row r="92">
          <cell r="D92" t="str">
            <v>of which: expenditures of TI</v>
          </cell>
          <cell r="G92">
            <v>0</v>
          </cell>
          <cell r="H92">
            <v>0.24618058069654625</v>
          </cell>
          <cell r="I92">
            <v>0.97945684665776256</v>
          </cell>
          <cell r="J92">
            <v>0.36553211888782355</v>
          </cell>
          <cell r="K92">
            <v>0.99538452983373182</v>
          </cell>
          <cell r="L92">
            <v>0.39753852856287097</v>
          </cell>
          <cell r="M92">
            <v>2.9181677817807516</v>
          </cell>
          <cell r="N92">
            <v>4.7820707661035176</v>
          </cell>
          <cell r="O92">
            <v>0.36412365674789587</v>
          </cell>
          <cell r="P92">
            <v>0.29752608286852439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C93" t="str">
            <v>Interest payments</v>
          </cell>
          <cell r="G93">
            <v>1.3040243490023673</v>
          </cell>
          <cell r="H93">
            <v>1.1991890522047643</v>
          </cell>
          <cell r="I93">
            <v>1.0347897983845322</v>
          </cell>
          <cell r="J93">
            <v>1.2427492809204219</v>
          </cell>
          <cell r="K93">
            <v>1.1792248234443641</v>
          </cell>
          <cell r="L93">
            <v>1.0673925758318357</v>
          </cell>
          <cell r="M93">
            <v>1.0522388059701493</v>
          </cell>
          <cell r="N93">
            <v>1.2372414803522984</v>
          </cell>
          <cell r="O93">
            <v>1.5702469826065799</v>
          </cell>
          <cell r="P93">
            <v>1.7357877982907228</v>
          </cell>
          <cell r="Q93">
            <v>1.6406929663480299</v>
          </cell>
          <cell r="R93">
            <v>1.6393647926538883</v>
          </cell>
          <cell r="S93">
            <v>1.6954564935464984</v>
          </cell>
          <cell r="T93" t="e">
            <v>#REF!</v>
          </cell>
          <cell r="U93" t="e">
            <v>#REF!</v>
          </cell>
          <cell r="V93" t="e">
            <v>#REF!</v>
          </cell>
          <cell r="W93" t="e">
            <v>#REF!</v>
          </cell>
        </row>
        <row r="94">
          <cell r="B94" t="str">
            <v>Capital Expenditures</v>
          </cell>
          <cell r="G94">
            <v>7.0484443692932022</v>
          </cell>
          <cell r="H94">
            <v>7.0985446383317647</v>
          </cell>
          <cell r="I94">
            <v>6.3980156458691093</v>
          </cell>
          <cell r="J94">
            <v>5.5443432406519655</v>
          </cell>
          <cell r="K94">
            <v>5.2313851971306233</v>
          </cell>
          <cell r="L94">
            <v>5.5926539639492487</v>
          </cell>
          <cell r="M94">
            <v>6.0176016469377247</v>
          </cell>
          <cell r="N94">
            <v>6.3606717844497798</v>
          </cell>
          <cell r="O94">
            <v>6.3985593186330805</v>
          </cell>
          <cell r="P94">
            <v>6.2956711884956968</v>
          </cell>
          <cell r="Q94">
            <v>6.0949982784443364</v>
          </cell>
          <cell r="R94">
            <v>5.7503792113277212</v>
          </cell>
          <cell r="S94">
            <v>5.4065205186427052</v>
          </cell>
          <cell r="T94">
            <v>5.0832714734060085</v>
          </cell>
          <cell r="U94">
            <v>4.779393872363328</v>
          </cell>
          <cell r="V94">
            <v>4.4937240821505746</v>
          </cell>
          <cell r="W94">
            <v>4.2251685373526584</v>
          </cell>
        </row>
        <row r="95">
          <cell r="C95" t="str">
            <v>Fixed investment</v>
          </cell>
          <cell r="G95">
            <v>4.5875042272573561</v>
          </cell>
          <cell r="H95">
            <v>4.6000289624212582</v>
          </cell>
          <cell r="I95">
            <v>4.4010048972842339</v>
          </cell>
          <cell r="J95">
            <v>3.6417186001917545</v>
          </cell>
          <cell r="K95">
            <v>3.3422676972696435</v>
          </cell>
          <cell r="L95">
            <v>3.5927135223002797</v>
          </cell>
          <cell r="M95">
            <v>3.7674729799279465</v>
          </cell>
          <cell r="N95">
            <v>3.9946291169245711</v>
          </cell>
          <cell r="O95">
            <v>4.0710901230209542</v>
          </cell>
          <cell r="P95">
            <v>4.0485200108658113</v>
          </cell>
          <cell r="Q95">
            <v>3.9783144615444384</v>
          </cell>
          <cell r="R95">
            <v>3.7487963195322589</v>
          </cell>
          <cell r="S95">
            <v>3.5325196087900137</v>
          </cell>
          <cell r="T95">
            <v>3.328720400590591</v>
          </cell>
          <cell r="U95">
            <v>3.1366788390180562</v>
          </cell>
          <cell r="V95">
            <v>2.9557165983054761</v>
          </cell>
          <cell r="W95">
            <v>2.7851944868647753</v>
          </cell>
        </row>
        <row r="96">
          <cell r="C96" t="str">
            <v>Other investment</v>
          </cell>
          <cell r="G96">
            <v>2.460940142035847</v>
          </cell>
          <cell r="H96">
            <v>2.4985156759105061</v>
          </cell>
          <cell r="I96">
            <v>1.9970107485848758</v>
          </cell>
          <cell r="J96">
            <v>1.902624640460211</v>
          </cell>
          <cell r="K96">
            <v>1.8891174998609797</v>
          </cell>
          <cell r="L96">
            <v>1.9999404416489686</v>
          </cell>
          <cell r="M96">
            <v>2.2501286670097786</v>
          </cell>
          <cell r="N96">
            <v>2.36604266752521</v>
          </cell>
          <cell r="O96">
            <v>2.3274691956121263</v>
          </cell>
          <cell r="P96">
            <v>2.2471511776298843</v>
          </cell>
          <cell r="Q96">
            <v>2.116683816899898</v>
          </cell>
          <cell r="R96">
            <v>2.0015828917954623</v>
          </cell>
          <cell r="S96">
            <v>1.8740009098526911</v>
          </cell>
          <cell r="T96">
            <v>1.7545510728154179</v>
          </cell>
          <cell r="U96">
            <v>1.6427150333452718</v>
          </cell>
          <cell r="V96">
            <v>1.5380074838450977</v>
          </cell>
          <cell r="W96">
            <v>1.4399740504878826</v>
          </cell>
        </row>
        <row r="97">
          <cell r="B97" t="str">
            <v>Lending minus repayments</v>
          </cell>
          <cell r="G97">
            <v>-1.9989009130875888</v>
          </cell>
          <cell r="H97">
            <v>-1.4734631815219754</v>
          </cell>
          <cell r="I97">
            <v>-1.3845958150480187</v>
          </cell>
          <cell r="J97">
            <v>-0.93486337488015347</v>
          </cell>
          <cell r="K97">
            <v>-0.84463092921092131</v>
          </cell>
          <cell r="L97">
            <v>-1.0520006240810322</v>
          </cell>
          <cell r="M97">
            <v>-2.6728769943386514</v>
          </cell>
          <cell r="N97">
            <v>-3.9668064176971254</v>
          </cell>
          <cell r="O97">
            <v>-1.415795742319635</v>
          </cell>
          <cell r="P97">
            <v>-1.1343936504500201</v>
          </cell>
          <cell r="Q97">
            <v>-0.17324231296234927</v>
          </cell>
          <cell r="R97">
            <v>0.36491179506423865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B98" t="str">
            <v>Lending minus repayments (exc. pvt)</v>
          </cell>
          <cell r="G98">
            <v>0.67999661819411561</v>
          </cell>
          <cell r="H98">
            <v>0.49149228875534001</v>
          </cell>
          <cell r="I98">
            <v>0.24848947401895313</v>
          </cell>
          <cell r="J98">
            <v>-0.10498561840843723</v>
          </cell>
          <cell r="K98">
            <v>1.8350775732636496E-2</v>
          </cell>
          <cell r="L98">
            <v>0.36704855089037769</v>
          </cell>
          <cell r="M98">
            <v>7.3031394750386211E-2</v>
          </cell>
          <cell r="N98">
            <v>0.26424384860845651</v>
          </cell>
          <cell r="O98">
            <v>1.5340667933595211</v>
          </cell>
          <cell r="P98">
            <v>0.15919801419573798</v>
          </cell>
          <cell r="Q98">
            <v>0.22889861777662304</v>
          </cell>
          <cell r="R98">
            <v>0.36491179506423865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C99" t="str">
            <v>Privatization revenues</v>
          </cell>
          <cell r="G99">
            <v>-2.6788975312817045</v>
          </cell>
          <cell r="H99">
            <v>-1.9649554702773155</v>
          </cell>
          <cell r="I99">
            <v>-1.6330852890669718</v>
          </cell>
          <cell r="J99">
            <v>-0.82987775647171624</v>
          </cell>
          <cell r="K99">
            <v>-0.86298170494355786</v>
          </cell>
          <cell r="L99">
            <v>-1.41904917497141</v>
          </cell>
          <cell r="M99">
            <v>-2.7459083890890379</v>
          </cell>
          <cell r="N99">
            <v>-4.2310502663055818</v>
          </cell>
          <cell r="O99">
            <v>-2.9498625356791561</v>
          </cell>
          <cell r="P99">
            <v>-1.2935916646457581</v>
          </cell>
          <cell r="Q99">
            <v>-0.40214093073897234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1">
          <cell r="A101" t="str">
            <v>General Government Balance</v>
          </cell>
          <cell r="G101">
            <v>0.78077443354751552</v>
          </cell>
          <cell r="H101">
            <v>0.35008326696112063</v>
          </cell>
          <cell r="I101">
            <v>-0.27208547987025505</v>
          </cell>
          <cell r="J101">
            <v>-1.1876797698945381</v>
          </cell>
          <cell r="K101">
            <v>-1.560362675860538</v>
          </cell>
          <cell r="L101">
            <v>-0.57876889832815881</v>
          </cell>
          <cell r="M101">
            <v>-3.6571796191456554</v>
          </cell>
          <cell r="N101">
            <v>-4.6201403895181068</v>
          </cell>
          <cell r="O101">
            <v>-3.1510017275538664</v>
          </cell>
          <cell r="P101">
            <v>-3.2293090757600207</v>
          </cell>
          <cell r="Q101">
            <v>-3.0914191694098712</v>
          </cell>
          <cell r="R101">
            <v>-2.598763317776597</v>
          </cell>
          <cell r="S101" t="e">
            <v>#REF!</v>
          </cell>
          <cell r="T101" t="e">
            <v>#REF!</v>
          </cell>
          <cell r="U101" t="e">
            <v>#REF!</v>
          </cell>
          <cell r="V101" t="e">
            <v>#REF!</v>
          </cell>
          <cell r="W101" t="e">
            <v>#REF!</v>
          </cell>
        </row>
        <row r="102">
          <cell r="B102" t="str">
            <v>Primary Balance</v>
          </cell>
          <cell r="G102">
            <v>2.0847987825498828</v>
          </cell>
          <cell r="H102">
            <v>1.549272319165885</v>
          </cell>
          <cell r="I102">
            <v>0.76270431851427722</v>
          </cell>
          <cell r="J102">
            <v>5.5069511025883922E-2</v>
          </cell>
          <cell r="K102">
            <v>-0.38113785241617387</v>
          </cell>
          <cell r="L102">
            <v>0.48862367750367697</v>
          </cell>
          <cell r="M102">
            <v>-2.6049408131755061</v>
          </cell>
          <cell r="N102">
            <v>-3.3828989091658093</v>
          </cell>
          <cell r="O102">
            <v>-1.5807547449472863</v>
          </cell>
          <cell r="P102">
            <v>-1.4935212774692979</v>
          </cell>
          <cell r="Q102">
            <v>-1.4507262030618415</v>
          </cell>
          <cell r="R102">
            <v>-0.9593985251227084</v>
          </cell>
        </row>
        <row r="103">
          <cell r="A103" t="str">
            <v>General Gvt Balance (exc. privatization)</v>
          </cell>
          <cell r="G103">
            <v>-1.898123097734189</v>
          </cell>
          <cell r="H103">
            <v>-1.6148722033161951</v>
          </cell>
          <cell r="I103">
            <v>-1.9051707689372268</v>
          </cell>
          <cell r="J103">
            <v>-2.0175575263662546</v>
          </cell>
          <cell r="K103">
            <v>-2.9502308847244652</v>
          </cell>
          <cell r="L103">
            <v>-3.6643758253008758</v>
          </cell>
          <cell r="M103">
            <v>-7.0773031394750427</v>
          </cell>
          <cell r="N103">
            <v>-8.8511906558236895</v>
          </cell>
          <cell r="O103">
            <v>-6.1008642632330226</v>
          </cell>
          <cell r="P103">
            <v>-4.5229007404057793</v>
          </cell>
          <cell r="Q103">
            <v>-3.4935601001488439</v>
          </cell>
          <cell r="R103">
            <v>-2.598763317776597</v>
          </cell>
          <cell r="S103" t="e">
            <v>#REF!</v>
          </cell>
          <cell r="T103" t="e">
            <v>#REF!</v>
          </cell>
          <cell r="U103" t="e">
            <v>#REF!</v>
          </cell>
          <cell r="V103" t="e">
            <v>#REF!</v>
          </cell>
          <cell r="W103" t="e">
            <v>#REF!</v>
          </cell>
        </row>
        <row r="104">
          <cell r="B104" t="str">
            <v>Primary Balance</v>
          </cell>
          <cell r="G104">
            <v>-0.59409874873182167</v>
          </cell>
          <cell r="H104">
            <v>-0.41568315111143073</v>
          </cell>
          <cell r="I104">
            <v>-0.87038097055269459</v>
          </cell>
          <cell r="J104">
            <v>-0.77480824544583271</v>
          </cell>
          <cell r="K104">
            <v>-1.7710060612801011</v>
          </cell>
          <cell r="L104">
            <v>-2.5969832494690399</v>
          </cell>
          <cell r="M104">
            <v>-6.0250643335048935</v>
          </cell>
          <cell r="N104">
            <v>-7.6139491754713911</v>
          </cell>
          <cell r="O104">
            <v>-4.5306172806264424</v>
          </cell>
          <cell r="P104">
            <v>-2.7871129421150567</v>
          </cell>
          <cell r="Q104">
            <v>-1.852867133800814</v>
          </cell>
          <cell r="R104">
            <v>-0.95939852512270862</v>
          </cell>
        </row>
        <row r="105">
          <cell r="A105" t="str">
            <v>General Gvt Balance (exc. pvt and exp. of TI)</v>
          </cell>
          <cell r="G105">
            <v>-1.898123097734189</v>
          </cell>
          <cell r="H105">
            <v>-1.3686916226196488</v>
          </cell>
          <cell r="I105">
            <v>-0.92571392227946447</v>
          </cell>
          <cell r="J105">
            <v>-1.6520254074784309</v>
          </cell>
          <cell r="K105">
            <v>-1.9548463548907331</v>
          </cell>
          <cell r="L105">
            <v>-3.266837296738005</v>
          </cell>
          <cell r="M105">
            <v>-4.1591353576942911</v>
          </cell>
          <cell r="N105">
            <v>-4.069119889720171</v>
          </cell>
          <cell r="O105">
            <v>-5.7367406064851263</v>
          </cell>
          <cell r="P105">
            <v>-4.2253746575372544</v>
          </cell>
          <cell r="Q105">
            <v>-3.4935601001488439</v>
          </cell>
          <cell r="R105">
            <v>-2.598763317776597</v>
          </cell>
          <cell r="S105" t="e">
            <v>#REF!</v>
          </cell>
          <cell r="T105" t="e">
            <v>#REF!</v>
          </cell>
          <cell r="U105" t="e">
            <v>#REF!</v>
          </cell>
          <cell r="V105" t="e">
            <v>#REF!</v>
          </cell>
          <cell r="W105" t="e">
            <v>#REF!</v>
          </cell>
        </row>
        <row r="106">
          <cell r="B106" t="str">
            <v>Primary Balance</v>
          </cell>
          <cell r="G106">
            <v>-0.59409874873182167</v>
          </cell>
          <cell r="H106">
            <v>-0.16950257041488448</v>
          </cell>
          <cell r="I106">
            <v>0.10907587610506775</v>
          </cell>
          <cell r="J106">
            <v>-0.40927612655800893</v>
          </cell>
          <cell r="K106">
            <v>-0.77562153144636903</v>
          </cell>
          <cell r="L106">
            <v>-2.1994447209061692</v>
          </cell>
          <cell r="M106">
            <v>-3.1068965517241418</v>
          </cell>
          <cell r="N106">
            <v>-2.8318784093678726</v>
          </cell>
          <cell r="O106">
            <v>-4.1664936238785462</v>
          </cell>
          <cell r="P106">
            <v>-2.4895868592465318</v>
          </cell>
          <cell r="Q106">
            <v>-1.852867133800814</v>
          </cell>
          <cell r="R106">
            <v>-0.95939852512270862</v>
          </cell>
        </row>
        <row r="107">
          <cell r="A107" t="str">
            <v>General Gvt Balance (exc.pvt, exp of TI, calls on guarantees)</v>
          </cell>
          <cell r="G107">
            <v>-1.862698681095704</v>
          </cell>
          <cell r="H107">
            <v>-1.3115632466874205</v>
          </cell>
          <cell r="I107">
            <v>-0.91992622273103231</v>
          </cell>
          <cell r="J107">
            <v>-1.5328978906999073</v>
          </cell>
          <cell r="K107">
            <v>-1.5832175943947091</v>
          </cell>
          <cell r="L107">
            <v>-3.2135235680444367</v>
          </cell>
          <cell r="M107">
            <v>-4.0047349459598598</v>
          </cell>
          <cell r="N107">
            <v>-3.8048760411117146</v>
          </cell>
          <cell r="O107">
            <v>-4.202673813125605</v>
          </cell>
          <cell r="P107">
            <v>-4.0661766433415156</v>
          </cell>
          <cell r="Q107">
            <v>-3.2646614823722206</v>
          </cell>
          <cell r="R107">
            <v>-2.2338515227123583</v>
          </cell>
          <cell r="S107" t="e">
            <v>#REF!</v>
          </cell>
          <cell r="T107" t="e">
            <v>#REF!</v>
          </cell>
          <cell r="U107" t="e">
            <v>#REF!</v>
          </cell>
          <cell r="V107" t="e">
            <v>#REF!</v>
          </cell>
          <cell r="W107" t="e">
            <v>#REF!</v>
          </cell>
        </row>
        <row r="108">
          <cell r="G108">
            <v>-1.8626986810957085</v>
          </cell>
          <cell r="H108">
            <v>-1.3115632466874254</v>
          </cell>
          <cell r="I108">
            <v>-0.91992622273103453</v>
          </cell>
          <cell r="J108">
            <v>-1.5328978906999051</v>
          </cell>
          <cell r="K108">
            <v>-1.5832175943947111</v>
          </cell>
          <cell r="L108">
            <v>-3.2135235680444358</v>
          </cell>
          <cell r="M108">
            <v>-4.0047349459598554</v>
          </cell>
          <cell r="N108">
            <v>-3.8048760411117191</v>
          </cell>
          <cell r="O108">
            <v>-4.2026738131256058</v>
          </cell>
          <cell r="P108">
            <v>-4.0661766433415174</v>
          </cell>
          <cell r="Q108">
            <v>-3.2646614823722206</v>
          </cell>
          <cell r="R108">
            <v>-2.2338515227123579</v>
          </cell>
          <cell r="S108" t="e">
            <v>#REF!</v>
          </cell>
          <cell r="T108" t="e">
            <v>#REF!</v>
          </cell>
          <cell r="U108" t="e">
            <v>#REF!</v>
          </cell>
          <cell r="V108" t="e">
            <v>#REF!</v>
          </cell>
          <cell r="W108" t="e">
            <v>#REF!</v>
          </cell>
        </row>
        <row r="109">
          <cell r="A109" t="str">
            <v>Debt</v>
          </cell>
          <cell r="G109">
            <v>17.604582346973285</v>
          </cell>
          <cell r="H109">
            <v>15.272319165882267</v>
          </cell>
          <cell r="I109">
            <v>13.148797104189402</v>
          </cell>
          <cell r="J109">
            <v>13.033435642377755</v>
          </cell>
          <cell r="K109">
            <v>13.366735249958294</v>
          </cell>
          <cell r="L109">
            <v>14.95501824320645</v>
          </cell>
          <cell r="M109">
            <v>17.790941842511586</v>
          </cell>
          <cell r="N109">
            <v>21.626896133192311</v>
          </cell>
          <cell r="O109">
            <v>23.412253116025866</v>
          </cell>
          <cell r="P109">
            <v>25.131994227693433</v>
          </cell>
          <cell r="Q109">
            <v>26.529890117238867</v>
          </cell>
          <cell r="R109">
            <v>27.437623812532486</v>
          </cell>
          <cell r="S109" t="e">
            <v>#REF!</v>
          </cell>
          <cell r="T109" t="e">
            <v>#REF!</v>
          </cell>
          <cell r="U109" t="e">
            <v>#REF!</v>
          </cell>
          <cell r="V109" t="e">
            <v>#REF!</v>
          </cell>
          <cell r="W109" t="e">
            <v>#REF!</v>
          </cell>
        </row>
      </sheetData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Input"/>
      <sheetName val="Makro"/>
      <sheetName val="Revenues"/>
      <sheetName val="Expenditures"/>
      <sheetName val="budget-G"/>
      <sheetName val="SR chart data"/>
      <sheetName val="Cze Hun Pol"/>
      <sheetName val="Výstup"/>
      <sheetName val="Výstup (CZ)"/>
      <sheetName val="Graf1"/>
      <sheetName val="Výstup (CZ) (2)"/>
      <sheetName val="Výstup (AJ) (2)"/>
      <sheetName val="Konec 2608"/>
      <sheetName val="Chart1"/>
      <sheetName val="Chart2"/>
      <sheetName val="Chart3"/>
      <sheetName val="SRFiscalChart"/>
      <sheetName val="Chart4"/>
      <sheetName val="Chart5"/>
      <sheetName val="Panel1"/>
      <sheetName val="Panel2"/>
      <sheetName val="Panel3"/>
    </sheetNames>
    <sheetDataSet>
      <sheetData sheetId="0"/>
      <sheetData sheetId="1"/>
      <sheetData sheetId="2"/>
      <sheetData sheetId="3" refreshError="1">
        <row r="1">
          <cell r="A1" t="str">
            <v>.</v>
          </cell>
          <cell r="J1" t="str">
            <v>Medium Term Forecast - Revenues-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  <cell r="X2">
            <v>2011</v>
          </cell>
        </row>
        <row r="3">
          <cell r="A3" t="str">
            <v>General government revenue</v>
          </cell>
          <cell r="G3">
            <v>504.28300000000002</v>
          </cell>
          <cell r="H3">
            <v>578.38800000000003</v>
          </cell>
          <cell r="I3">
            <v>634.44299999999998</v>
          </cell>
          <cell r="J3">
            <v>662.13</v>
          </cell>
          <cell r="K3">
            <v>706.36599999999999</v>
          </cell>
          <cell r="L3">
            <v>760.72658154999999</v>
          </cell>
          <cell r="M3">
            <v>776.23800000000006</v>
          </cell>
          <cell r="N3">
            <v>816.23204822776927</v>
          </cell>
          <cell r="O3">
            <v>864.47848062810124</v>
          </cell>
          <cell r="P3">
            <v>920.37438695254389</v>
          </cell>
          <cell r="Q3">
            <v>980.15813121266513</v>
          </cell>
          <cell r="R3">
            <v>1039.008467956329</v>
          </cell>
          <cell r="S3">
            <v>1106.4831486213041</v>
          </cell>
          <cell r="T3">
            <v>1179.3850029840489</v>
          </cell>
          <cell r="U3">
            <v>1258.217826097939</v>
          </cell>
          <cell r="V3">
            <v>1343.5374063992247</v>
          </cell>
          <cell r="W3">
            <v>1434.5198338732007</v>
          </cell>
          <cell r="X3">
            <v>1531.7805853333227</v>
          </cell>
        </row>
        <row r="4">
          <cell r="F4" t="str">
            <v>% of GDP</v>
          </cell>
          <cell r="G4">
            <v>42.634680419343937</v>
          </cell>
          <cell r="H4">
            <v>41.878792267033525</v>
          </cell>
          <cell r="I4">
            <v>40.35126884182408</v>
          </cell>
          <cell r="J4">
            <v>39.677013422818789</v>
          </cell>
          <cell r="K4">
            <v>39.279653005616417</v>
          </cell>
          <cell r="L4">
            <v>41.427140529869853</v>
          </cell>
          <cell r="M4">
            <v>40.458995943653996</v>
          </cell>
          <cell r="N4">
            <v>40.157195639782024</v>
          </cell>
          <cell r="O4">
            <v>39.845198170401176</v>
          </cell>
          <cell r="P4">
            <v>39.68628784384201</v>
          </cell>
          <cell r="Q4">
            <v>39.416170315723292</v>
          </cell>
          <cell r="R4">
            <v>39.119525910945981</v>
          </cell>
          <cell r="S4">
            <v>39.004572034655979</v>
          </cell>
          <cell r="T4">
            <v>38.924454152669036</v>
          </cell>
          <cell r="U4">
            <v>38.879348694106085</v>
          </cell>
          <cell r="V4">
            <v>38.869515449185975</v>
          </cell>
          <cell r="W4">
            <v>38.856362186228374</v>
          </cell>
          <cell r="X4">
            <v>38.846183666553749</v>
          </cell>
        </row>
        <row r="5">
          <cell r="B5" t="str">
            <v>Total Revenue</v>
          </cell>
          <cell r="G5">
            <v>497.983</v>
          </cell>
          <cell r="H5">
            <v>572.91300000000001</v>
          </cell>
          <cell r="I5">
            <v>626.18299999999999</v>
          </cell>
          <cell r="J5">
            <v>652.98199999999997</v>
          </cell>
          <cell r="K5">
            <v>696.58299999999997</v>
          </cell>
          <cell r="L5">
            <v>729.56404208000004</v>
          </cell>
          <cell r="M5">
            <v>762.60500000000002</v>
          </cell>
          <cell r="N5">
            <v>802.366624840501</v>
          </cell>
          <cell r="O5">
            <v>850.27050190742818</v>
          </cell>
          <cell r="P5">
            <v>906.25027676494369</v>
          </cell>
          <cell r="Q5">
            <v>966.52796093207962</v>
          </cell>
          <cell r="R5">
            <v>1026.6340725240343</v>
          </cell>
          <cell r="S5">
            <v>1093.7949781189118</v>
          </cell>
          <cell r="T5">
            <v>1166.3751010798617</v>
          </cell>
          <cell r="U5">
            <v>1244.8780347131476</v>
          </cell>
          <cell r="V5">
            <v>1329.8593605922474</v>
          </cell>
          <cell r="W5">
            <v>1420.494956594305</v>
          </cell>
          <cell r="X5">
            <v>1517.4000820462416</v>
          </cell>
        </row>
        <row r="6">
          <cell r="F6" t="str">
            <v>% of GDP</v>
          </cell>
          <cell r="G6">
            <v>42.102045992560029</v>
          </cell>
          <cell r="H6">
            <v>41.482369126058941</v>
          </cell>
          <cell r="I6">
            <v>39.82592380588946</v>
          </cell>
          <cell r="J6">
            <v>39.128835091083417</v>
          </cell>
          <cell r="K6">
            <v>38.735639214813986</v>
          </cell>
          <cell r="L6">
            <v>39.730111750803246</v>
          </cell>
          <cell r="M6">
            <v>39.74841814187176</v>
          </cell>
          <cell r="N6">
            <v>39.475040950071076</v>
          </cell>
          <cell r="O6">
            <v>39.190329668278672</v>
          </cell>
          <cell r="P6">
            <v>39.077260136868084</v>
          </cell>
          <cell r="Q6">
            <v>38.868045379446755</v>
          </cell>
          <cell r="R6">
            <v>38.653619715110928</v>
          </cell>
          <cell r="S6">
            <v>38.557302086654325</v>
          </cell>
          <cell r="T6">
            <v>38.495075002587456</v>
          </cell>
          <cell r="U6">
            <v>38.46714471002776</v>
          </cell>
          <cell r="V6">
            <v>38.473799624470786</v>
          </cell>
          <cell r="W6">
            <v>38.476474994501785</v>
          </cell>
          <cell r="X6">
            <v>38.481491962496222</v>
          </cell>
        </row>
        <row r="7">
          <cell r="C7" t="str">
            <v>Tax Revenue</v>
          </cell>
          <cell r="G7">
            <v>446.09099999999995</v>
          </cell>
          <cell r="H7">
            <v>511.20300000000003</v>
          </cell>
          <cell r="I7">
            <v>568.88</v>
          </cell>
          <cell r="J7">
            <v>607.73199999999997</v>
          </cell>
          <cell r="K7">
            <v>648.02599999999995</v>
          </cell>
          <cell r="L7">
            <v>682.05501575000005</v>
          </cell>
          <cell r="M7">
            <v>715.30799999999999</v>
          </cell>
          <cell r="N7">
            <v>754.26327781874306</v>
          </cell>
          <cell r="O7">
            <v>800.97872683578771</v>
          </cell>
          <cell r="P7">
            <v>855.6687957159387</v>
          </cell>
          <cell r="Q7">
            <v>914.46121336658859</v>
          </cell>
          <cell r="R7">
            <v>973.24707885387454</v>
          </cell>
          <cell r="S7">
            <v>1039.0542611276567</v>
          </cell>
          <cell r="T7">
            <v>1110.2463346760028</v>
          </cell>
          <cell r="U7">
            <v>1187.3260224053392</v>
          </cell>
          <cell r="V7">
            <v>1270.8480134187523</v>
          </cell>
          <cell r="W7">
            <v>1359.9872704928011</v>
          </cell>
          <cell r="X7">
            <v>1455.3581146497991</v>
          </cell>
        </row>
        <row r="8">
          <cell r="F8" t="str">
            <v>% of GDP</v>
          </cell>
          <cell r="G8">
            <v>37.714829218802834</v>
          </cell>
          <cell r="H8">
            <v>37.014191586416629</v>
          </cell>
          <cell r="I8">
            <v>36.181390319913504</v>
          </cell>
          <cell r="J8">
            <v>36.417305848513905</v>
          </cell>
          <cell r="K8">
            <v>36.035477951398541</v>
          </cell>
          <cell r="L8">
            <v>37.142896898654911</v>
          </cell>
          <cell r="M8">
            <v>37.28320884891393</v>
          </cell>
          <cell r="N8">
            <v>37.108440028831559</v>
          </cell>
          <cell r="O8">
            <v>36.918392783888734</v>
          </cell>
          <cell r="P8">
            <v>36.896200727853738</v>
          </cell>
          <cell r="Q8">
            <v>36.774228346792988</v>
          </cell>
          <cell r="R8">
            <v>36.643555363763305</v>
          </cell>
          <cell r="S8">
            <v>36.627640309360622</v>
          </cell>
          <cell r="T8">
            <v>36.642599696385489</v>
          </cell>
          <cell r="U8">
            <v>36.688768416073877</v>
          </cell>
          <cell r="V8">
            <v>36.766558382275058</v>
          </cell>
          <cell r="W8">
            <v>36.837523401993892</v>
          </cell>
          <cell r="X8">
            <v>36.908098433688643</v>
          </cell>
        </row>
        <row r="9">
          <cell r="D9" t="str">
            <v>Indirect taxes</v>
          </cell>
          <cell r="G9">
            <v>154.88900000000001</v>
          </cell>
          <cell r="H9">
            <v>173.60899999999998</v>
          </cell>
          <cell r="I9">
            <v>196.21100000000001</v>
          </cell>
          <cell r="J9">
            <v>208.41200000000001</v>
          </cell>
          <cell r="K9">
            <v>212.16800000000001</v>
          </cell>
          <cell r="L9">
            <v>234.79711571999997</v>
          </cell>
          <cell r="M9">
            <v>249.64</v>
          </cell>
          <cell r="N9">
            <v>265.80868664785709</v>
          </cell>
          <cell r="O9">
            <v>283.86286031860004</v>
          </cell>
          <cell r="P9">
            <v>304.4191823242781</v>
          </cell>
          <cell r="Q9">
            <v>325.64724249310785</v>
          </cell>
          <cell r="R9">
            <v>345.16488741836622</v>
          </cell>
          <cell r="S9">
            <v>363.4316290499869</v>
          </cell>
          <cell r="T9">
            <v>382.83755093129491</v>
          </cell>
          <cell r="U9">
            <v>403.45812449159246</v>
          </cell>
          <cell r="V9">
            <v>425.37391766411685</v>
          </cell>
          <cell r="W9">
            <v>448.67094102596923</v>
          </cell>
          <cell r="X9">
            <v>473.44101748668203</v>
          </cell>
        </row>
        <row r="10">
          <cell r="F10" t="str">
            <v>tax growth</v>
          </cell>
          <cell r="H10">
            <v>112.08607454370548</v>
          </cell>
          <cell r="I10">
            <v>113.01891030994939</v>
          </cell>
          <cell r="J10">
            <v>106.21830580344628</v>
          </cell>
          <cell r="K10">
            <v>101.80219948947278</v>
          </cell>
          <cell r="L10">
            <v>110.66565915689452</v>
          </cell>
          <cell r="M10">
            <v>106.32157862522487</v>
          </cell>
          <cell r="N10">
            <v>106.4768012529471</v>
          </cell>
          <cell r="O10">
            <v>106.79216841948475</v>
          </cell>
          <cell r="P10">
            <v>107.24163843857777</v>
          </cell>
          <cell r="Q10">
            <v>106.97329912220081</v>
          </cell>
          <cell r="R10">
            <v>105.99349307423398</v>
          </cell>
          <cell r="S10">
            <v>105.29217840442733</v>
          </cell>
          <cell r="T10">
            <v>105.33963483916776</v>
          </cell>
          <cell r="U10">
            <v>105.38624633611194</v>
          </cell>
          <cell r="V10">
            <v>105.43198707428212</v>
          </cell>
          <cell r="W10">
            <v>105.47683400284269</v>
          </cell>
          <cell r="X10">
            <v>105.52076682391586</v>
          </cell>
        </row>
        <row r="11">
          <cell r="F11" t="str">
            <v>% of GDP</v>
          </cell>
          <cell r="G11">
            <v>13.095113290497126</v>
          </cell>
          <cell r="H11">
            <v>12.57034248063138</v>
          </cell>
          <cell r="I11">
            <v>12.479234242828978</v>
          </cell>
          <cell r="J11">
            <v>12.488734419942475</v>
          </cell>
          <cell r="K11">
            <v>11.79825390646722</v>
          </cell>
          <cell r="L11">
            <v>12.786424643032182</v>
          </cell>
          <cell r="M11">
            <v>13.011710000507296</v>
          </cell>
          <cell r="N11">
            <v>13.077324586369219</v>
          </cell>
          <cell r="O11">
            <v>13.083694014446307</v>
          </cell>
          <cell r="P11">
            <v>13.126470560432113</v>
          </cell>
          <cell r="Q11">
            <v>13.095608518875821</v>
          </cell>
          <cell r="R11">
            <v>12.99574274256932</v>
          </cell>
          <cell r="S11">
            <v>12.81130686230105</v>
          </cell>
          <cell r="T11">
            <v>12.635180760685685</v>
          </cell>
          <cell r="U11">
            <v>12.466990039574977</v>
          </cell>
          <cell r="V11">
            <v>12.306377169385</v>
          </cell>
          <cell r="W11">
            <v>12.153000729080169</v>
          </cell>
          <cell r="X11">
            <v>12.006534680399858</v>
          </cell>
        </row>
        <row r="12">
          <cell r="E12" t="str">
            <v>VAT</v>
          </cell>
          <cell r="G12">
            <v>85.849000000000004</v>
          </cell>
          <cell r="H12">
            <v>94.801000000000002</v>
          </cell>
          <cell r="I12">
            <v>109.313</v>
          </cell>
          <cell r="J12">
            <v>117.65600000000001</v>
          </cell>
          <cell r="K12">
            <v>119.395</v>
          </cell>
          <cell r="L12">
            <v>138.33062853999999</v>
          </cell>
          <cell r="M12">
            <v>149.9</v>
          </cell>
          <cell r="N12">
            <v>165.4778309305448</v>
          </cell>
          <cell r="O12">
            <v>182.01858971882291</v>
          </cell>
          <cell r="P12">
            <v>200.40050901070742</v>
          </cell>
          <cell r="Q12">
            <v>219.17785233654243</v>
          </cell>
          <cell r="R12">
            <v>236.44047532885037</v>
          </cell>
          <cell r="S12">
            <v>252.53734288923849</v>
          </cell>
          <cell r="T12">
            <v>269.73008519313782</v>
          </cell>
          <cell r="U12">
            <v>288.09330939308666</v>
          </cell>
          <cell r="V12">
            <v>307.70670189656795</v>
          </cell>
          <cell r="W12">
            <v>328.65537416168627</v>
          </cell>
          <cell r="X12">
            <v>351.03023203461385</v>
          </cell>
        </row>
        <row r="13">
          <cell r="F13" t="str">
            <v>tax growth</v>
          </cell>
          <cell r="H13">
            <v>110.42761127095248</v>
          </cell>
          <cell r="I13">
            <v>115.30785540236917</v>
          </cell>
          <cell r="J13">
            <v>107.63221208822374</v>
          </cell>
          <cell r="K13">
            <v>101.47803766913714</v>
          </cell>
          <cell r="L13">
            <v>115.85964951631141</v>
          </cell>
          <cell r="M13">
            <v>108.36356458588243</v>
          </cell>
          <cell r="N13">
            <v>110.39214871950954</v>
          </cell>
          <cell r="O13">
            <v>109.99575513847573</v>
          </cell>
          <cell r="P13">
            <v>110.09892413751825</v>
          </cell>
          <cell r="Q13">
            <v>109.36990800000001</v>
          </cell>
          <cell r="R13">
            <v>107.87608</v>
          </cell>
          <cell r="S13">
            <v>106.80799999999999</v>
          </cell>
          <cell r="T13">
            <v>106.80799999999999</v>
          </cell>
          <cell r="U13">
            <v>106.80800000000002</v>
          </cell>
          <cell r="V13">
            <v>106.80799999999999</v>
          </cell>
          <cell r="W13">
            <v>106.80799999999999</v>
          </cell>
          <cell r="X13">
            <v>106.80799999999999</v>
          </cell>
        </row>
        <row r="14">
          <cell r="F14" t="str">
            <v>nom. GDP growth</v>
          </cell>
          <cell r="H14">
            <v>116.76530267162664</v>
          </cell>
          <cell r="I14">
            <v>113.84403736152342</v>
          </cell>
          <cell r="J14">
            <v>106.13750556509571</v>
          </cell>
          <cell r="K14">
            <v>107.76006711409396</v>
          </cell>
          <cell r="L14">
            <v>102.11310682311073</v>
          </cell>
          <cell r="M14">
            <v>104.48072182416119</v>
          </cell>
          <cell r="N14">
            <v>105.94256115116079</v>
          </cell>
          <cell r="O14">
            <v>106.7401796588799</v>
          </cell>
          <cell r="P14">
            <v>106.89215935681382</v>
          </cell>
          <cell r="Q14">
            <v>107.22540000000001</v>
          </cell>
          <cell r="R14">
            <v>106.80799999999999</v>
          </cell>
          <cell r="S14">
            <v>106.80799999999999</v>
          </cell>
          <cell r="T14">
            <v>106.80799999999999</v>
          </cell>
          <cell r="U14">
            <v>106.80799999999999</v>
          </cell>
          <cell r="V14">
            <v>106.80799999999999</v>
          </cell>
          <cell r="W14">
            <v>106.80799999999999</v>
          </cell>
          <cell r="X14">
            <v>106.80799999999999</v>
          </cell>
        </row>
        <row r="15">
          <cell r="F15" t="str">
            <v>Scale</v>
          </cell>
          <cell r="H15">
            <v>0.94572281957340243</v>
          </cell>
          <cell r="I15">
            <v>1.0128581002112325</v>
          </cell>
          <cell r="J15">
            <v>1.0140827364951714</v>
          </cell>
          <cell r="K15">
            <v>0.94170354925349531</v>
          </cell>
          <cell r="L15">
            <v>1.1346207467471698</v>
          </cell>
          <cell r="M15">
            <v>1.0371632459455629</v>
          </cell>
          <cell r="N15">
            <v>1.042</v>
          </cell>
          <cell r="O15">
            <v>1.0305</v>
          </cell>
          <cell r="P15">
            <v>1.03</v>
          </cell>
          <cell r="Q15">
            <v>1.02</v>
          </cell>
          <cell r="R15">
            <v>1.01</v>
          </cell>
          <cell r="S15">
            <v>1</v>
          </cell>
          <cell r="T15">
            <v>1</v>
          </cell>
          <cell r="U15">
            <v>1</v>
          </cell>
          <cell r="V15">
            <v>1</v>
          </cell>
          <cell r="W15">
            <v>1</v>
          </cell>
          <cell r="X15">
            <v>1</v>
          </cell>
          <cell r="Z15" t="str">
            <v>stagnace poměru přírůstku HDP a výběru daně</v>
          </cell>
        </row>
        <row r="16">
          <cell r="F16" t="str">
            <v>% of GDP</v>
          </cell>
          <cell r="G16">
            <v>7.2581163341224215</v>
          </cell>
          <cell r="H16">
            <v>6.8641662442980245</v>
          </cell>
          <cell r="I16">
            <v>6.9524263817337655</v>
          </cell>
          <cell r="J16">
            <v>7.0503355704697999</v>
          </cell>
          <cell r="K16">
            <v>6.6393260301395767</v>
          </cell>
          <cell r="L16">
            <v>7.5331170582148888</v>
          </cell>
          <cell r="M16">
            <v>7.8130721401860432</v>
          </cell>
          <cell r="N16">
            <v>8.141221170073857</v>
          </cell>
          <cell r="O16">
            <v>8.3895284157611076</v>
          </cell>
          <cell r="P16">
            <v>8.6412142682339415</v>
          </cell>
          <cell r="Q16">
            <v>8.8140385535986212</v>
          </cell>
          <cell r="R16">
            <v>8.9021789391346076</v>
          </cell>
          <cell r="S16">
            <v>8.9021789391346076</v>
          </cell>
          <cell r="T16">
            <v>8.9021789391346076</v>
          </cell>
          <cell r="U16">
            <v>8.9021789391346076</v>
          </cell>
          <cell r="V16">
            <v>8.9021789391346076</v>
          </cell>
          <cell r="W16">
            <v>8.9021789391346076</v>
          </cell>
          <cell r="X16">
            <v>8.9021789391346076</v>
          </cell>
        </row>
        <row r="17">
          <cell r="E17" t="str">
            <v>Excises</v>
          </cell>
          <cell r="G17">
            <v>46.36</v>
          </cell>
          <cell r="H17">
            <v>56.65</v>
          </cell>
          <cell r="I17">
            <v>61.17</v>
          </cell>
          <cell r="J17">
            <v>64.171999999999997</v>
          </cell>
          <cell r="K17">
            <v>67.802000000000007</v>
          </cell>
          <cell r="L17">
            <v>73.143358329999998</v>
          </cell>
          <cell r="M17">
            <v>77.599999999999994</v>
          </cell>
          <cell r="N17">
            <v>77.813399999999987</v>
          </cell>
          <cell r="O17">
            <v>78.770504819999985</v>
          </cell>
          <cell r="P17">
            <v>80.341188686110797</v>
          </cell>
          <cell r="Q17">
            <v>82.096643658902309</v>
          </cell>
          <cell r="R17">
            <v>83.73365073346082</v>
          </cell>
          <cell r="S17">
            <v>85.403299729086029</v>
          </cell>
          <cell r="T17">
            <v>87.106241525684013</v>
          </cell>
          <cell r="U17">
            <v>88.843139981706173</v>
          </cell>
          <cell r="V17">
            <v>90.614672192941399</v>
          </cell>
          <cell r="W17">
            <v>92.421528756468661</v>
          </cell>
          <cell r="X17">
            <v>94.264414039872634</v>
          </cell>
        </row>
        <row r="18">
          <cell r="F18" t="str">
            <v>tax growth</v>
          </cell>
          <cell r="H18">
            <v>122.19585849870577</v>
          </cell>
          <cell r="I18">
            <v>107.97881729920566</v>
          </cell>
          <cell r="J18">
            <v>104.90763446133724</v>
          </cell>
          <cell r="K18">
            <v>105.65667269213989</v>
          </cell>
          <cell r="L18">
            <v>107.87787724550897</v>
          </cell>
          <cell r="M18">
            <v>106.09302303278587</v>
          </cell>
          <cell r="N18">
            <v>100.27499999999998</v>
          </cell>
          <cell r="O18">
            <v>101.23</v>
          </cell>
          <cell r="P18">
            <v>101.994</v>
          </cell>
          <cell r="Q18">
            <v>102.18499999999999</v>
          </cell>
          <cell r="R18">
            <v>101.994</v>
          </cell>
          <cell r="S18">
            <v>101.994</v>
          </cell>
          <cell r="T18">
            <v>101.994</v>
          </cell>
          <cell r="U18">
            <v>101.99400000000003</v>
          </cell>
          <cell r="V18">
            <v>101.994</v>
          </cell>
          <cell r="W18">
            <v>101.994</v>
          </cell>
          <cell r="X18">
            <v>101.99399999999999</v>
          </cell>
        </row>
        <row r="19">
          <cell r="F19" t="str">
            <v>nom. wage growth</v>
          </cell>
          <cell r="I19">
            <v>117.90543495729051</v>
          </cell>
          <cell r="J19">
            <v>107.5968433184494</v>
          </cell>
          <cell r="K19">
            <v>106.54237228343221</v>
          </cell>
          <cell r="L19">
            <v>103.13840120886117</v>
          </cell>
          <cell r="M19">
            <v>104.5</v>
          </cell>
          <cell r="N19">
            <v>105</v>
          </cell>
          <cell r="O19">
            <v>106</v>
          </cell>
          <cell r="P19">
            <v>106.80000000000001</v>
          </cell>
          <cell r="Q19">
            <v>107</v>
          </cell>
          <cell r="R19">
            <v>106.80000000000001</v>
          </cell>
          <cell r="S19">
            <v>106.80000000000001</v>
          </cell>
          <cell r="T19">
            <v>106.80000000000001</v>
          </cell>
          <cell r="U19">
            <v>106.80000000000001</v>
          </cell>
          <cell r="V19">
            <v>106.80000000000001</v>
          </cell>
          <cell r="W19">
            <v>106.80000000000001</v>
          </cell>
          <cell r="X19">
            <v>106.80000000000001</v>
          </cell>
        </row>
        <row r="20">
          <cell r="F20" t="str">
            <v>Scale</v>
          </cell>
          <cell r="I20">
            <v>0.91580865070655459</v>
          </cell>
          <cell r="J20">
            <v>0.97500661939353517</v>
          </cell>
          <cell r="K20">
            <v>0.99168687938601441</v>
          </cell>
          <cell r="L20">
            <v>1.045952583917314</v>
          </cell>
          <cell r="M20">
            <v>1.0152442395481902</v>
          </cell>
          <cell r="N20">
            <v>0.95499999999999996</v>
          </cell>
          <cell r="O20">
            <v>0.95499999999999996</v>
          </cell>
          <cell r="P20">
            <v>0.95499999999999996</v>
          </cell>
          <cell r="Q20">
            <v>0.95499999999999996</v>
          </cell>
          <cell r="R20">
            <v>0.95499999999999996</v>
          </cell>
          <cell r="S20">
            <v>0.95499999999999996</v>
          </cell>
          <cell r="T20">
            <v>0.95499999999999996</v>
          </cell>
          <cell r="U20">
            <v>0.95499999999999996</v>
          </cell>
          <cell r="V20">
            <v>0.95499999999999996</v>
          </cell>
          <cell r="W20">
            <v>0.95499999999999996</v>
          </cell>
          <cell r="X20">
            <v>0.95499999999999996</v>
          </cell>
          <cell r="Y20">
            <v>0.95499999999999996</v>
          </cell>
          <cell r="Z20" t="str">
            <v>pomalejší přírůstek daně než objemu mezd</v>
          </cell>
        </row>
        <row r="21">
          <cell r="F21" t="str">
            <v>% of GDP</v>
          </cell>
          <cell r="G21">
            <v>3.9195130199526549</v>
          </cell>
          <cell r="H21">
            <v>4.1018029107233369</v>
          </cell>
          <cell r="I21">
            <v>3.8904789162373596</v>
          </cell>
          <cell r="J21">
            <v>3.8453978906999038</v>
          </cell>
          <cell r="K21">
            <v>3.7703386531724412</v>
          </cell>
          <cell r="L21">
            <v>3.9831921978979468</v>
          </cell>
          <cell r="M21">
            <v>4.044659093251747</v>
          </cell>
          <cell r="N21">
            <v>3.8282837999086361</v>
          </cell>
          <cell r="O21">
            <v>3.6306587669539434</v>
          </cell>
          <cell r="P21">
            <v>3.4642897337361673</v>
          </cell>
          <cell r="Q21">
            <v>3.3014420691536728</v>
          </cell>
          <cell r="R21">
            <v>3.1526410231561277</v>
          </cell>
          <cell r="S21">
            <v>3.0105466680003938</v>
          </cell>
          <cell r="T21">
            <v>2.874856722867503</v>
          </cell>
          <cell r="U21">
            <v>2.7452825311975526</v>
          </cell>
          <cell r="V21">
            <v>2.6215484466235042</v>
          </cell>
          <cell r="W21">
            <v>2.5033912465818826</v>
          </cell>
          <cell r="X21">
            <v>2.3905595723529371</v>
          </cell>
        </row>
        <row r="22">
          <cell r="E22" t="str">
            <v>Other indirect taxes</v>
          </cell>
          <cell r="G22">
            <v>22.68</v>
          </cell>
          <cell r="H22">
            <v>22.158000000000001</v>
          </cell>
          <cell r="I22">
            <v>25.728000000000002</v>
          </cell>
          <cell r="J22">
            <v>26.584</v>
          </cell>
          <cell r="K22">
            <v>24.971</v>
          </cell>
          <cell r="L22">
            <v>23.32312885</v>
          </cell>
          <cell r="M22">
            <v>22.14</v>
          </cell>
          <cell r="N22">
            <v>22.51745571731232</v>
          </cell>
          <cell r="O22">
            <v>23.073765779777176</v>
          </cell>
          <cell r="P22">
            <v>23.677484627459897</v>
          </cell>
          <cell r="Q22">
            <v>24.372746497663091</v>
          </cell>
          <cell r="R22">
            <v>24.990761356055028</v>
          </cell>
          <cell r="S22">
            <v>25.490986431662364</v>
          </cell>
          <cell r="T22">
            <v>26.001224212473087</v>
          </cell>
          <cell r="U22">
            <v>26.521675116799631</v>
          </cell>
          <cell r="V22">
            <v>27.052543574607533</v>
          </cell>
          <cell r="W22">
            <v>27.594038107814306</v>
          </cell>
          <cell r="X22">
            <v>28.14637141219556</v>
          </cell>
        </row>
        <row r="23">
          <cell r="F23" t="str">
            <v>tax growth</v>
          </cell>
          <cell r="H23">
            <v>97.69841269841271</v>
          </cell>
          <cell r="I23">
            <v>116.11156241538045</v>
          </cell>
          <cell r="J23">
            <v>103.32711442786069</v>
          </cell>
          <cell r="K23">
            <v>93.932440565753836</v>
          </cell>
          <cell r="L23">
            <v>93.400860398061752</v>
          </cell>
          <cell r="M23">
            <v>94.927229285533883</v>
          </cell>
          <cell r="N23">
            <v>101.70485870511436</v>
          </cell>
          <cell r="O23">
            <v>102.47057247252469</v>
          </cell>
          <cell r="P23">
            <v>102.61647298254127</v>
          </cell>
          <cell r="Q23">
            <v>102.936384</v>
          </cell>
          <cell r="R23">
            <v>102.53567999999997</v>
          </cell>
          <cell r="S23">
            <v>102.00163999999998</v>
          </cell>
          <cell r="T23">
            <v>102.00163999999998</v>
          </cell>
          <cell r="U23">
            <v>102.00164000000001</v>
          </cell>
          <cell r="V23">
            <v>102.00163999999998</v>
          </cell>
          <cell r="W23">
            <v>102.00164000000001</v>
          </cell>
          <cell r="X23">
            <v>102.00164000000001</v>
          </cell>
        </row>
        <row r="24">
          <cell r="F24" t="str">
            <v>nom. GDP growth</v>
          </cell>
          <cell r="H24">
            <v>116.76530267162664</v>
          </cell>
          <cell r="I24">
            <v>113.84403736152342</v>
          </cell>
          <cell r="J24">
            <v>106.13750556509571</v>
          </cell>
          <cell r="K24">
            <v>107.76006711409396</v>
          </cell>
          <cell r="L24">
            <v>102.11310682311073</v>
          </cell>
          <cell r="M24">
            <v>104.48072182416119</v>
          </cell>
          <cell r="N24">
            <v>105.94256115116079</v>
          </cell>
          <cell r="O24">
            <v>106.7401796588799</v>
          </cell>
          <cell r="P24">
            <v>106.89215935681382</v>
          </cell>
          <cell r="Q24">
            <v>107.22540000000001</v>
          </cell>
          <cell r="R24">
            <v>106.80799999999999</v>
          </cell>
          <cell r="S24">
            <v>106.80799999999999</v>
          </cell>
          <cell r="T24">
            <v>106.80799999999999</v>
          </cell>
          <cell r="U24">
            <v>106.80799999999999</v>
          </cell>
          <cell r="V24">
            <v>106.80799999999999</v>
          </cell>
          <cell r="W24">
            <v>106.80799999999999</v>
          </cell>
          <cell r="X24">
            <v>106.80799999999999</v>
          </cell>
        </row>
        <row r="25">
          <cell r="F25" t="str">
            <v>Scale</v>
          </cell>
          <cell r="H25">
            <v>0.83670757034018217</v>
          </cell>
          <cell r="I25">
            <v>1.0199178200844745</v>
          </cell>
          <cell r="J25">
            <v>0.97352122492165261</v>
          </cell>
          <cell r="K25">
            <v>0.87168134802941666</v>
          </cell>
          <cell r="L25">
            <v>0.91468042941694949</v>
          </cell>
          <cell r="M25">
            <v>0.90856215030074516</v>
          </cell>
          <cell r="N25">
            <v>0.96</v>
          </cell>
          <cell r="O25">
            <v>0.96</v>
          </cell>
          <cell r="P25">
            <v>0.96</v>
          </cell>
          <cell r="Q25">
            <v>0.96</v>
          </cell>
          <cell r="R25">
            <v>0.96</v>
          </cell>
          <cell r="S25">
            <v>0.95499999999999996</v>
          </cell>
          <cell r="T25">
            <v>0.95499999999999996</v>
          </cell>
          <cell r="U25">
            <v>0.95499999999999996</v>
          </cell>
          <cell r="V25">
            <v>0.95499999999999996</v>
          </cell>
          <cell r="W25">
            <v>0.95499999999999996</v>
          </cell>
          <cell r="X25">
            <v>0.95499999999999996</v>
          </cell>
          <cell r="Z25" t="str">
            <v>pomalejší přírůstek daně než HDP</v>
          </cell>
        </row>
        <row r="26">
          <cell r="F26" t="str">
            <v>% of GDP</v>
          </cell>
          <cell r="G26">
            <v>1.9174839364220493</v>
          </cell>
          <cell r="H26">
            <v>1.6043733256100212</v>
          </cell>
          <cell r="I26">
            <v>1.6363289448578517</v>
          </cell>
          <cell r="J26">
            <v>1.5930009587727709</v>
          </cell>
          <cell r="K26">
            <v>1.3885892231552022</v>
          </cell>
          <cell r="L26">
            <v>1.2701153869193487</v>
          </cell>
          <cell r="M26">
            <v>1.1539787670695063</v>
          </cell>
          <cell r="N26">
            <v>1.107819616386726</v>
          </cell>
          <cell r="O26">
            <v>1.063506831731257</v>
          </cell>
          <cell r="P26">
            <v>1.0209665584620065</v>
          </cell>
          <cell r="Q26">
            <v>0.98012789612352635</v>
          </cell>
          <cell r="R26">
            <v>0.94092278027858511</v>
          </cell>
          <cell r="S26">
            <v>0.89858125516604859</v>
          </cell>
          <cell r="T26">
            <v>0.85814509868357647</v>
          </cell>
          <cell r="U26">
            <v>0.81952856924281547</v>
          </cell>
          <cell r="V26">
            <v>0.78264978362688875</v>
          </cell>
          <cell r="W26">
            <v>0.74743054336367876</v>
          </cell>
          <cell r="X26">
            <v>0.71379616891231312</v>
          </cell>
        </row>
        <row r="27">
          <cell r="D27" t="str">
            <v>Direct taxes</v>
          </cell>
          <cell r="G27">
            <v>118.27200000000001</v>
          </cell>
          <cell r="H27">
            <v>135.06900000000002</v>
          </cell>
          <cell r="I27">
            <v>142.35300000000001</v>
          </cell>
          <cell r="J27">
            <v>143.44400000000002</v>
          </cell>
          <cell r="K27">
            <v>162.476</v>
          </cell>
          <cell r="L27">
            <v>165.41858062</v>
          </cell>
          <cell r="M27">
            <v>170.3</v>
          </cell>
          <cell r="N27">
            <v>178.63068459015767</v>
          </cell>
          <cell r="O27">
            <v>189.04860705759239</v>
          </cell>
          <cell r="P27">
            <v>201.30800367731263</v>
          </cell>
          <cell r="Q27">
            <v>214.80943093489367</v>
          </cell>
          <cell r="R27">
            <v>229.11911659314683</v>
          </cell>
          <cell r="S27">
            <v>250.08829471501429</v>
          </cell>
          <cell r="T27">
            <v>273.51049284984299</v>
          </cell>
          <cell r="U27">
            <v>299.69141840738007</v>
          </cell>
          <cell r="V27">
            <v>328.97539259461468</v>
          </cell>
          <cell r="W27">
            <v>360.31275058254522</v>
          </cell>
          <cell r="X27">
            <v>394.07795706605651</v>
          </cell>
        </row>
        <row r="28">
          <cell r="F28" t="str">
            <v>% of GDP</v>
          </cell>
          <cell r="G28">
            <v>9.9993236388231317</v>
          </cell>
          <cell r="H28">
            <v>9.7798131923828855</v>
          </cell>
          <cell r="I28">
            <v>9.053806525472238</v>
          </cell>
          <cell r="J28">
            <v>8.5956375838926178</v>
          </cell>
          <cell r="K28">
            <v>9.0349774787299122</v>
          </cell>
          <cell r="L28">
            <v>9.0082546762511573</v>
          </cell>
          <cell r="M28">
            <v>8.8763588090305756</v>
          </cell>
          <cell r="N28">
            <v>8.7883186698318028</v>
          </cell>
          <cell r="O28">
            <v>8.71355317783628</v>
          </cell>
          <cell r="P28">
            <v>8.6803451861149732</v>
          </cell>
          <cell r="Q28">
            <v>8.6383664487667122</v>
          </cell>
          <cell r="R28">
            <v>8.6265237432457482</v>
          </cell>
          <cell r="S28">
            <v>8.8158476867816944</v>
          </cell>
          <cell r="T28">
            <v>9.0269476144522542</v>
          </cell>
          <cell r="U28">
            <v>9.2605643595330864</v>
          </cell>
          <cell r="V28">
            <v>9.5174976475934283</v>
          </cell>
          <cell r="W28">
            <v>9.7596717775245931</v>
          </cell>
          <cell r="X28">
            <v>9.9938756540625082</v>
          </cell>
        </row>
        <row r="29">
          <cell r="E29" t="str">
            <v>Personal Income Tax</v>
          </cell>
          <cell r="G29">
            <v>54.52</v>
          </cell>
          <cell r="H29">
            <v>68.587000000000003</v>
          </cell>
          <cell r="I29">
            <v>80.543999999999997</v>
          </cell>
          <cell r="J29">
            <v>87.881</v>
          </cell>
          <cell r="K29">
            <v>94.92</v>
          </cell>
          <cell r="L29">
            <v>95.301741359999994</v>
          </cell>
          <cell r="M29">
            <v>99.7</v>
          </cell>
          <cell r="N29">
            <v>106.7787</v>
          </cell>
          <cell r="O29">
            <v>115.44913044</v>
          </cell>
          <cell r="P29">
            <v>125.76566473611842</v>
          </cell>
          <cell r="Q29">
            <v>137.26064649299965</v>
          </cell>
          <cell r="R29">
            <v>149.52625786361412</v>
          </cell>
          <cell r="S29">
            <v>168.47721578524857</v>
          </cell>
          <cell r="T29">
            <v>189.83001811387098</v>
          </cell>
          <cell r="U29">
            <v>213.88907460962298</v>
          </cell>
          <cell r="V29">
            <v>240.99737592564662</v>
          </cell>
          <cell r="W29">
            <v>271.54138335046309</v>
          </cell>
          <cell r="X29">
            <v>305.95653827630082</v>
          </cell>
        </row>
        <row r="30">
          <cell r="F30" t="str">
            <v>tax growth</v>
          </cell>
          <cell r="H30">
            <v>125.8015407190022</v>
          </cell>
          <cell r="I30">
            <v>117.43333284733257</v>
          </cell>
          <cell r="J30">
            <v>109.10930671434247</v>
          </cell>
          <cell r="K30">
            <v>108.00969492836904</v>
          </cell>
          <cell r="L30">
            <v>100.40217168141592</v>
          </cell>
          <cell r="M30">
            <v>104.61508738165202</v>
          </cell>
          <cell r="N30">
            <v>107.1</v>
          </cell>
          <cell r="O30">
            <v>108.11999999999999</v>
          </cell>
          <cell r="P30">
            <v>108.93600000000001</v>
          </cell>
          <cell r="Q30">
            <v>109.14000000000001</v>
          </cell>
          <cell r="R30">
            <v>108.93600000000001</v>
          </cell>
          <cell r="S30">
            <v>112.67400000000001</v>
          </cell>
          <cell r="T30">
            <v>112.67400000000001</v>
          </cell>
          <cell r="U30">
            <v>112.67400000000001</v>
          </cell>
          <cell r="V30">
            <v>112.67400000000001</v>
          </cell>
          <cell r="W30">
            <v>112.67400000000001</v>
          </cell>
          <cell r="X30">
            <v>112.67400000000001</v>
          </cell>
        </row>
        <row r="31">
          <cell r="F31" t="str">
            <v>wage growth</v>
          </cell>
          <cell r="I31">
            <v>117.90543495729051</v>
          </cell>
          <cell r="J31">
            <v>107.5968433184494</v>
          </cell>
          <cell r="K31">
            <v>106.54237228343221</v>
          </cell>
          <cell r="L31">
            <v>103.13840120886117</v>
          </cell>
          <cell r="M31">
            <v>104.5</v>
          </cell>
          <cell r="N31">
            <v>105</v>
          </cell>
          <cell r="O31">
            <v>106</v>
          </cell>
          <cell r="P31">
            <v>106.80000000000001</v>
          </cell>
          <cell r="Q31">
            <v>107</v>
          </cell>
          <cell r="R31">
            <v>106.80000000000001</v>
          </cell>
          <cell r="S31">
            <v>106.80000000000001</v>
          </cell>
          <cell r="T31">
            <v>106.80000000000001</v>
          </cell>
          <cell r="U31">
            <v>106.80000000000001</v>
          </cell>
          <cell r="V31">
            <v>106.80000000000001</v>
          </cell>
          <cell r="W31">
            <v>106.80000000000001</v>
          </cell>
          <cell r="X31">
            <v>106.80000000000001</v>
          </cell>
        </row>
        <row r="32">
          <cell r="F32" t="str">
            <v>scale factor</v>
          </cell>
          <cell r="I32">
            <v>0.99599592580164809</v>
          </cell>
          <cell r="J32">
            <v>1.0140567636488804</v>
          </cell>
          <cell r="K32">
            <v>1.0137721979855427</v>
          </cell>
          <cell r="L32">
            <v>0.97347031275088103</v>
          </cell>
          <cell r="M32">
            <v>1.0011013146569572</v>
          </cell>
          <cell r="N32">
            <v>1.02</v>
          </cell>
          <cell r="O32">
            <v>1.02</v>
          </cell>
          <cell r="P32">
            <v>1.02</v>
          </cell>
          <cell r="Q32">
            <v>1.02</v>
          </cell>
          <cell r="R32">
            <v>1.02</v>
          </cell>
          <cell r="S32">
            <v>1.0549999999999999</v>
          </cell>
          <cell r="T32">
            <v>1.0549999999999999</v>
          </cell>
          <cell r="U32">
            <v>1.0549999999999999</v>
          </cell>
          <cell r="V32">
            <v>1.0549999999999999</v>
          </cell>
          <cell r="W32">
            <v>1.0549999999999999</v>
          </cell>
          <cell r="X32">
            <v>1.0549999999999999</v>
          </cell>
          <cell r="Z32" t="str">
            <v>rychejší přírůstek daně než objemu mezd</v>
          </cell>
        </row>
        <row r="33">
          <cell r="F33" t="str">
            <v>% of GDP</v>
          </cell>
          <cell r="G33">
            <v>4.6094014203584717</v>
          </cell>
          <cell r="H33">
            <v>4.9661139671276526</v>
          </cell>
          <cell r="I33">
            <v>5.1226865102079762</v>
          </cell>
          <cell r="J33">
            <v>5.2661193672099715</v>
          </cell>
          <cell r="K33">
            <v>5.2783184118333981</v>
          </cell>
          <cell r="L33">
            <v>5.1898786342100962</v>
          </cell>
          <cell r="M33">
            <v>5.1965529844999896</v>
          </cell>
          <cell r="N33">
            <v>5.2533261287298121</v>
          </cell>
          <cell r="O33">
            <v>5.3212353853389383</v>
          </cell>
          <cell r="P33">
            <v>5.4229805200425245</v>
          </cell>
          <cell r="Q33">
            <v>5.5198124134527937</v>
          </cell>
          <cell r="R33">
            <v>5.6297869548338477</v>
          </cell>
          <cell r="S33">
            <v>5.9389803699062718</v>
          </cell>
          <cell r="T33">
            <v>6.2651549902518466</v>
          </cell>
          <cell r="U33">
            <v>6.6092434403006957</v>
          </cell>
          <cell r="V33">
            <v>6.9722295651303332</v>
          </cell>
          <cell r="W33">
            <v>7.3551512435538102</v>
          </cell>
          <cell r="X33">
            <v>7.7591033557053972</v>
          </cell>
        </row>
        <row r="34">
          <cell r="E34" t="str">
            <v>Enterprise tax</v>
          </cell>
          <cell r="G34">
            <v>63.752000000000002</v>
          </cell>
          <cell r="H34">
            <v>66.481999999999999</v>
          </cell>
          <cell r="I34">
            <v>61.808999999999997</v>
          </cell>
          <cell r="J34">
            <v>55.563000000000002</v>
          </cell>
          <cell r="K34">
            <v>67.555999999999997</v>
          </cell>
          <cell r="L34">
            <v>70.116839260000006</v>
          </cell>
          <cell r="M34">
            <v>70.599999999999994</v>
          </cell>
          <cell r="N34">
            <v>71.851984590157684</v>
          </cell>
          <cell r="O34">
            <v>73.599476617592401</v>
          </cell>
          <cell r="P34">
            <v>75.542338941194203</v>
          </cell>
          <cell r="Q34">
            <v>77.548784441894</v>
          </cell>
          <cell r="R34">
            <v>79.592858729532722</v>
          </cell>
          <cell r="S34">
            <v>81.611078929765725</v>
          </cell>
          <cell r="T34">
            <v>83.680474735971998</v>
          </cell>
          <cell r="U34">
            <v>85.802343797757075</v>
          </cell>
          <cell r="V34">
            <v>87.978016668968039</v>
          </cell>
          <cell r="W34">
            <v>88.771367232082113</v>
          </cell>
          <cell r="X34">
            <v>88.121418789755708</v>
          </cell>
        </row>
        <row r="35">
          <cell r="F35" t="str">
            <v>tax growth</v>
          </cell>
          <cell r="H35">
            <v>104.28221859706362</v>
          </cell>
          <cell r="I35">
            <v>92.971029752414182</v>
          </cell>
          <cell r="J35">
            <v>89.894675532689419</v>
          </cell>
          <cell r="K35">
            <v>121.58450767597142</v>
          </cell>
          <cell r="L35">
            <v>103.79069107111138</v>
          </cell>
          <cell r="M35">
            <v>100.68907946379097</v>
          </cell>
          <cell r="N35">
            <v>101.77334927784376</v>
          </cell>
          <cell r="O35">
            <v>102.43207204004507</v>
          </cell>
          <cell r="P35">
            <v>102.63977736376648</v>
          </cell>
          <cell r="Q35">
            <v>102.6560542456353</v>
          </cell>
          <cell r="R35">
            <v>102.63585599999998</v>
          </cell>
          <cell r="S35">
            <v>102.53567999999997</v>
          </cell>
          <cell r="T35">
            <v>102.53568</v>
          </cell>
          <cell r="U35">
            <v>102.53567999999997</v>
          </cell>
          <cell r="V35">
            <v>102.53568</v>
          </cell>
          <cell r="W35">
            <v>100.90176</v>
          </cell>
          <cell r="X35">
            <v>99.267840000000007</v>
          </cell>
        </row>
        <row r="36">
          <cell r="F36" t="str">
            <v>4-lagged GDP growth</v>
          </cell>
          <cell r="J36">
            <v>1.1316171139956144</v>
          </cell>
          <cell r="K36">
            <v>1.1112672817808493</v>
          </cell>
          <cell r="L36">
            <v>1.0746367921595597</v>
          </cell>
          <cell r="M36">
            <v>1.0512285033161539</v>
          </cell>
          <cell r="N36">
            <v>1.0601390549775391</v>
          </cell>
          <cell r="O36">
            <v>1.0670007504171362</v>
          </cell>
          <cell r="P36">
            <v>1.0691643475392343</v>
          </cell>
          <cell r="Q36">
            <v>1.0693338983920344</v>
          </cell>
          <cell r="R36">
            <v>1.0691234999999999</v>
          </cell>
          <cell r="S36">
            <v>1.0680799999999999</v>
          </cell>
          <cell r="T36">
            <v>1.0680799999999999</v>
          </cell>
          <cell r="U36">
            <v>1.0680799999999999</v>
          </cell>
          <cell r="V36">
            <v>1.0680799999999999</v>
          </cell>
          <cell r="W36">
            <v>1.0510599999999999</v>
          </cell>
          <cell r="X36">
            <v>1.0340400000000001</v>
          </cell>
        </row>
        <row r="37">
          <cell r="F37" t="str">
            <v>Scale factor</v>
          </cell>
          <cell r="J37">
            <v>0.7943912691040993</v>
          </cell>
          <cell r="K37">
            <v>1.0941067884328195</v>
          </cell>
          <cell r="L37">
            <v>0.96582112047863677</v>
          </cell>
          <cell r="M37">
            <v>0.95782295805490558</v>
          </cell>
          <cell r="N37">
            <v>0.96</v>
          </cell>
          <cell r="O37">
            <v>0.96</v>
          </cell>
          <cell r="P37">
            <v>0.96</v>
          </cell>
          <cell r="Q37">
            <v>0.96</v>
          </cell>
          <cell r="R37">
            <v>0.96</v>
          </cell>
          <cell r="S37">
            <v>0.96</v>
          </cell>
          <cell r="T37">
            <v>0.96</v>
          </cell>
          <cell r="U37">
            <v>0.96</v>
          </cell>
          <cell r="V37">
            <v>0.96</v>
          </cell>
          <cell r="W37">
            <v>0.96</v>
          </cell>
          <cell r="X37">
            <v>0.96</v>
          </cell>
          <cell r="Y37">
            <v>0.96</v>
          </cell>
          <cell r="Z37" t="str">
            <v>stagnace poměru přírůstku HDP a výběru daně</v>
          </cell>
        </row>
        <row r="38">
          <cell r="F38" t="str">
            <v>% of GDP</v>
          </cell>
          <cell r="G38">
            <v>5.3899222184646609</v>
          </cell>
          <cell r="H38">
            <v>4.813699225255232</v>
          </cell>
          <cell r="I38">
            <v>3.9311200152642627</v>
          </cell>
          <cell r="J38">
            <v>3.3295182166826462</v>
          </cell>
          <cell r="K38">
            <v>3.7566590668965132</v>
          </cell>
          <cell r="L38">
            <v>3.8183760420410615</v>
          </cell>
          <cell r="M38">
            <v>3.6798058245305838</v>
          </cell>
          <cell r="N38">
            <v>3.5349925411019911</v>
          </cell>
          <cell r="O38">
            <v>3.3923177924973422</v>
          </cell>
          <cell r="P38">
            <v>3.2573646660724496</v>
          </cell>
          <cell r="Q38">
            <v>3.1185540353139189</v>
          </cell>
          <cell r="R38">
            <v>2.9967367884119005</v>
          </cell>
          <cell r="S38">
            <v>2.876867316875424</v>
          </cell>
          <cell r="T38">
            <v>2.7617926242004076</v>
          </cell>
          <cell r="U38">
            <v>2.6513209192323908</v>
          </cell>
          <cell r="V38">
            <v>2.5452680824630951</v>
          </cell>
          <cell r="W38">
            <v>2.4045205339707829</v>
          </cell>
          <cell r="X38">
            <v>2.234772298357111</v>
          </cell>
        </row>
        <row r="39">
          <cell r="D39" t="str">
            <v>Social security contributions</v>
          </cell>
          <cell r="G39">
            <v>162.30199999999999</v>
          </cell>
          <cell r="H39">
            <v>192.45500000000001</v>
          </cell>
          <cell r="I39">
            <v>222.20400000000001</v>
          </cell>
          <cell r="J39">
            <v>246.755</v>
          </cell>
          <cell r="K39">
            <v>262.887</v>
          </cell>
          <cell r="L39">
            <v>270.61264469000002</v>
          </cell>
          <cell r="M39">
            <v>284.06799999999998</v>
          </cell>
          <cell r="N39">
            <v>298.27139999999997</v>
          </cell>
          <cell r="O39">
            <v>316.16768399999995</v>
          </cell>
          <cell r="P39">
            <v>337.66708651199997</v>
          </cell>
          <cell r="Q39">
            <v>361.30378256783996</v>
          </cell>
          <cell r="R39">
            <v>385.87243978245317</v>
          </cell>
          <cell r="S39">
            <v>412.11176568766001</v>
          </cell>
          <cell r="T39">
            <v>440.13536575442095</v>
          </cell>
          <cell r="U39">
            <v>470.06457062572161</v>
          </cell>
          <cell r="V39">
            <v>502.02896142827069</v>
          </cell>
          <cell r="W39">
            <v>536.16693080539312</v>
          </cell>
          <cell r="X39">
            <v>572.62628210015998</v>
          </cell>
        </row>
        <row r="40">
          <cell r="F40" t="str">
            <v>tax growth</v>
          </cell>
          <cell r="H40">
            <v>118.57832928737785</v>
          </cell>
          <cell r="I40">
            <v>115.45763944818268</v>
          </cell>
          <cell r="J40">
            <v>111.04885600619249</v>
          </cell>
          <cell r="K40">
            <v>106.5376588113716</v>
          </cell>
          <cell r="L40">
            <v>102.93877015219468</v>
          </cell>
          <cell r="M40">
            <v>104.97218277638642</v>
          </cell>
          <cell r="N40">
            <v>105</v>
          </cell>
          <cell r="O40">
            <v>105.99999999999999</v>
          </cell>
          <cell r="P40">
            <v>106.80000000000001</v>
          </cell>
          <cell r="Q40">
            <v>107</v>
          </cell>
          <cell r="R40">
            <v>106.80000000000003</v>
          </cell>
          <cell r="S40">
            <v>106.80000000000001</v>
          </cell>
          <cell r="T40">
            <v>106.80000000000001</v>
          </cell>
          <cell r="U40">
            <v>106.80000000000001</v>
          </cell>
          <cell r="V40">
            <v>106.80000000000001</v>
          </cell>
          <cell r="W40">
            <v>106.80000000000001</v>
          </cell>
          <cell r="X40">
            <v>106.80000000000003</v>
          </cell>
        </row>
        <row r="41">
          <cell r="F41" t="str">
            <v>wage growth</v>
          </cell>
          <cell r="I41">
            <v>117.90543495729051</v>
          </cell>
          <cell r="J41">
            <v>107.5968433184494</v>
          </cell>
          <cell r="K41">
            <v>106.54237228343221</v>
          </cell>
          <cell r="L41">
            <v>103.13840120886117</v>
          </cell>
          <cell r="M41">
            <v>104.5</v>
          </cell>
          <cell r="N41">
            <v>105</v>
          </cell>
          <cell r="O41">
            <v>106</v>
          </cell>
          <cell r="P41">
            <v>106.80000000000001</v>
          </cell>
          <cell r="Q41">
            <v>107</v>
          </cell>
          <cell r="R41">
            <v>106.80000000000001</v>
          </cell>
          <cell r="S41">
            <v>106.80000000000001</v>
          </cell>
          <cell r="T41">
            <v>106.80000000000001</v>
          </cell>
          <cell r="U41">
            <v>106.80000000000001</v>
          </cell>
          <cell r="V41">
            <v>106.80000000000001</v>
          </cell>
          <cell r="W41">
            <v>106.80000000000001</v>
          </cell>
          <cell r="X41">
            <v>106.80000000000001</v>
          </cell>
        </row>
        <row r="42">
          <cell r="F42" t="str">
            <v>Scale factor</v>
          </cell>
          <cell r="I42">
            <v>0.97923933269068963</v>
          </cell>
          <cell r="J42">
            <v>1.0320828435228935</v>
          </cell>
          <cell r="K42">
            <v>0.99995575964792605</v>
          </cell>
          <cell r="L42">
            <v>0.99806443522173449</v>
          </cell>
          <cell r="M42">
            <v>1.0045184954678126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Z42" t="str">
            <v>stagnace poměru přírůstku mezd a výběru daně</v>
          </cell>
        </row>
        <row r="43">
          <cell r="F43" t="str">
            <v>% of GDP</v>
          </cell>
          <cell r="G43">
            <v>13.721846466012853</v>
          </cell>
          <cell r="H43">
            <v>13.93490695822171</v>
          </cell>
          <cell r="I43">
            <v>14.132417477580617</v>
          </cell>
          <cell r="J43">
            <v>14.786373441994247</v>
          </cell>
          <cell r="K43">
            <v>14.618639826502807</v>
          </cell>
          <cell r="L43">
            <v>14.736842819256116</v>
          </cell>
          <cell r="M43">
            <v>14.806162619869037</v>
          </cell>
          <cell r="N43">
            <v>14.674433562806263</v>
          </cell>
          <cell r="O43">
            <v>14.572675094125721</v>
          </cell>
          <cell r="P43">
            <v>14.560110951238043</v>
          </cell>
          <cell r="Q43">
            <v>14.529503940134244</v>
          </cell>
          <cell r="R43">
            <v>14.528415669297596</v>
          </cell>
          <cell r="S43">
            <v>14.527327479973257</v>
          </cell>
          <cell r="T43">
            <v>14.52623937215512</v>
          </cell>
          <cell r="U43">
            <v>14.525151345837084</v>
          </cell>
          <cell r="V43">
            <v>14.524063401013038</v>
          </cell>
          <cell r="W43">
            <v>14.522975537676885</v>
          </cell>
          <cell r="X43">
            <v>14.521887755822521</v>
          </cell>
        </row>
        <row r="44">
          <cell r="D44" t="str">
            <v>Other taxes</v>
          </cell>
          <cell r="G44">
            <v>10.628</v>
          </cell>
          <cell r="H44">
            <v>10.07</v>
          </cell>
          <cell r="I44">
            <v>8.1120000000000001</v>
          </cell>
          <cell r="J44">
            <v>9.1209999999999987</v>
          </cell>
          <cell r="K44">
            <v>10.494999999999999</v>
          </cell>
          <cell r="L44">
            <v>11.226674719999998</v>
          </cell>
          <cell r="M44">
            <v>11.3</v>
          </cell>
          <cell r="N44">
            <v>11.552506580728327</v>
          </cell>
          <cell r="O44">
            <v>11.899575459595273</v>
          </cell>
          <cell r="P44">
            <v>12.274523202347968</v>
          </cell>
          <cell r="Q44">
            <v>12.700757370747054</v>
          </cell>
          <cell r="R44">
            <v>13.090635059908347</v>
          </cell>
          <cell r="S44">
            <v>13.422571674995432</v>
          </cell>
          <cell r="T44">
            <v>13.762925140443956</v>
          </cell>
          <cell r="U44">
            <v>14.111908880645164</v>
          </cell>
          <cell r="V44">
            <v>14.469741731749906</v>
          </cell>
          <cell r="W44">
            <v>14.836648078893541</v>
          </cell>
          <cell r="X44">
            <v>15.212857996900427</v>
          </cell>
        </row>
        <row r="45">
          <cell r="F45" t="str">
            <v>tax growth</v>
          </cell>
          <cell r="H45">
            <v>94.749717726759513</v>
          </cell>
          <cell r="I45">
            <v>80.55610724925522</v>
          </cell>
          <cell r="J45">
            <v>112.43836291913215</v>
          </cell>
          <cell r="K45">
            <v>115.0641377041991</v>
          </cell>
          <cell r="L45">
            <v>106.9716505002382</v>
          </cell>
          <cell r="M45">
            <v>100.65313444834538</v>
          </cell>
          <cell r="N45">
            <v>102.23457151087014</v>
          </cell>
          <cell r="O45">
            <v>103.00427337081911</v>
          </cell>
          <cell r="P45">
            <v>103.15093377932534</v>
          </cell>
          <cell r="Q45">
            <v>103.47251100000001</v>
          </cell>
          <cell r="R45">
            <v>103.06971999999999</v>
          </cell>
          <cell r="S45">
            <v>102.53568</v>
          </cell>
          <cell r="T45">
            <v>102.53568</v>
          </cell>
          <cell r="U45">
            <v>102.53568</v>
          </cell>
          <cell r="V45">
            <v>102.53568</v>
          </cell>
          <cell r="W45">
            <v>102.53568</v>
          </cell>
          <cell r="X45">
            <v>102.53568</v>
          </cell>
        </row>
        <row r="46">
          <cell r="F46" t="str">
            <v>GDP growth</v>
          </cell>
          <cell r="H46">
            <v>116.76530267162664</v>
          </cell>
          <cell r="I46">
            <v>113.84403736152342</v>
          </cell>
          <cell r="J46">
            <v>106.13750556509571</v>
          </cell>
          <cell r="K46">
            <v>107.76006711409396</v>
          </cell>
          <cell r="L46">
            <v>102.11310682311073</v>
          </cell>
          <cell r="M46">
            <v>104.48072182416119</v>
          </cell>
          <cell r="N46">
            <v>105.94256115116079</v>
          </cell>
          <cell r="O46">
            <v>106.7401796588799</v>
          </cell>
          <cell r="P46">
            <v>106.89215935681382</v>
          </cell>
          <cell r="Q46">
            <v>107.22540000000001</v>
          </cell>
          <cell r="R46">
            <v>106.80799999999999</v>
          </cell>
          <cell r="S46">
            <v>106.80799999999999</v>
          </cell>
          <cell r="T46">
            <v>106.80799999999999</v>
          </cell>
          <cell r="U46">
            <v>106.80799999999999</v>
          </cell>
          <cell r="V46">
            <v>106.80799999999999</v>
          </cell>
          <cell r="W46">
            <v>106.80799999999999</v>
          </cell>
          <cell r="X46">
            <v>106.80799999999999</v>
          </cell>
        </row>
        <row r="47">
          <cell r="F47" t="str">
            <v>Scale factor</v>
          </cell>
          <cell r="H47">
            <v>0.81145439234820915</v>
          </cell>
          <cell r="I47">
            <v>0.7076005833616128</v>
          </cell>
          <cell r="J47">
            <v>1.0593650408542155</v>
          </cell>
          <cell r="K47">
            <v>1.0677808652659038</v>
          </cell>
          <cell r="L47">
            <v>1.0475800201196881</v>
          </cell>
          <cell r="M47">
            <v>0.96336561129183662</v>
          </cell>
          <cell r="N47">
            <v>0.96499999999999997</v>
          </cell>
          <cell r="O47">
            <v>0.96499999999999997</v>
          </cell>
          <cell r="P47">
            <v>0.96499999999999997</v>
          </cell>
          <cell r="Q47">
            <v>0.96499999999999997</v>
          </cell>
          <cell r="R47">
            <v>0.96499999999999997</v>
          </cell>
          <cell r="S47">
            <v>0.96</v>
          </cell>
          <cell r="T47">
            <v>0.96</v>
          </cell>
          <cell r="U47">
            <v>0.96</v>
          </cell>
          <cell r="V47">
            <v>0.96</v>
          </cell>
          <cell r="W47">
            <v>0.96</v>
          </cell>
          <cell r="X47">
            <v>0.96</v>
          </cell>
          <cell r="Z47" t="str">
            <v>pomalejší přírůstek daně než HDP</v>
          </cell>
        </row>
        <row r="48">
          <cell r="F48" t="str">
            <v>% of GDP</v>
          </cell>
          <cell r="G48">
            <v>0.89854582346973288</v>
          </cell>
          <cell r="H48">
            <v>0.72912895518065313</v>
          </cell>
          <cell r="I48">
            <v>0.51593207403167329</v>
          </cell>
          <cell r="J48">
            <v>0.54656040268456363</v>
          </cell>
          <cell r="K48">
            <v>0.58360673969860422</v>
          </cell>
          <cell r="L48">
            <v>0.61137476011544944</v>
          </cell>
          <cell r="M48">
            <v>0.58897741950701987</v>
          </cell>
          <cell r="N48">
            <v>0.56836320982427413</v>
          </cell>
          <cell r="O48">
            <v>0.54847049748042453</v>
          </cell>
          <cell r="P48">
            <v>0.52927403006860962</v>
          </cell>
          <cell r="Q48">
            <v>0.51074943901620828</v>
          </cell>
          <cell r="R48">
            <v>0.49287320865064094</v>
          </cell>
          <cell r="S48">
            <v>0.47315828030461526</v>
          </cell>
          <cell r="T48">
            <v>0.45423194909243075</v>
          </cell>
          <cell r="U48">
            <v>0.43606267112873359</v>
          </cell>
          <cell r="V48">
            <v>0.41862016428358417</v>
          </cell>
          <cell r="W48">
            <v>0.40187535771224081</v>
          </cell>
          <cell r="X48">
            <v>0.38580034340375119</v>
          </cell>
        </row>
        <row r="49">
          <cell r="C49" t="str">
            <v>Non-tax revenue - current</v>
          </cell>
          <cell r="G49">
            <v>51.892000000000053</v>
          </cell>
          <cell r="H49">
            <v>61.70999999999998</v>
          </cell>
          <cell r="I49">
            <v>57.302999999999997</v>
          </cell>
          <cell r="J49">
            <v>45.25</v>
          </cell>
          <cell r="K49">
            <v>48.557000000000016</v>
          </cell>
          <cell r="L49">
            <v>47.509026329999948</v>
          </cell>
          <cell r="M49">
            <v>47.296999999999997</v>
          </cell>
          <cell r="N49">
            <v>48.103347021757934</v>
          </cell>
          <cell r="O49">
            <v>49.291775071640515</v>
          </cell>
          <cell r="P49">
            <v>50.581481049004999</v>
          </cell>
          <cell r="Q49">
            <v>52.066747565491013</v>
          </cell>
          <cell r="R49">
            <v>53.386993670159654</v>
          </cell>
          <cell r="S49">
            <v>54.740716991255148</v>
          </cell>
          <cell r="T49">
            <v>56.128766403858997</v>
          </cell>
          <cell r="U49">
            <v>57.552012307808361</v>
          </cell>
          <cell r="V49">
            <v>59.011347173494997</v>
          </cell>
          <cell r="W49">
            <v>60.507686101503872</v>
          </cell>
          <cell r="X49">
            <v>62.041967396442473</v>
          </cell>
        </row>
        <row r="50">
          <cell r="F50" t="str">
            <v>growth rate</v>
          </cell>
          <cell r="H50">
            <v>118.92006474986493</v>
          </cell>
          <cell r="I50">
            <v>92.858531842489086</v>
          </cell>
          <cell r="J50">
            <v>78.966197232256604</v>
          </cell>
          <cell r="K50">
            <v>107.30828729281771</v>
          </cell>
          <cell r="L50">
            <v>97.841766027555096</v>
          </cell>
          <cell r="M50">
            <v>99.553713585862184</v>
          </cell>
          <cell r="N50">
            <v>101.70485870511436</v>
          </cell>
          <cell r="O50">
            <v>102.47057247252469</v>
          </cell>
          <cell r="P50">
            <v>102.61647298254127</v>
          </cell>
          <cell r="Q50">
            <v>102.936384</v>
          </cell>
          <cell r="R50">
            <v>102.53568</v>
          </cell>
          <cell r="S50">
            <v>102.53567999999997</v>
          </cell>
          <cell r="T50">
            <v>102.53567999999997</v>
          </cell>
          <cell r="U50">
            <v>102.53568</v>
          </cell>
          <cell r="V50">
            <v>102.53568</v>
          </cell>
          <cell r="W50">
            <v>102.53568</v>
          </cell>
          <cell r="X50">
            <v>102.53567999999997</v>
          </cell>
        </row>
        <row r="51">
          <cell r="F51" t="str">
            <v>GDP growth</v>
          </cell>
          <cell r="H51">
            <v>116.76530267162664</v>
          </cell>
          <cell r="I51">
            <v>113.84403736152342</v>
          </cell>
          <cell r="J51">
            <v>106.13750556509571</v>
          </cell>
          <cell r="K51">
            <v>107.76006711409396</v>
          </cell>
          <cell r="L51">
            <v>102.11310682311073</v>
          </cell>
          <cell r="M51">
            <v>104.48072182416119</v>
          </cell>
          <cell r="N51">
            <v>105.94256115116079</v>
          </cell>
          <cell r="O51">
            <v>106.7401796588799</v>
          </cell>
          <cell r="P51">
            <v>106.89215935681382</v>
          </cell>
          <cell r="Q51">
            <v>107.22540000000001</v>
          </cell>
          <cell r="R51">
            <v>106.80799999999999</v>
          </cell>
          <cell r="S51">
            <v>106.80799999999999</v>
          </cell>
          <cell r="T51">
            <v>106.80799999999999</v>
          </cell>
          <cell r="U51">
            <v>106.80799999999999</v>
          </cell>
          <cell r="V51">
            <v>106.80799999999999</v>
          </cell>
          <cell r="W51">
            <v>106.80799999999999</v>
          </cell>
          <cell r="X51">
            <v>106.80799999999999</v>
          </cell>
        </row>
        <row r="52">
          <cell r="F52" t="str">
            <v>Scale factor</v>
          </cell>
          <cell r="H52">
            <v>1.018453787460287</v>
          </cell>
          <cell r="I52">
            <v>0.81566442999212418</v>
          </cell>
          <cell r="J52">
            <v>0.74399899273895653</v>
          </cell>
          <cell r="K52">
            <v>0.99580753953319356</v>
          </cell>
          <cell r="L52">
            <v>0.95817049418587541</v>
          </cell>
          <cell r="M52">
            <v>0.95284289625610497</v>
          </cell>
          <cell r="N52">
            <v>0.96</v>
          </cell>
          <cell r="O52">
            <v>0.96</v>
          </cell>
          <cell r="P52">
            <v>0.96</v>
          </cell>
          <cell r="Q52">
            <v>0.96</v>
          </cell>
          <cell r="R52">
            <v>0.96</v>
          </cell>
          <cell r="S52">
            <v>0.96</v>
          </cell>
          <cell r="T52">
            <v>0.96</v>
          </cell>
          <cell r="U52">
            <v>0.96</v>
          </cell>
          <cell r="V52">
            <v>0.96</v>
          </cell>
          <cell r="W52">
            <v>0.96</v>
          </cell>
          <cell r="X52">
            <v>0.96</v>
          </cell>
          <cell r="Z52" t="str">
            <v>pomalejší přírůstek příjmu než HDP</v>
          </cell>
        </row>
        <row r="53">
          <cell r="F53" t="str">
            <v>% of GDP</v>
          </cell>
          <cell r="G53">
            <v>4.3872167737571912</v>
          </cell>
          <cell r="H53">
            <v>4.4681775396423129</v>
          </cell>
          <cell r="I53">
            <v>3.6445334859759586</v>
          </cell>
          <cell r="J53">
            <v>2.7115292425695112</v>
          </cell>
          <cell r="K53">
            <v>2.700161263415449</v>
          </cell>
          <cell r="L53">
            <v>2.5872148521483389</v>
          </cell>
          <cell r="M53">
            <v>2.4652092929578333</v>
          </cell>
          <cell r="N53">
            <v>2.3666009212395203</v>
          </cell>
          <cell r="O53">
            <v>2.2719368843899392</v>
          </cell>
          <cell r="P53">
            <v>2.1810594090143414</v>
          </cell>
          <cell r="Q53">
            <v>2.0938170326537677</v>
          </cell>
          <cell r="R53">
            <v>2.0100643513476171</v>
          </cell>
          <cell r="S53">
            <v>1.9296617772937119</v>
          </cell>
          <cell r="T53">
            <v>1.8524753062019634</v>
          </cell>
          <cell r="U53">
            <v>1.7783762939538847</v>
          </cell>
          <cell r="V53">
            <v>1.7072412421957295</v>
          </cell>
          <cell r="W53">
            <v>1.6389515925079003</v>
          </cell>
          <cell r="X53">
            <v>1.5733935288075842</v>
          </cell>
        </row>
        <row r="54">
          <cell r="B54" t="str">
            <v>Capital revenue</v>
          </cell>
          <cell r="G54">
            <v>6.3000000000000114</v>
          </cell>
          <cell r="H54">
            <v>5.4750000000000227</v>
          </cell>
          <cell r="I54">
            <v>8.2599999999999909</v>
          </cell>
          <cell r="J54">
            <v>9.1480000000000246</v>
          </cell>
          <cell r="K54">
            <v>9.7830000000000155</v>
          </cell>
          <cell r="L54">
            <v>31.162539469999999</v>
          </cell>
          <cell r="M54">
            <v>13.632999999999999</v>
          </cell>
          <cell r="N54">
            <v>13.865423387268239</v>
          </cell>
          <cell r="O54">
            <v>14.20797872067309</v>
          </cell>
          <cell r="P54">
            <v>14.124110187600191</v>
          </cell>
          <cell r="Q54">
            <v>13.630170280585551</v>
          </cell>
          <cell r="R54">
            <v>12.374395432294641</v>
          </cell>
          <cell r="S54">
            <v>12.688170502392248</v>
          </cell>
          <cell r="T54">
            <v>13.009901904187306</v>
          </cell>
          <cell r="U54">
            <v>13.3397913847914</v>
          </cell>
          <cell r="V54">
            <v>13.678045806977277</v>
          </cell>
          <cell r="W54">
            <v>14.024877278895639</v>
          </cell>
          <cell r="X54">
            <v>14.380503287081138</v>
          </cell>
        </row>
        <row r="55">
          <cell r="F55" t="str">
            <v>growth rate</v>
          </cell>
          <cell r="H55">
            <v>86.904761904762111</v>
          </cell>
          <cell r="I55">
            <v>150.867579908675</v>
          </cell>
          <cell r="J55">
            <v>110.75060532687692</v>
          </cell>
          <cell r="K55">
            <v>106.94140795802349</v>
          </cell>
          <cell r="L55">
            <v>318.53766196463204</v>
          </cell>
          <cell r="M55">
            <v>43.748039254388786</v>
          </cell>
          <cell r="N55">
            <v>101.70485870511435</v>
          </cell>
          <cell r="O55">
            <v>102.47057247252471</v>
          </cell>
          <cell r="P55">
            <v>99.40970820183685</v>
          </cell>
          <cell r="Q55">
            <v>96.502859999999998</v>
          </cell>
          <cell r="R55">
            <v>90.786799999999985</v>
          </cell>
          <cell r="S55">
            <v>102.53568</v>
          </cell>
          <cell r="T55">
            <v>102.53567999999997</v>
          </cell>
          <cell r="U55">
            <v>102.53568</v>
          </cell>
          <cell r="V55">
            <v>102.53568</v>
          </cell>
          <cell r="W55">
            <v>102.53568</v>
          </cell>
          <cell r="X55">
            <v>102.53568</v>
          </cell>
        </row>
        <row r="56">
          <cell r="F56" t="str">
            <v>GDP growth</v>
          </cell>
          <cell r="H56">
            <v>116.76530267162664</v>
          </cell>
          <cell r="I56">
            <v>113.84403736152342</v>
          </cell>
          <cell r="J56">
            <v>106.13750556509571</v>
          </cell>
          <cell r="K56">
            <v>107.76006711409396</v>
          </cell>
          <cell r="L56">
            <v>102.11310682311073</v>
          </cell>
          <cell r="M56">
            <v>104.48072182416119</v>
          </cell>
          <cell r="N56">
            <v>105.94256115116079</v>
          </cell>
          <cell r="O56">
            <v>106.7401796588799</v>
          </cell>
          <cell r="P56">
            <v>106.89215935681382</v>
          </cell>
          <cell r="Q56">
            <v>107.22540000000001</v>
          </cell>
          <cell r="R56">
            <v>106.80799999999999</v>
          </cell>
          <cell r="S56">
            <v>106.80799999999999</v>
          </cell>
          <cell r="T56">
            <v>106.80799999999999</v>
          </cell>
          <cell r="U56">
            <v>106.80799999999999</v>
          </cell>
          <cell r="V56">
            <v>106.80799999999999</v>
          </cell>
          <cell r="W56">
            <v>106.80799999999999</v>
          </cell>
          <cell r="X56">
            <v>106.80799999999999</v>
          </cell>
        </row>
        <row r="57">
          <cell r="F57" t="str">
            <v>Scale factor</v>
          </cell>
          <cell r="H57">
            <v>0.74426871610276324</v>
          </cell>
          <cell r="I57">
            <v>1.3252128385923236</v>
          </cell>
          <cell r="J57">
            <v>1.0434634273456891</v>
          </cell>
          <cell r="K57">
            <v>0.99240294500555859</v>
          </cell>
          <cell r="L57">
            <v>3.1194591162173815</v>
          </cell>
          <cell r="M57">
            <v>0.41871876926746154</v>
          </cell>
          <cell r="N57">
            <v>0.96</v>
          </cell>
          <cell r="O57">
            <v>0.96</v>
          </cell>
          <cell r="P57">
            <v>0.93</v>
          </cell>
          <cell r="Q57">
            <v>0.9</v>
          </cell>
          <cell r="R57">
            <v>0.85</v>
          </cell>
          <cell r="S57">
            <v>0.96</v>
          </cell>
          <cell r="T57">
            <v>0.96</v>
          </cell>
          <cell r="U57">
            <v>0.96</v>
          </cell>
          <cell r="V57">
            <v>0.96</v>
          </cell>
          <cell r="W57">
            <v>0.96</v>
          </cell>
          <cell r="X57">
            <v>0.96</v>
          </cell>
          <cell r="Z57" t="str">
            <v>pomalejší přírůstek příjmu než HDP-doprodej majetku</v>
          </cell>
        </row>
        <row r="58">
          <cell r="F58" t="str">
            <v>% of GDP</v>
          </cell>
          <cell r="G58">
            <v>0.5326344267839036</v>
          </cell>
          <cell r="H58">
            <v>0.39642314097458714</v>
          </cell>
          <cell r="I58">
            <v>0.52534503593461745</v>
          </cell>
          <cell r="J58">
            <v>0.54817833173538022</v>
          </cell>
          <cell r="K58">
            <v>0.5440137908024254</v>
          </cell>
          <cell r="L58">
            <v>1.6970287790666012</v>
          </cell>
          <cell r="M58">
            <v>0.71057780178223029</v>
          </cell>
          <cell r="N58">
            <v>0.68215468971094095</v>
          </cell>
          <cell r="O58">
            <v>0.65486850212250336</v>
          </cell>
          <cell r="P58">
            <v>0.60902770697392805</v>
          </cell>
          <cell r="Q58">
            <v>0.54812493627653525</v>
          </cell>
          <cell r="R58">
            <v>0.46590619583505488</v>
          </cell>
          <cell r="S58">
            <v>0.44726994800165276</v>
          </cell>
          <cell r="T58">
            <v>0.42937915008158661</v>
          </cell>
          <cell r="U58">
            <v>0.41220398407832315</v>
          </cell>
          <cell r="V58">
            <v>0.39571582471519012</v>
          </cell>
          <cell r="W58">
            <v>0.37988719172658258</v>
          </cell>
          <cell r="X58">
            <v>0.36469170405751927</v>
          </cell>
        </row>
      </sheetData>
      <sheetData sheetId="4" refreshError="1">
        <row r="1">
          <cell r="J1" t="str">
            <v>Medium Term Forecast - Expenditures-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  <cell r="X2">
            <v>2011</v>
          </cell>
          <cell r="Z2">
            <v>1999</v>
          </cell>
          <cell r="AA2">
            <v>2000</v>
          </cell>
          <cell r="AB2">
            <v>2001</v>
          </cell>
          <cell r="AC2">
            <v>2002</v>
          </cell>
        </row>
        <row r="3">
          <cell r="A3" t="str">
            <v>Expenditure incl. L-R</v>
          </cell>
          <cell r="G3">
            <v>495.048</v>
          </cell>
          <cell r="H3">
            <v>573.553</v>
          </cell>
          <cell r="I3">
            <v>638.721</v>
          </cell>
          <cell r="J3">
            <v>681.95</v>
          </cell>
          <cell r="K3">
            <v>734.42600200000004</v>
          </cell>
          <cell r="L3">
            <v>771.35451482999997</v>
          </cell>
          <cell r="M3">
            <v>847.29700000000014</v>
          </cell>
          <cell r="N3">
            <v>910.14066393549399</v>
          </cell>
          <cell r="O3">
            <v>932.84238169951766</v>
          </cell>
          <cell r="P3">
            <v>995.26608185174564</v>
          </cell>
          <cell r="Q3">
            <v>1057.0321555436153</v>
          </cell>
          <cell r="R3">
            <v>1108.0312137720866</v>
          </cell>
          <cell r="S3">
            <v>565.51857650676016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</row>
        <row r="4">
          <cell r="F4" t="str">
            <v>% of GDP</v>
          </cell>
          <cell r="G4">
            <v>41.853905985796416</v>
          </cell>
          <cell r="H4">
            <v>41.528709000072411</v>
          </cell>
          <cell r="I4">
            <v>40.623354321694336</v>
          </cell>
          <cell r="J4">
            <v>40.864693192713332</v>
          </cell>
          <cell r="K4">
            <v>40.840015681476956</v>
          </cell>
          <cell r="L4">
            <v>42.005909428198009</v>
          </cell>
          <cell r="M4">
            <v>44.162725718233588</v>
          </cell>
          <cell r="N4">
            <v>44.77733602930013</v>
          </cell>
          <cell r="O4">
            <v>42.996199897955037</v>
          </cell>
          <cell r="P4">
            <v>42.915596919602031</v>
          </cell>
          <cell r="Q4">
            <v>42.50758948513316</v>
          </cell>
          <cell r="R4">
            <v>41.718289228722576</v>
          </cell>
          <cell r="S4">
            <v>19.935061895681308</v>
          </cell>
          <cell r="T4" t="e">
            <v>#REF!</v>
          </cell>
          <cell r="U4" t="e">
            <v>#REF!</v>
          </cell>
          <cell r="V4" t="e">
            <v>#REF!</v>
          </cell>
          <cell r="W4" t="e">
            <v>#REF!</v>
          </cell>
          <cell r="X4" t="e">
            <v>#REF!</v>
          </cell>
        </row>
        <row r="5">
          <cell r="A5" t="str">
            <v>Expenditure excl. L_R</v>
          </cell>
          <cell r="G5">
            <v>518.69100000000003</v>
          </cell>
          <cell r="H5">
            <v>593.90300000000002</v>
          </cell>
          <cell r="I5">
            <v>660.49099999999999</v>
          </cell>
          <cell r="J5">
            <v>697.55100000000004</v>
          </cell>
          <cell r="K5">
            <v>749.61500000000001</v>
          </cell>
          <cell r="L5">
            <v>790.67240228999992</v>
          </cell>
          <cell r="M5">
            <v>899.23100000000011</v>
          </cell>
          <cell r="N5">
            <v>990.76966393549401</v>
          </cell>
          <cell r="O5">
            <v>963.55938169951764</v>
          </cell>
          <cell r="P5">
            <v>1021.5740818517456</v>
          </cell>
          <cell r="Q5">
            <v>1061.3401555436153</v>
          </cell>
          <cell r="R5">
            <v>1098.3392137720866</v>
          </cell>
          <cell r="S5">
            <v>565.51857650676016</v>
          </cell>
          <cell r="T5" t="e">
            <v>#REF!</v>
          </cell>
          <cell r="U5" t="e">
            <v>#REF!</v>
          </cell>
          <cell r="V5" t="e">
            <v>#REF!</v>
          </cell>
          <cell r="W5" t="e">
            <v>#REF!</v>
          </cell>
          <cell r="X5" t="e">
            <v>#REF!</v>
          </cell>
        </row>
        <row r="6">
          <cell r="F6" t="str">
            <v>% of GDP</v>
          </cell>
          <cell r="G6">
            <v>43.852806898884005</v>
          </cell>
          <cell r="H6">
            <v>43.002172181594382</v>
          </cell>
          <cell r="I6">
            <v>42.007950136742352</v>
          </cell>
          <cell r="J6">
            <v>41.799556567593484</v>
          </cell>
          <cell r="K6">
            <v>41.684646610687878</v>
          </cell>
          <cell r="L6">
            <v>43.057910052279034</v>
          </cell>
          <cell r="M6">
            <v>46.869624240771422</v>
          </cell>
          <cell r="N6">
            <v>48.744142446997252</v>
          </cell>
          <cell r="O6">
            <v>44.411995640274668</v>
          </cell>
          <cell r="P6">
            <v>44.049990570052053</v>
          </cell>
          <cell r="Q6">
            <v>42.680831798095511</v>
          </cell>
          <cell r="R6">
            <v>41.353377433658338</v>
          </cell>
          <cell r="S6">
            <v>19.935061895681308</v>
          </cell>
          <cell r="T6" t="e">
            <v>#REF!</v>
          </cell>
          <cell r="U6" t="e">
            <v>#REF!</v>
          </cell>
          <cell r="V6" t="e">
            <v>#REF!</v>
          </cell>
          <cell r="W6" t="e">
            <v>#REF!</v>
          </cell>
          <cell r="X6" t="e">
            <v>#REF!</v>
          </cell>
        </row>
        <row r="7">
          <cell r="B7" t="str">
            <v>Current exp.</v>
          </cell>
          <cell r="G7">
            <v>435.322</v>
          </cell>
          <cell r="H7">
            <v>495.86500000000001</v>
          </cell>
          <cell r="I7">
            <v>559.89499999999998</v>
          </cell>
          <cell r="J7">
            <v>605.02700000000004</v>
          </cell>
          <cell r="K7">
            <v>655.53899999999999</v>
          </cell>
          <cell r="L7">
            <v>687.97449754999991</v>
          </cell>
          <cell r="M7">
            <v>782.30900000000008</v>
          </cell>
          <cell r="N7">
            <v>861.48314190598387</v>
          </cell>
          <cell r="O7">
            <v>824.73671066334509</v>
          </cell>
          <cell r="P7">
            <v>875.56963484056939</v>
          </cell>
          <cell r="Q7">
            <v>909.77641724808313</v>
          </cell>
          <cell r="R7">
            <v>945.61004450427163</v>
          </cell>
          <cell r="S7">
            <v>412.14620156470994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</row>
        <row r="8">
          <cell r="F8" t="str">
            <v>% of GDP</v>
          </cell>
          <cell r="G8">
            <v>36.804362529590797</v>
          </cell>
          <cell r="H8">
            <v>35.903627543262616</v>
          </cell>
          <cell r="I8">
            <v>35.609934490873243</v>
          </cell>
          <cell r="J8">
            <v>36.255213326941522</v>
          </cell>
          <cell r="K8">
            <v>36.45326141355725</v>
          </cell>
          <cell r="L8">
            <v>37.465256088329788</v>
          </cell>
          <cell r="M8">
            <v>40.775427971426311</v>
          </cell>
          <cell r="N8">
            <v>42.383470662547467</v>
          </cell>
          <cell r="O8">
            <v>38.013436321641592</v>
          </cell>
          <cell r="P8">
            <v>37.754319381556357</v>
          </cell>
          <cell r="Q8">
            <v>36.585833519651182</v>
          </cell>
          <cell r="R8">
            <v>35.602998222330619</v>
          </cell>
          <cell r="S8">
            <v>14.528541377038607</v>
          </cell>
          <cell r="T8" t="e">
            <v>#REF!</v>
          </cell>
          <cell r="U8" t="e">
            <v>#REF!</v>
          </cell>
          <cell r="V8" t="e">
            <v>#REF!</v>
          </cell>
          <cell r="W8" t="e">
            <v>#REF!</v>
          </cell>
          <cell r="X8" t="e">
            <v>#REF!</v>
          </cell>
        </row>
        <row r="9">
          <cell r="C9" t="str">
            <v>Goods and services</v>
          </cell>
          <cell r="G9">
            <v>130.37299999999999</v>
          </cell>
          <cell r="H9">
            <v>123.381</v>
          </cell>
          <cell r="I9">
            <v>139.30600000000001</v>
          </cell>
          <cell r="J9">
            <v>136.447</v>
          </cell>
          <cell r="K9">
            <v>148.57499999999999</v>
          </cell>
          <cell r="L9">
            <v>156.36975188</v>
          </cell>
          <cell r="M9">
            <v>168.05700000000002</v>
          </cell>
          <cell r="N9">
            <v>173.15461478247542</v>
          </cell>
          <cell r="O9">
            <v>182.21784409861476</v>
          </cell>
          <cell r="P9">
            <v>191.75545941792308</v>
          </cell>
          <cell r="Q9">
            <v>201.07235842857779</v>
          </cell>
          <cell r="R9">
            <v>208.83453185545017</v>
          </cell>
          <cell r="S9">
            <v>216.00833821577376</v>
          </cell>
          <cell r="T9">
            <v>223.43398221421489</v>
          </cell>
          <cell r="U9">
            <v>231.12049490484355</v>
          </cell>
          <cell r="V9">
            <v>239.07723775312638</v>
          </cell>
          <cell r="W9">
            <v>247.31391494530357</v>
          </cell>
          <cell r="X9">
            <v>255.84058616364729</v>
          </cell>
        </row>
        <row r="10">
          <cell r="F10" t="str">
            <v>% of GDP</v>
          </cell>
          <cell r="G10">
            <v>11.022404463983767</v>
          </cell>
          <cell r="H10">
            <v>8.9335312432119327</v>
          </cell>
          <cell r="I10">
            <v>8.8600139922406669</v>
          </cell>
          <cell r="J10">
            <v>8.17635426653883</v>
          </cell>
          <cell r="K10">
            <v>8.2619696379914362</v>
          </cell>
          <cell r="L10">
            <v>8.5154795991940304</v>
          </cell>
          <cell r="M10">
            <v>8.7594493973532082</v>
          </cell>
          <cell r="N10">
            <v>8.5189055696213138</v>
          </cell>
          <cell r="O10">
            <v>8.39871236935514</v>
          </cell>
          <cell r="P10">
            <v>8.2684421317781069</v>
          </cell>
          <cell r="Q10">
            <v>8.0859425364348514</v>
          </cell>
          <cell r="R10">
            <v>7.8627923948382419</v>
          </cell>
          <cell r="S10">
            <v>7.614497155714985</v>
          </cell>
          <cell r="T10">
            <v>7.3742211193464735</v>
          </cell>
          <cell r="U10">
            <v>7.1417000501631192</v>
          </cell>
          <cell r="V10">
            <v>6.9166785696717303</v>
          </cell>
          <cell r="W10">
            <v>6.6989098553364519</v>
          </cell>
          <cell r="X10">
            <v>6.488155349814126</v>
          </cell>
        </row>
        <row r="11">
          <cell r="D11" t="str">
            <v>Wages and salaries</v>
          </cell>
          <cell r="G11">
            <v>48.563000000000002</v>
          </cell>
          <cell r="H11">
            <v>50.244999999999997</v>
          </cell>
          <cell r="I11">
            <v>57.372999999999998</v>
          </cell>
          <cell r="J11">
            <v>62.265000000000001</v>
          </cell>
          <cell r="K11">
            <v>62.657999999999994</v>
          </cell>
          <cell r="L11">
            <v>69.523429589999978</v>
          </cell>
          <cell r="M11">
            <v>71.459000000000003</v>
          </cell>
          <cell r="N11">
            <v>71.487873074417877</v>
          </cell>
          <cell r="O11">
            <v>75.229679134917305</v>
          </cell>
          <cell r="P11">
            <v>79.167338170085813</v>
          </cell>
          <cell r="Q11">
            <v>83.980712330827046</v>
          </cell>
          <cell r="R11">
            <v>88.2301363747669</v>
          </cell>
          <cell r="S11">
            <v>91.785810870670005</v>
          </cell>
          <cell r="T11">
            <v>95.484779048758014</v>
          </cell>
          <cell r="U11">
            <v>99.332815644422951</v>
          </cell>
          <cell r="V11">
            <v>103.33592811489318</v>
          </cell>
          <cell r="W11">
            <v>107.50036601792337</v>
          </cell>
          <cell r="X11">
            <v>111.83263076844568</v>
          </cell>
        </row>
        <row r="12">
          <cell r="F12" t="str">
            <v>real wage bill index</v>
          </cell>
          <cell r="H12">
            <v>94.791104089741253</v>
          </cell>
          <cell r="I12">
            <v>104.94602732345375</v>
          </cell>
          <cell r="J12">
            <v>100.06205656966345</v>
          </cell>
          <cell r="K12">
            <v>90.927784274131454</v>
          </cell>
          <cell r="L12">
            <v>108.65474128712947</v>
          </cell>
          <cell r="M12">
            <v>98.594669860845016</v>
          </cell>
          <cell r="N12">
            <v>95.052746735897685</v>
          </cell>
          <cell r="O12">
            <v>100</v>
          </cell>
          <cell r="P12">
            <v>100</v>
          </cell>
          <cell r="Q12">
            <v>102</v>
          </cell>
          <cell r="R12">
            <v>102</v>
          </cell>
          <cell r="S12">
            <v>101</v>
          </cell>
          <cell r="T12">
            <v>101</v>
          </cell>
          <cell r="U12">
            <v>101</v>
          </cell>
          <cell r="V12">
            <v>101</v>
          </cell>
          <cell r="W12">
            <v>101</v>
          </cell>
          <cell r="X12">
            <v>101</v>
          </cell>
          <cell r="Y12" t="str">
            <v>why decline- reduced labor force?</v>
          </cell>
        </row>
        <row r="13">
          <cell r="F13" t="str">
            <v>% of GDP</v>
          </cell>
          <cell r="G13">
            <v>4.1057659790328032</v>
          </cell>
          <cell r="H13">
            <v>3.6380421403229306</v>
          </cell>
          <cell r="I13">
            <v>3.6489855625516756</v>
          </cell>
          <cell r="J13">
            <v>3.7311241610738253</v>
          </cell>
          <cell r="K13">
            <v>3.4842907190124004</v>
          </cell>
          <cell r="L13">
            <v>3.7860605342264328</v>
          </cell>
          <cell r="M13">
            <v>3.7245785327922247</v>
          </cell>
          <cell r="N13">
            <v>3.5170788884783186</v>
          </cell>
          <cell r="O13">
            <v>3.4674564383008826</v>
          </cell>
          <cell r="P13">
            <v>3.413673625633832</v>
          </cell>
          <cell r="Q13">
            <v>3.3772081820840674</v>
          </cell>
          <cell r="R13">
            <v>3.3219374167642139</v>
          </cell>
          <cell r="S13">
            <v>3.2355361907907763</v>
          </cell>
          <cell r="T13">
            <v>3.1513821991607793</v>
          </cell>
          <cell r="U13">
            <v>3.0694169929096686</v>
          </cell>
          <cell r="V13">
            <v>2.9895836432888245</v>
          </cell>
          <cell r="W13">
            <v>2.91182670222583</v>
          </cell>
          <cell r="X13">
            <v>2.8360921638131331</v>
          </cell>
        </row>
        <row r="14">
          <cell r="D14" t="str">
            <v>Other goods and services</v>
          </cell>
          <cell r="G14">
            <v>81.81</v>
          </cell>
          <cell r="H14">
            <v>73.135999999999996</v>
          </cell>
          <cell r="I14">
            <v>81.933000000000007</v>
          </cell>
          <cell r="J14">
            <v>74.182000000000002</v>
          </cell>
          <cell r="K14">
            <v>85.917000000000002</v>
          </cell>
          <cell r="L14">
            <v>86.846322290000018</v>
          </cell>
          <cell r="M14">
            <v>96.597999999999999</v>
          </cell>
          <cell r="N14">
            <v>101.66674170805754</v>
          </cell>
          <cell r="O14">
            <v>106.98816496369744</v>
          </cell>
          <cell r="P14">
            <v>112.58812124783725</v>
          </cell>
          <cell r="Q14">
            <v>117.09164609775074</v>
          </cell>
          <cell r="R14">
            <v>120.60439548068327</v>
          </cell>
          <cell r="S14">
            <v>124.22252734510376</v>
          </cell>
          <cell r="T14">
            <v>127.94920316545688</v>
          </cell>
          <cell r="U14">
            <v>131.78767926042059</v>
          </cell>
          <cell r="V14">
            <v>135.74130963823319</v>
          </cell>
          <cell r="W14">
            <v>139.8135489273802</v>
          </cell>
          <cell r="X14">
            <v>144.00795539520161</v>
          </cell>
        </row>
        <row r="15">
          <cell r="F15" t="str">
            <v>Real spending index</v>
          </cell>
          <cell r="H15">
            <v>81.903988293857694</v>
          </cell>
          <cell r="I15">
            <v>102.9624687896346</v>
          </cell>
          <cell r="J15">
            <v>83.478122493513197</v>
          </cell>
          <cell r="K15">
            <v>104.65130263094922</v>
          </cell>
          <cell r="L15">
            <v>98.984307828193053</v>
          </cell>
          <cell r="M15">
            <v>106.69507995870808</v>
          </cell>
          <cell r="N15">
            <v>100</v>
          </cell>
          <cell r="O15">
            <v>100</v>
          </cell>
          <cell r="P15">
            <v>100</v>
          </cell>
          <cell r="Q15">
            <v>100</v>
          </cell>
          <cell r="R15">
            <v>100</v>
          </cell>
          <cell r="S15">
            <v>100</v>
          </cell>
          <cell r="T15">
            <v>100</v>
          </cell>
          <cell r="U15">
            <v>100</v>
          </cell>
          <cell r="V15">
            <v>100</v>
          </cell>
          <cell r="W15">
            <v>100</v>
          </cell>
          <cell r="X15">
            <v>100</v>
          </cell>
          <cell r="Y15" t="str">
            <v>why flat in real terms</v>
          </cell>
        </row>
        <row r="16">
          <cell r="F16" t="str">
            <v>% of GDP</v>
          </cell>
          <cell r="G16">
            <v>6.9166384849509637</v>
          </cell>
          <cell r="H16">
            <v>5.2954891028890012</v>
          </cell>
          <cell r="I16">
            <v>5.2110284296889917</v>
          </cell>
          <cell r="J16">
            <v>4.4452301054650052</v>
          </cell>
          <cell r="K16">
            <v>4.7776789189790358</v>
          </cell>
          <cell r="L16">
            <v>4.7294190649675985</v>
          </cell>
          <cell r="M16">
            <v>5.0348708645609825</v>
          </cell>
          <cell r="N16">
            <v>5.0018266811429966</v>
          </cell>
          <cell r="O16">
            <v>4.9312559310542561</v>
          </cell>
          <cell r="P16">
            <v>4.8547685061442749</v>
          </cell>
          <cell r="Q16">
            <v>4.708734354350784</v>
          </cell>
          <cell r="R16">
            <v>4.5408549780740275</v>
          </cell>
          <cell r="S16">
            <v>4.3789609649242083</v>
          </cell>
          <cell r="T16">
            <v>4.2228389201856942</v>
          </cell>
          <cell r="U16">
            <v>4.0722830572534496</v>
          </cell>
          <cell r="V16">
            <v>3.9270949263829049</v>
          </cell>
          <cell r="W16">
            <v>3.7870831531106215</v>
          </cell>
          <cell r="X16">
            <v>3.6520631860009929</v>
          </cell>
        </row>
        <row r="17">
          <cell r="C17" t="str">
            <v>Transfers</v>
          </cell>
          <cell r="G17">
            <v>206.40500000000003</v>
          </cell>
          <cell r="H17">
            <v>241.85800000000003</v>
          </cell>
          <cell r="I17">
            <v>278.84100000000001</v>
          </cell>
          <cell r="J17">
            <v>318.41499999999996</v>
          </cell>
          <cell r="K17">
            <v>346.678</v>
          </cell>
          <cell r="L17">
            <v>372.86318196000002</v>
          </cell>
          <cell r="M17">
            <v>403.149</v>
          </cell>
          <cell r="N17">
            <v>428.92200372174028</v>
          </cell>
          <cell r="O17">
            <v>460.4000174114592</v>
          </cell>
          <cell r="P17">
            <v>494.18816053555645</v>
          </cell>
          <cell r="Q17">
            <v>523.23455878209938</v>
          </cell>
          <cell r="R17">
            <v>547.62912413016556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F18" t="str">
            <v>% of GDP</v>
          </cell>
          <cell r="G18">
            <v>17.450541088941499</v>
          </cell>
          <cell r="H18">
            <v>17.511983201795672</v>
          </cell>
          <cell r="I18">
            <v>17.734592634993323</v>
          </cell>
          <cell r="J18">
            <v>19.080476989453498</v>
          </cell>
          <cell r="K18">
            <v>19.278095979536229</v>
          </cell>
          <cell r="L18">
            <v>20.305134344061429</v>
          </cell>
          <cell r="M18">
            <v>21.012890061666862</v>
          </cell>
          <cell r="N18">
            <v>21.102215791525499</v>
          </cell>
          <cell r="O18">
            <v>21.220574418563981</v>
          </cell>
          <cell r="P18">
            <v>21.309256174513852</v>
          </cell>
          <cell r="Q18">
            <v>21.041403246342895</v>
          </cell>
          <cell r="R18">
            <v>20.61868827030494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D19" t="str">
            <v>Health Insurance</v>
          </cell>
          <cell r="G19">
            <v>63.2</v>
          </cell>
          <cell r="H19">
            <v>74.114999999999995</v>
          </cell>
          <cell r="I19">
            <v>86.283000000000001</v>
          </cell>
          <cell r="J19">
            <v>92.977999999999994</v>
          </cell>
          <cell r="K19">
            <v>101.45</v>
          </cell>
          <cell r="L19">
            <v>106.361</v>
          </cell>
          <cell r="M19">
            <v>114.14700000000001</v>
          </cell>
          <cell r="N19">
            <v>122.53931382704236</v>
          </cell>
          <cell r="O19">
            <v>131.53231060665917</v>
          </cell>
          <cell r="P19">
            <v>141.18529142366293</v>
          </cell>
          <cell r="Q19">
            <v>149.76935714222165</v>
          </cell>
          <cell r="R19">
            <v>157.34768661361807</v>
          </cell>
          <cell r="S19">
            <v>164.82799563522946</v>
          </cell>
          <cell r="T19">
            <v>172.66391854772829</v>
          </cell>
          <cell r="U19">
            <v>180.87236123548726</v>
          </cell>
          <cell r="V19">
            <v>189.47103328862232</v>
          </cell>
          <cell r="W19">
            <v>198.47848621116344</v>
          </cell>
          <cell r="X19">
            <v>207.91415344564211</v>
          </cell>
        </row>
        <row r="20">
          <cell r="F20" t="str">
            <v>Real spending index</v>
          </cell>
          <cell r="H20">
            <v>106.40352082451321</v>
          </cell>
          <cell r="I20">
            <v>107.19197772023175</v>
          </cell>
          <cell r="J20">
            <v>100.48311389152596</v>
          </cell>
          <cell r="K20">
            <v>99.028350986251482</v>
          </cell>
          <cell r="L20">
            <v>102.42214182843634</v>
          </cell>
          <cell r="M20">
            <v>104.24809559079746</v>
          </cell>
          <cell r="N20">
            <v>102</v>
          </cell>
          <cell r="O20">
            <v>102</v>
          </cell>
          <cell r="P20">
            <v>102</v>
          </cell>
          <cell r="Q20">
            <v>102</v>
          </cell>
          <cell r="R20">
            <v>102</v>
          </cell>
          <cell r="S20">
            <v>102</v>
          </cell>
          <cell r="T20">
            <v>102</v>
          </cell>
          <cell r="U20">
            <v>102</v>
          </cell>
          <cell r="V20">
            <v>102</v>
          </cell>
          <cell r="W20">
            <v>102</v>
          </cell>
          <cell r="X20">
            <v>102</v>
          </cell>
          <cell r="Y20" t="str">
            <v>health care costs increase more than CPI</v>
          </cell>
        </row>
        <row r="21">
          <cell r="F21" t="str">
            <v>% of GDP</v>
          </cell>
          <cell r="G21">
            <v>5.3432532972607376</v>
          </cell>
          <cell r="H21">
            <v>5.3663746289189778</v>
          </cell>
          <cell r="I21">
            <v>5.4876931883228401</v>
          </cell>
          <cell r="J21">
            <v>5.5715484180249275</v>
          </cell>
          <cell r="K21">
            <v>5.6414391369626875</v>
          </cell>
          <cell r="L21">
            <v>5.792136361161031</v>
          </cell>
          <cell r="M21">
            <v>5.9495580092449378</v>
          </cell>
          <cell r="N21">
            <v>6.028720888381522</v>
          </cell>
          <cell r="O21">
            <v>6.0625349264046555</v>
          </cell>
          <cell r="P21">
            <v>6.087870538541087</v>
          </cell>
          <cell r="Q21">
            <v>6.0228388677350564</v>
          </cell>
          <cell r="R21">
            <v>5.9242701992757576</v>
          </cell>
          <cell r="S21">
            <v>5.8103419262127618</v>
          </cell>
          <cell r="T21">
            <v>5.6986045814779018</v>
          </cell>
          <cell r="U21">
            <v>5.5890160318340962</v>
          </cell>
          <cell r="V21">
            <v>5.4815349542988248</v>
          </cell>
          <cell r="W21">
            <v>5.3761208205623099</v>
          </cell>
          <cell r="X21">
            <v>5.2727338817053422</v>
          </cell>
          <cell r="Y21" t="str">
            <v>and demographics?</v>
          </cell>
        </row>
        <row r="22">
          <cell r="D22" t="str">
            <v>Transfers to households</v>
          </cell>
          <cell r="G22">
            <v>137.99600000000001</v>
          </cell>
          <cell r="H22">
            <v>158.46100000000001</v>
          </cell>
          <cell r="I22">
            <v>182.167</v>
          </cell>
          <cell r="J22">
            <v>210.02599999999998</v>
          </cell>
          <cell r="K22">
            <v>227.732</v>
          </cell>
          <cell r="L22">
            <v>246.37780027000002</v>
          </cell>
          <cell r="M22">
            <v>260.85829999999999</v>
          </cell>
          <cell r="N22">
            <v>281.00065817829329</v>
          </cell>
          <cell r="O22">
            <v>301.62292163926202</v>
          </cell>
          <cell r="P22">
            <v>323.75862550642285</v>
          </cell>
          <cell r="Q22">
            <v>342.44290802319438</v>
          </cell>
          <cell r="R22">
            <v>357.68941584286006</v>
          </cell>
          <cell r="S22">
            <v>274.30544086394895</v>
          </cell>
          <cell r="T22">
            <v>296.66133429436081</v>
          </cell>
          <cell r="U22">
            <v>320.8392330393512</v>
          </cell>
          <cell r="V22">
            <v>346.9876305320584</v>
          </cell>
          <cell r="W22">
            <v>375.26712242042123</v>
          </cell>
          <cell r="X22">
            <v>405.85139289768557</v>
          </cell>
        </row>
        <row r="23">
          <cell r="F23" t="str">
            <v>% of GDP</v>
          </cell>
          <cell r="G23">
            <v>11.666892120392291</v>
          </cell>
          <cell r="H23">
            <v>11.473535587575123</v>
          </cell>
          <cell r="I23">
            <v>11.586020479552248</v>
          </cell>
          <cell r="J23">
            <v>12.585450623202302</v>
          </cell>
          <cell r="K23">
            <v>12.663737974753936</v>
          </cell>
          <cell r="L23">
            <v>13.417077834231881</v>
          </cell>
          <cell r="M23">
            <v>13.596429061149385</v>
          </cell>
          <cell r="N23">
            <v>13.824743135085019</v>
          </cell>
          <cell r="O23">
            <v>13.902283694464826</v>
          </cell>
          <cell r="P23">
            <v>13.960381977075869</v>
          </cell>
          <cell r="Q23">
            <v>13.771030975740766</v>
          </cell>
          <cell r="R23">
            <v>13.467301569407446</v>
          </cell>
          <cell r="S23">
            <v>9.6695248734762007</v>
          </cell>
          <cell r="T23">
            <v>9.7910186040975518</v>
          </cell>
          <cell r="U23">
            <v>9.9140388550778056</v>
          </cell>
          <cell r="V23">
            <v>10.038604806537572</v>
          </cell>
          <cell r="W23">
            <v>10.164735879588035</v>
          </cell>
          <cell r="X23">
            <v>10.292451739358906</v>
          </cell>
        </row>
        <row r="24">
          <cell r="E24" t="str">
            <v>Pensions</v>
          </cell>
          <cell r="G24">
            <v>88.2</v>
          </cell>
          <cell r="H24">
            <v>109.8</v>
          </cell>
          <cell r="I24">
            <v>127.58</v>
          </cell>
          <cell r="J24">
            <v>151.11500000000001</v>
          </cell>
          <cell r="K24">
            <v>166.12100000000001</v>
          </cell>
          <cell r="L24">
            <v>177.85400000000001</v>
          </cell>
          <cell r="M24">
            <v>183.1</v>
          </cell>
          <cell r="N24">
            <v>197.5254137447356</v>
          </cell>
          <cell r="O24">
            <v>212.02154036909468</v>
          </cell>
          <cell r="P24">
            <v>227.58151838920895</v>
          </cell>
          <cell r="Q24">
            <v>241.41847470727288</v>
          </cell>
          <cell r="R24">
            <v>253.6342495274609</v>
          </cell>
          <cell r="S24">
            <v>274.30544086394895</v>
          </cell>
          <cell r="T24">
            <v>296.66133429436081</v>
          </cell>
          <cell r="U24">
            <v>320.8392330393512</v>
          </cell>
          <cell r="V24">
            <v>346.9876305320584</v>
          </cell>
          <cell r="W24">
            <v>375.26712242042123</v>
          </cell>
          <cell r="X24">
            <v>405.85139289768557</v>
          </cell>
        </row>
        <row r="25">
          <cell r="F25" t="str">
            <v>Real spending index</v>
          </cell>
          <cell r="H25">
            <v>114.05491201785389</v>
          </cell>
          <cell r="I25">
            <v>106.79023741373292</v>
          </cell>
          <cell r="J25">
            <v>109.20888407161165</v>
          </cell>
          <cell r="K25">
            <v>99.330136818587548</v>
          </cell>
          <cell r="L25">
            <v>104.84147516610484</v>
          </cell>
          <cell r="M25">
            <v>98.75347747765548</v>
          </cell>
          <cell r="N25">
            <v>102.5</v>
          </cell>
          <cell r="O25">
            <v>102</v>
          </cell>
          <cell r="P25">
            <v>102</v>
          </cell>
          <cell r="Q25">
            <v>102</v>
          </cell>
          <cell r="R25">
            <v>102</v>
          </cell>
          <cell r="S25">
            <v>105</v>
          </cell>
          <cell r="T25">
            <v>105</v>
          </cell>
          <cell r="U25">
            <v>105</v>
          </cell>
          <cell r="V25">
            <v>105</v>
          </cell>
          <cell r="W25">
            <v>105</v>
          </cell>
          <cell r="X25">
            <v>105</v>
          </cell>
          <cell r="Y25" t="str">
            <v>demographics?</v>
          </cell>
        </row>
        <row r="26">
          <cell r="F26" t="str">
            <v>% of GDP</v>
          </cell>
          <cell r="G26">
            <v>7.4568819749746371</v>
          </cell>
          <cell r="H26">
            <v>7.950184635435523</v>
          </cell>
          <cell r="I26">
            <v>8.1142275647141133</v>
          </cell>
          <cell r="J26">
            <v>9.0553092042186005</v>
          </cell>
          <cell r="K26">
            <v>9.237668909525663</v>
          </cell>
          <cell r="L26">
            <v>9.6854544464412147</v>
          </cell>
          <cell r="M26">
            <v>9.5435190718349858</v>
          </cell>
          <cell r="N26">
            <v>9.7179064468230667</v>
          </cell>
          <cell r="O26">
            <v>9.7724124795590335</v>
          </cell>
          <cell r="P26">
            <v>9.8132518405235327</v>
          </cell>
          <cell r="Q26">
            <v>9.7084250116365762</v>
          </cell>
          <cell r="R26">
            <v>9.5495387210933522</v>
          </cell>
          <cell r="S26">
            <v>9.6695248734762007</v>
          </cell>
          <cell r="T26">
            <v>9.7910186040975518</v>
          </cell>
          <cell r="U26">
            <v>9.9140388550778056</v>
          </cell>
          <cell r="V26">
            <v>10.038604806537572</v>
          </cell>
          <cell r="W26">
            <v>10.164735879588035</v>
          </cell>
          <cell r="X26">
            <v>10.292451739358906</v>
          </cell>
        </row>
        <row r="27">
          <cell r="E27" t="str">
            <v>Other social transfers</v>
          </cell>
          <cell r="G27">
            <v>49.796000000000006</v>
          </cell>
          <cell r="H27">
            <v>48.661000000000016</v>
          </cell>
          <cell r="I27">
            <v>54.587000000000003</v>
          </cell>
          <cell r="J27">
            <v>58.910999999999973</v>
          </cell>
          <cell r="K27">
            <v>61.61099999999999</v>
          </cell>
          <cell r="L27">
            <v>68.52380027000001</v>
          </cell>
          <cell r="M27">
            <v>77.758299999999991</v>
          </cell>
          <cell r="N27">
            <v>83.475244433557677</v>
          </cell>
          <cell r="O27">
            <v>89.601381270167309</v>
          </cell>
          <cell r="P27">
            <v>96.177107117213879</v>
          </cell>
          <cell r="Q27">
            <v>101.02443331592147</v>
          </cell>
          <cell r="R27">
            <v>104.05516631539913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 t="str">
            <v>zrychlení nezaměstnanosti.+změna legislativy:nemoceské</v>
          </cell>
        </row>
        <row r="28">
          <cell r="F28" t="str">
            <v>Real spending index</v>
          </cell>
          <cell r="H28">
            <v>89.529634222822125</v>
          </cell>
          <cell r="I28">
            <v>103.10019618524669</v>
          </cell>
          <cell r="J28">
            <v>99.503912967547365</v>
          </cell>
          <cell r="K28">
            <v>94.498722047217072</v>
          </cell>
          <cell r="L28">
            <v>108.9123691981317</v>
          </cell>
          <cell r="M28">
            <v>108.85114635142261</v>
          </cell>
          <cell r="N28">
            <v>102</v>
          </cell>
          <cell r="O28">
            <v>102</v>
          </cell>
          <cell r="P28">
            <v>102</v>
          </cell>
          <cell r="Q28">
            <v>101</v>
          </cell>
          <cell r="R28">
            <v>100</v>
          </cell>
        </row>
        <row r="29">
          <cell r="F29" t="str">
            <v>% of GDP</v>
          </cell>
          <cell r="G29">
            <v>4.2100101454176535</v>
          </cell>
          <cell r="H29">
            <v>3.5233509521395998</v>
          </cell>
          <cell r="I29">
            <v>3.4717929148381357</v>
          </cell>
          <cell r="J29">
            <v>3.5301414189836997</v>
          </cell>
          <cell r="K29">
            <v>3.4260690652282704</v>
          </cell>
          <cell r="L29">
            <v>3.731623387790667</v>
          </cell>
          <cell r="M29">
            <v>4.0529099893143981</v>
          </cell>
          <cell r="N29">
            <v>4.1068366882619509</v>
          </cell>
          <cell r="O29">
            <v>4.1298712149057906</v>
          </cell>
          <cell r="P29">
            <v>4.1471301365523363</v>
          </cell>
          <cell r="Q29">
            <v>4.0626059641041907</v>
          </cell>
          <cell r="R29">
            <v>3.9177628483140934</v>
          </cell>
        </row>
        <row r="30">
          <cell r="D30" t="str">
            <v>Other transfers</v>
          </cell>
          <cell r="G30">
            <v>5.2089999999999996</v>
          </cell>
          <cell r="H30">
            <v>9.282</v>
          </cell>
          <cell r="I30">
            <v>10.391</v>
          </cell>
          <cell r="J30">
            <v>15.411000000000001</v>
          </cell>
          <cell r="K30">
            <v>17.496000000000009</v>
          </cell>
          <cell r="L30">
            <v>20.124381690000007</v>
          </cell>
          <cell r="M30">
            <v>28.143700000000003</v>
          </cell>
          <cell r="N30">
            <v>25.382031716404654</v>
          </cell>
          <cell r="O30">
            <v>27.244785165538019</v>
          </cell>
          <cell r="P30">
            <v>29.244243605470665</v>
          </cell>
          <cell r="Q30">
            <v>31.022293616683282</v>
          </cell>
          <cell r="R30">
            <v>32.592021673687455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  <cell r="X30" t="e">
            <v>#REF!</v>
          </cell>
          <cell r="Z30">
            <v>-50.475618309999987</v>
          </cell>
          <cell r="AA30">
            <v>-54.256300000000003</v>
          </cell>
          <cell r="AB30">
            <v>-61.21796828359534</v>
          </cell>
          <cell r="AC30">
            <v>-63.055214834461978</v>
          </cell>
        </row>
        <row r="31">
          <cell r="F31" t="str">
            <v>Real spending index</v>
          </cell>
          <cell r="H31">
            <v>163.25535870808807</v>
          </cell>
          <cell r="I31">
            <v>102.88855669900016</v>
          </cell>
          <cell r="J31">
            <v>136.74342937592451</v>
          </cell>
          <cell r="K31">
            <v>102.58220311058332</v>
          </cell>
          <cell r="L31">
            <v>112.63615026183211</v>
          </cell>
          <cell r="M31">
            <v>134.14865953907932</v>
          </cell>
          <cell r="N31">
            <v>102</v>
          </cell>
          <cell r="O31">
            <v>102</v>
          </cell>
          <cell r="P31">
            <v>102</v>
          </cell>
          <cell r="Q31">
            <v>102</v>
          </cell>
          <cell r="R31">
            <v>102</v>
          </cell>
        </row>
        <row r="32">
          <cell r="F32" t="str">
            <v>% of GDP</v>
          </cell>
          <cell r="G32">
            <v>0.44039567128846807</v>
          </cell>
          <cell r="H32">
            <v>0.67207298530157122</v>
          </cell>
          <cell r="I32">
            <v>0.66087896711823446</v>
          </cell>
          <cell r="J32">
            <v>0.92347794822627038</v>
          </cell>
          <cell r="K32">
            <v>0.9729188678196079</v>
          </cell>
          <cell r="L32">
            <v>1.0959201486685186</v>
          </cell>
          <cell r="M32">
            <v>1.4669029912725415</v>
          </cell>
          <cell r="N32">
            <v>1.2487517680589608</v>
          </cell>
          <cell r="O32">
            <v>1.2557557976944975</v>
          </cell>
          <cell r="P32">
            <v>1.2610036588968956</v>
          </cell>
          <cell r="Q32">
            <v>1.2475334028670693</v>
          </cell>
          <cell r="R32">
            <v>1.2271165016217354</v>
          </cell>
          <cell r="S32" t="e">
            <v>#REF!</v>
          </cell>
          <cell r="T32" t="e">
            <v>#REF!</v>
          </cell>
          <cell r="U32" t="e">
            <v>#REF!</v>
          </cell>
          <cell r="V32" t="e">
            <v>#REF!</v>
          </cell>
          <cell r="W32" t="e">
            <v>#REF!</v>
          </cell>
          <cell r="X32" t="e">
            <v>#REF!</v>
          </cell>
        </row>
        <row r="33">
          <cell r="C33" t="str">
            <v>Subsidies to Enterprises</v>
          </cell>
          <cell r="G33">
            <v>83.12</v>
          </cell>
          <cell r="H33">
            <v>114.06399999999999</v>
          </cell>
          <cell r="I33">
            <v>125.47799999999999</v>
          </cell>
          <cell r="J33">
            <v>129.42599999999999</v>
          </cell>
          <cell r="K33">
            <v>139.08000000000001</v>
          </cell>
          <cell r="L33">
            <v>139.14103383999998</v>
          </cell>
          <cell r="M33">
            <v>190.65799999999999</v>
          </cell>
          <cell r="N33">
            <v>234.25844890176808</v>
          </cell>
          <cell r="O33">
            <v>148.05088643592248</v>
          </cell>
          <cell r="P33">
            <v>149.37093643234294</v>
          </cell>
          <cell r="Q33">
            <v>144.67054521992188</v>
          </cell>
          <cell r="R33">
            <v>145.60511694204254</v>
          </cell>
          <cell r="S33">
            <v>148.04109054848288</v>
          </cell>
          <cell r="T33">
            <v>150.51781799335902</v>
          </cell>
          <cell r="U33">
            <v>153.0359810883879</v>
          </cell>
          <cell r="V33">
            <v>155.59627305199663</v>
          </cell>
          <cell r="W33">
            <v>158.19939870015651</v>
          </cell>
          <cell r="X33">
            <v>160.84607464041011</v>
          </cell>
        </row>
        <row r="34">
          <cell r="F34" t="str">
            <v>Real spending index</v>
          </cell>
          <cell r="H34">
            <v>124.51166105204774</v>
          </cell>
          <cell r="I34">
            <v>101.28896897416595</v>
          </cell>
          <cell r="J34">
            <v>96.181614567495686</v>
          </cell>
          <cell r="K34">
            <v>97.528343701887906</v>
          </cell>
          <cell r="L34">
            <v>97.73588206943505</v>
          </cell>
          <cell r="M34">
            <v>133.10238794028254</v>
          </cell>
          <cell r="N34">
            <v>118.52780050500111</v>
          </cell>
          <cell r="O34">
            <v>61.001830181106179</v>
          </cell>
          <cell r="P34">
            <v>97.759932329027606</v>
          </cell>
          <cell r="Q34">
            <v>93.759156806537007</v>
          </cell>
          <cell r="R34">
            <v>97.999999999999972</v>
          </cell>
          <cell r="S34">
            <v>99</v>
          </cell>
          <cell r="T34">
            <v>99</v>
          </cell>
          <cell r="U34">
            <v>99</v>
          </cell>
          <cell r="V34">
            <v>99</v>
          </cell>
          <cell r="W34">
            <v>99</v>
          </cell>
          <cell r="X34">
            <v>99</v>
          </cell>
          <cell r="Y34" t="str">
            <v>is slower growth in this reasonable</v>
          </cell>
        </row>
        <row r="35">
          <cell r="F35" t="str">
            <v>% of GDP</v>
          </cell>
          <cell r="G35">
            <v>7.0273926276631729</v>
          </cell>
          <cell r="H35">
            <v>8.2589240460502484</v>
          </cell>
          <cell r="I35">
            <v>7.9805380652547218</v>
          </cell>
          <cell r="J35">
            <v>7.7556327900287627</v>
          </cell>
          <cell r="K35">
            <v>7.7339709725852206</v>
          </cell>
          <cell r="L35">
            <v>7.5772495692424977</v>
          </cell>
          <cell r="M35">
            <v>9.9374563582627786</v>
          </cell>
          <cell r="N35">
            <v>11.525107821048353</v>
          </cell>
          <cell r="O35">
            <v>6.8239025511158919</v>
          </cell>
          <cell r="P35">
            <v>6.4408332769736747</v>
          </cell>
          <cell r="Q35">
            <v>5.8177947705253965</v>
          </cell>
          <cell r="R35">
            <v>5.4821527645335459</v>
          </cell>
          <cell r="S35">
            <v>5.2185877277771251</v>
          </cell>
          <cell r="T35">
            <v>4.9676940870186099</v>
          </cell>
          <cell r="U35">
            <v>4.7288626405273311</v>
          </cell>
          <cell r="V35">
            <v>4.5015134751173633</v>
          </cell>
          <cell r="W35">
            <v>4.2850945580444124</v>
          </cell>
          <cell r="X35">
            <v>4.07908039659997</v>
          </cell>
        </row>
        <row r="36">
          <cell r="D36" t="str">
            <v>Subsidies (ex. TI)</v>
          </cell>
          <cell r="G36">
            <v>83.12</v>
          </cell>
          <cell r="H36">
            <v>110.66399999999999</v>
          </cell>
          <cell r="I36">
            <v>110.07799999999999</v>
          </cell>
          <cell r="J36">
            <v>123.32599999999999</v>
          </cell>
          <cell r="K36">
            <v>121.18</v>
          </cell>
          <cell r="L36">
            <v>131.84103383999997</v>
          </cell>
          <cell r="M36">
            <v>133.95799999999997</v>
          </cell>
          <cell r="N36">
            <v>137.05844890176809</v>
          </cell>
          <cell r="O36">
            <v>140.15088643592247</v>
          </cell>
          <cell r="P36">
            <v>142.47093643234294</v>
          </cell>
          <cell r="Q36">
            <v>144.67054521992188</v>
          </cell>
          <cell r="R36">
            <v>145.60511694204254</v>
          </cell>
        </row>
        <row r="37">
          <cell r="F37" t="str">
            <v>Real spending index</v>
          </cell>
          <cell r="H37">
            <v>120.80023897692358</v>
          </cell>
          <cell r="I37">
            <v>91.587736573436899</v>
          </cell>
          <cell r="J37">
            <v>104.47015454075574</v>
          </cell>
          <cell r="K37">
            <v>89.179287549864526</v>
          </cell>
          <cell r="L37">
            <v>106.28773313794315</v>
          </cell>
          <cell r="M37">
            <v>98.697032483678655</v>
          </cell>
          <cell r="N37">
            <v>98.7</v>
          </cell>
          <cell r="O37">
            <v>98.7</v>
          </cell>
          <cell r="P37">
            <v>98.5</v>
          </cell>
          <cell r="Q37">
            <v>98.3</v>
          </cell>
          <cell r="R37">
            <v>98</v>
          </cell>
        </row>
        <row r="38">
          <cell r="F38" t="str">
            <v>% of GDP</v>
          </cell>
          <cell r="G38">
            <v>7.0273926276631729</v>
          </cell>
          <cell r="H38">
            <v>8.0127434653537026</v>
          </cell>
          <cell r="I38">
            <v>7.0010812185969593</v>
          </cell>
          <cell r="J38">
            <v>7.3901006711409396</v>
          </cell>
          <cell r="K38">
            <v>6.7385864427514877</v>
          </cell>
          <cell r="L38">
            <v>7.1797110406796261</v>
          </cell>
          <cell r="M38">
            <v>6.9821448816213589</v>
          </cell>
          <cell r="N38">
            <v>6.7430370549448355</v>
          </cell>
          <cell r="O38">
            <v>6.4597788943679957</v>
          </cell>
          <cell r="P38">
            <v>6.1433071941051489</v>
          </cell>
          <cell r="Q38">
            <v>5.8177947705253965</v>
          </cell>
          <cell r="R38">
            <v>5.4821527645335459</v>
          </cell>
        </row>
        <row r="39">
          <cell r="D39" t="str">
            <v>expenditures of transformation institutions</v>
          </cell>
          <cell r="G39">
            <v>0</v>
          </cell>
          <cell r="H39">
            <v>3.4</v>
          </cell>
          <cell r="I39">
            <v>15.4</v>
          </cell>
          <cell r="J39">
            <v>6.1</v>
          </cell>
          <cell r="K39">
            <v>17.899999999999999</v>
          </cell>
          <cell r="L39">
            <v>7.3</v>
          </cell>
          <cell r="M39">
            <v>56.7</v>
          </cell>
          <cell r="N39">
            <v>97.199999999999989</v>
          </cell>
          <cell r="O39">
            <v>7.9</v>
          </cell>
          <cell r="P39">
            <v>6.9</v>
          </cell>
          <cell r="Q39">
            <v>0</v>
          </cell>
          <cell r="R39">
            <v>0</v>
          </cell>
        </row>
        <row r="40">
          <cell r="F40" t="str">
            <v>Real spending index</v>
          </cell>
          <cell r="I40">
            <v>417.04696379601262</v>
          </cell>
          <cell r="J40">
            <v>36.935776698890542</v>
          </cell>
          <cell r="K40">
            <v>266.32435993212266</v>
          </cell>
          <cell r="L40">
            <v>39.84128360676398</v>
          </cell>
          <cell r="M40">
            <v>754.47740616375393</v>
          </cell>
          <cell r="N40">
            <v>165.3724654088625</v>
          </cell>
          <cell r="O40">
            <v>7.8449095863218385</v>
          </cell>
          <cell r="P40">
            <v>84.630674087337411</v>
          </cell>
          <cell r="Q40">
            <v>0</v>
          </cell>
        </row>
        <row r="41">
          <cell r="F41" t="str">
            <v>% of GDP</v>
          </cell>
          <cell r="G41">
            <v>0</v>
          </cell>
          <cell r="H41">
            <v>0.24618058069654625</v>
          </cell>
          <cell r="I41">
            <v>0.97945684665776256</v>
          </cell>
          <cell r="J41">
            <v>0.36553211888782355</v>
          </cell>
          <cell r="K41">
            <v>0.99538452983373182</v>
          </cell>
          <cell r="L41">
            <v>0.39753852856287097</v>
          </cell>
          <cell r="M41">
            <v>2.9553114766414188</v>
          </cell>
          <cell r="N41">
            <v>4.7820707661035176</v>
          </cell>
          <cell r="O41">
            <v>0.36412365674789587</v>
          </cell>
          <cell r="P41">
            <v>0.29752608286852439</v>
          </cell>
          <cell r="Q41">
            <v>0</v>
          </cell>
          <cell r="R41">
            <v>0</v>
          </cell>
        </row>
        <row r="42">
          <cell r="D42" t="str">
            <v>other subsidies not included</v>
          </cell>
        </row>
        <row r="43">
          <cell r="C43" t="str">
            <v>Interest payments</v>
          </cell>
          <cell r="G43">
            <v>15.423999999999999</v>
          </cell>
          <cell r="H43">
            <v>16.562000000000001</v>
          </cell>
          <cell r="I43">
            <v>16.27</v>
          </cell>
          <cell r="J43">
            <v>20.739000000000001</v>
          </cell>
          <cell r="K43">
            <v>21.206</v>
          </cell>
          <cell r="L43">
            <v>19.600529869999999</v>
          </cell>
          <cell r="M43">
            <v>20.445</v>
          </cell>
          <cell r="N43">
            <v>25.148074500000011</v>
          </cell>
          <cell r="O43">
            <v>34.067962717348671</v>
          </cell>
          <cell r="P43">
            <v>40.255078454746943</v>
          </cell>
          <cell r="Q43">
            <v>40.79895481748401</v>
          </cell>
          <cell r="R43">
            <v>43.541271576613347</v>
          </cell>
          <cell r="S43">
            <v>48.096772800453351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</row>
        <row r="44">
          <cell r="F44" t="str">
            <v>adj interest rate</v>
          </cell>
          <cell r="H44">
            <v>7.9538196295389181</v>
          </cell>
          <cell r="I44">
            <v>7.7136057195414516</v>
          </cell>
          <cell r="J44">
            <v>10.031511451164148</v>
          </cell>
          <cell r="K44">
            <v>9.7497965696623972</v>
          </cell>
          <cell r="L44">
            <v>8.1541805145315216</v>
          </cell>
          <cell r="M44">
            <v>7.4448599696306514</v>
          </cell>
          <cell r="N44">
            <v>7.2750000000000004</v>
          </cell>
          <cell r="O44">
            <v>7.75</v>
          </cell>
          <cell r="P44">
            <v>7.9249999999999998</v>
          </cell>
          <cell r="Q44">
            <v>7</v>
          </cell>
          <cell r="R44">
            <v>6.6</v>
          </cell>
          <cell r="S44">
            <v>6.6</v>
          </cell>
          <cell r="T44">
            <v>6.6</v>
          </cell>
          <cell r="U44">
            <v>6.6</v>
          </cell>
          <cell r="V44">
            <v>6.6</v>
          </cell>
          <cell r="W44">
            <v>6.6</v>
          </cell>
          <cell r="X44">
            <v>6.6</v>
          </cell>
        </row>
        <row r="45">
          <cell r="F45" t="str">
            <v>interest rate</v>
          </cell>
          <cell r="G45">
            <v>9</v>
          </cell>
          <cell r="H45">
            <v>9</v>
          </cell>
          <cell r="I45">
            <v>9.3000000000000007</v>
          </cell>
          <cell r="J45">
            <v>10.0275</v>
          </cell>
          <cell r="K45">
            <v>10.53</v>
          </cell>
          <cell r="L45">
            <v>12.074166666666667</v>
          </cell>
          <cell r="M45">
            <v>7.58</v>
          </cell>
          <cell r="N45">
            <v>7.2750000000000004</v>
          </cell>
          <cell r="O45">
            <v>7.75</v>
          </cell>
          <cell r="P45">
            <v>7.9249999999999998</v>
          </cell>
          <cell r="Q45">
            <v>7</v>
          </cell>
          <cell r="R45">
            <v>6.6</v>
          </cell>
          <cell r="S45">
            <v>6.6</v>
          </cell>
          <cell r="T45">
            <v>6.6</v>
          </cell>
          <cell r="U45">
            <v>6.6</v>
          </cell>
          <cell r="V45">
            <v>6.6</v>
          </cell>
          <cell r="W45">
            <v>6.6</v>
          </cell>
          <cell r="X45">
            <v>6.6</v>
          </cell>
        </row>
        <row r="46">
          <cell r="F46" t="str">
            <v>adj factor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F47" t="str">
            <v>% of GDP</v>
          </cell>
          <cell r="G47">
            <v>1.3040243490023673</v>
          </cell>
          <cell r="H47">
            <v>1.1991890522047643</v>
          </cell>
          <cell r="I47">
            <v>1.0347897983845322</v>
          </cell>
          <cell r="J47">
            <v>1.2427492809204219</v>
          </cell>
          <cell r="K47">
            <v>1.1792248234443641</v>
          </cell>
          <cell r="L47">
            <v>1.0673925758318357</v>
          </cell>
          <cell r="M47">
            <v>1.0656321541434532</v>
          </cell>
          <cell r="N47">
            <v>1.2372414803522984</v>
          </cell>
          <cell r="O47">
            <v>1.5702469826065799</v>
          </cell>
          <cell r="P47">
            <v>1.7357877982907228</v>
          </cell>
          <cell r="Q47">
            <v>1.6406929663480299</v>
          </cell>
          <cell r="R47">
            <v>1.6393647926538883</v>
          </cell>
          <cell r="S47">
            <v>1.6954564935464984</v>
          </cell>
          <cell r="T47" t="e">
            <v>#REF!</v>
          </cell>
          <cell r="U47" t="e">
            <v>#REF!</v>
          </cell>
          <cell r="V47" t="e">
            <v>#REF!</v>
          </cell>
          <cell r="W47" t="e">
            <v>#REF!</v>
          </cell>
          <cell r="X47" t="e">
            <v>#REF!</v>
          </cell>
        </row>
        <row r="48">
          <cell r="B48" t="str">
            <v>Capital Expenditures</v>
          </cell>
          <cell r="G48">
            <v>83.369</v>
          </cell>
          <cell r="H48">
            <v>98.037999999999997</v>
          </cell>
          <cell r="I48">
            <v>100.596</v>
          </cell>
          <cell r="J48">
            <v>92.524000000000001</v>
          </cell>
          <cell r="K48">
            <v>94.075999999999993</v>
          </cell>
          <cell r="L48">
            <v>102.69790474000004</v>
          </cell>
          <cell r="M48">
            <v>116.922</v>
          </cell>
          <cell r="N48">
            <v>129.28652202951008</v>
          </cell>
          <cell r="O48">
            <v>138.82267103617249</v>
          </cell>
          <cell r="P48">
            <v>146.00444701117627</v>
          </cell>
          <cell r="Q48">
            <v>151.56373829553226</v>
          </cell>
          <cell r="R48">
            <v>152.72916926781488</v>
          </cell>
          <cell r="S48">
            <v>153.37237494205027</v>
          </cell>
          <cell r="T48">
            <v>154.01973572494123</v>
          </cell>
          <cell r="U48">
            <v>154.67127845848961</v>
          </cell>
          <cell r="V48">
            <v>155.32703015809676</v>
          </cell>
          <cell r="W48">
            <v>155.98701801368335</v>
          </cell>
          <cell r="X48">
            <v>156.65126939081702</v>
          </cell>
        </row>
        <row r="49">
          <cell r="F49" t="str">
            <v>% of GDP</v>
          </cell>
          <cell r="G49">
            <v>7.0484443692932022</v>
          </cell>
          <cell r="H49">
            <v>7.0985446383317647</v>
          </cell>
          <cell r="I49">
            <v>6.3980156458691093</v>
          </cell>
          <cell r="J49">
            <v>5.5443432406519655</v>
          </cell>
          <cell r="K49">
            <v>5.2313851971306233</v>
          </cell>
          <cell r="L49">
            <v>5.5926539639492487</v>
          </cell>
          <cell r="M49">
            <v>6.0941962693451135</v>
          </cell>
          <cell r="N49">
            <v>6.3606717844497798</v>
          </cell>
          <cell r="O49">
            <v>6.3985593186330805</v>
          </cell>
          <cell r="P49">
            <v>6.2956711884956968</v>
          </cell>
          <cell r="Q49">
            <v>6.0949982784443364</v>
          </cell>
          <cell r="R49">
            <v>5.7503792113277212</v>
          </cell>
          <cell r="S49">
            <v>5.4065205186427052</v>
          </cell>
          <cell r="T49">
            <v>5.0832714734060085</v>
          </cell>
          <cell r="U49">
            <v>4.779393872363328</v>
          </cell>
          <cell r="V49">
            <v>4.4937240821505746</v>
          </cell>
          <cell r="W49">
            <v>4.2251685373526584</v>
          </cell>
          <cell r="X49">
            <v>3.9726995110270806</v>
          </cell>
        </row>
        <row r="50">
          <cell r="C50" t="str">
            <v>Fixed investment</v>
          </cell>
          <cell r="G50">
            <v>54.261000000000003</v>
          </cell>
          <cell r="H50">
            <v>63.530999999999999</v>
          </cell>
          <cell r="I50">
            <v>69.197000000000003</v>
          </cell>
          <cell r="J50">
            <v>60.773000000000003</v>
          </cell>
          <cell r="K50">
            <v>60.103999999999999</v>
          </cell>
          <cell r="L50">
            <v>65.972998410000031</v>
          </cell>
          <cell r="M50">
            <v>73.201999999999998</v>
          </cell>
          <cell r="N50">
            <v>81.194522029510097</v>
          </cell>
          <cell r="O50">
            <v>88.326071036172493</v>
          </cell>
          <cell r="P50">
            <v>93.89021562629982</v>
          </cell>
          <cell r="Q50">
            <v>98.928364596807043</v>
          </cell>
          <cell r="R50">
            <v>99.567441832102418</v>
          </cell>
          <cell r="S50">
            <v>100.21064750633779</v>
          </cell>
          <cell r="T50">
            <v>100.85800828922875</v>
          </cell>
          <cell r="U50">
            <v>101.50955102277715</v>
          </cell>
          <cell r="V50">
            <v>102.16530272238428</v>
          </cell>
          <cell r="W50">
            <v>102.82529057797088</v>
          </cell>
          <cell r="X50">
            <v>103.48954195510454</v>
          </cell>
        </row>
        <row r="51">
          <cell r="F51" t="str">
            <v>Real spending index</v>
          </cell>
          <cell r="H51">
            <v>106.23432483000875</v>
          </cell>
          <cell r="I51">
            <v>100.2870219231302</v>
          </cell>
          <cell r="J51">
            <v>81.895781378643591</v>
          </cell>
          <cell r="K51">
            <v>89.759494149349649</v>
          </cell>
          <cell r="L51">
            <v>107.23247746540943</v>
          </cell>
          <cell r="M51">
            <v>107.78113783028449</v>
          </cell>
          <cell r="N51">
            <v>107</v>
          </cell>
          <cell r="O51">
            <v>105</v>
          </cell>
          <cell r="P51">
            <v>103</v>
          </cell>
          <cell r="Q51">
            <v>102</v>
          </cell>
          <cell r="R51">
            <v>98</v>
          </cell>
          <cell r="S51">
            <v>98</v>
          </cell>
          <cell r="T51">
            <v>98</v>
          </cell>
          <cell r="U51">
            <v>98</v>
          </cell>
          <cell r="V51">
            <v>98</v>
          </cell>
          <cell r="W51">
            <v>98</v>
          </cell>
          <cell r="X51">
            <v>98</v>
          </cell>
          <cell r="Y51" t="str">
            <v>is slower growth in this reasonable</v>
          </cell>
        </row>
        <row r="52">
          <cell r="F52" t="str">
            <v>% of GDP</v>
          </cell>
          <cell r="G52">
            <v>4.5875042272573561</v>
          </cell>
          <cell r="H52">
            <v>4.6000289624212582</v>
          </cell>
          <cell r="I52">
            <v>4.4010048972842339</v>
          </cell>
          <cell r="J52">
            <v>3.6417186001917545</v>
          </cell>
          <cell r="K52">
            <v>3.3422676972696435</v>
          </cell>
          <cell r="L52">
            <v>3.5927135223002797</v>
          </cell>
          <cell r="M52">
            <v>3.8154269967037941</v>
          </cell>
          <cell r="N52">
            <v>3.9946291169245711</v>
          </cell>
          <cell r="O52">
            <v>4.0710901230209542</v>
          </cell>
          <cell r="P52">
            <v>4.0485200108658113</v>
          </cell>
          <cell r="Q52">
            <v>3.9783144615444384</v>
          </cell>
          <cell r="R52">
            <v>3.7487963195322589</v>
          </cell>
          <cell r="S52">
            <v>3.5325196087900137</v>
          </cell>
          <cell r="T52">
            <v>3.328720400590591</v>
          </cell>
          <cell r="U52">
            <v>3.1366788390180562</v>
          </cell>
          <cell r="V52">
            <v>2.9557165983054761</v>
          </cell>
          <cell r="W52">
            <v>2.7851944868647753</v>
          </cell>
          <cell r="X52">
            <v>2.6245101895456533</v>
          </cell>
          <cell r="Y52" t="str">
            <v>should not be declining</v>
          </cell>
        </row>
        <row r="53">
          <cell r="C53" t="str">
            <v>Other investment</v>
          </cell>
          <cell r="G53">
            <v>29.107999999999997</v>
          </cell>
          <cell r="H53">
            <v>34.506999999999998</v>
          </cell>
          <cell r="I53">
            <v>31.399000000000001</v>
          </cell>
          <cell r="J53">
            <v>31.750999999999998</v>
          </cell>
          <cell r="K53">
            <v>33.971999999999994</v>
          </cell>
          <cell r="L53">
            <v>36.72490633000001</v>
          </cell>
          <cell r="M53">
            <v>43.72</v>
          </cell>
          <cell r="N53">
            <v>48.091999999999999</v>
          </cell>
          <cell r="O53">
            <v>50.496600000000001</v>
          </cell>
          <cell r="P53">
            <v>52.114231384876447</v>
          </cell>
          <cell r="Q53">
            <v>52.635373698725218</v>
          </cell>
          <cell r="R53">
            <v>53.161727435712471</v>
          </cell>
          <cell r="S53">
            <v>53.161727435712471</v>
          </cell>
          <cell r="T53">
            <v>53.161727435712471</v>
          </cell>
          <cell r="U53">
            <v>53.161727435712471</v>
          </cell>
          <cell r="V53">
            <v>53.161727435712471</v>
          </cell>
          <cell r="W53">
            <v>53.161727435712471</v>
          </cell>
          <cell r="X53">
            <v>53.161727435712471</v>
          </cell>
        </row>
        <row r="54">
          <cell r="F54" t="str">
            <v>Nominal index</v>
          </cell>
          <cell r="H54">
            <v>118.5481654527965</v>
          </cell>
          <cell r="I54">
            <v>90.993131828324692</v>
          </cell>
          <cell r="J54">
            <v>101.12105481066276</v>
          </cell>
          <cell r="K54">
            <v>106.99505527384963</v>
          </cell>
          <cell r="L54">
            <v>108.10345675850705</v>
          </cell>
          <cell r="M54">
            <v>119.04727436781999</v>
          </cell>
          <cell r="N54">
            <v>110</v>
          </cell>
          <cell r="O54">
            <v>105</v>
          </cell>
          <cell r="P54">
            <v>103.20344614266396</v>
          </cell>
          <cell r="Q54">
            <v>101</v>
          </cell>
          <cell r="R54">
            <v>101</v>
          </cell>
          <cell r="S54">
            <v>100</v>
          </cell>
          <cell r="T54">
            <v>100</v>
          </cell>
          <cell r="U54">
            <v>100</v>
          </cell>
          <cell r="V54">
            <v>100</v>
          </cell>
          <cell r="W54">
            <v>100</v>
          </cell>
          <cell r="X54">
            <v>100</v>
          </cell>
          <cell r="Y54" t="str">
            <v>why flat in nominal terms?</v>
          </cell>
        </row>
        <row r="55">
          <cell r="F55" t="str">
            <v>% of GDP</v>
          </cell>
          <cell r="G55">
            <v>2.460940142035847</v>
          </cell>
          <cell r="H55">
            <v>2.4985156759105061</v>
          </cell>
          <cell r="I55">
            <v>1.9970107485848758</v>
          </cell>
          <cell r="J55">
            <v>1.902624640460211</v>
          </cell>
          <cell r="K55">
            <v>1.8891174998609797</v>
          </cell>
          <cell r="L55">
            <v>1.9999404416489686</v>
          </cell>
          <cell r="M55">
            <v>2.2787692726413193</v>
          </cell>
          <cell r="N55">
            <v>2.36604266752521</v>
          </cell>
          <cell r="O55">
            <v>2.3274691956121263</v>
          </cell>
          <cell r="P55">
            <v>2.2471511776298843</v>
          </cell>
          <cell r="Q55">
            <v>2.116683816899898</v>
          </cell>
          <cell r="R55">
            <v>2.0015828917954623</v>
          </cell>
          <cell r="S55">
            <v>1.8740009098526911</v>
          </cell>
          <cell r="T55">
            <v>1.7545510728154179</v>
          </cell>
          <cell r="U55">
            <v>1.6427150333452718</v>
          </cell>
          <cell r="V55">
            <v>1.5380074838450977</v>
          </cell>
          <cell r="W55">
            <v>1.4399740504878826</v>
          </cell>
          <cell r="X55">
            <v>1.3481893214814273</v>
          </cell>
        </row>
        <row r="56">
          <cell r="B56" t="str">
            <v>Lending minus repayments</v>
          </cell>
          <cell r="G56">
            <v>-23.643000000000001</v>
          </cell>
          <cell r="H56">
            <v>-20.350000000000001</v>
          </cell>
          <cell r="I56">
            <v>-21.77</v>
          </cell>
          <cell r="J56">
            <v>-15.601000000000001</v>
          </cell>
          <cell r="K56">
            <v>-15.188997999999998</v>
          </cell>
          <cell r="L56">
            <v>-19.317887459999994</v>
          </cell>
          <cell r="M56">
            <v>-51.933999999999997</v>
          </cell>
          <cell r="N56">
            <v>-80.629000000000005</v>
          </cell>
          <cell r="O56">
            <v>-30.716999999999999</v>
          </cell>
          <cell r="P56">
            <v>-26.308</v>
          </cell>
          <cell r="Q56">
            <v>-4.3079999999999998</v>
          </cell>
          <cell r="R56">
            <v>9.6920000000000002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F57" t="str">
            <v>Nominal index</v>
          </cell>
          <cell r="H57">
            <v>86.071987480438182</v>
          </cell>
          <cell r="I57">
            <v>106.97788697788697</v>
          </cell>
          <cell r="J57">
            <v>71.662838768948106</v>
          </cell>
          <cell r="K57">
            <v>97.359130824947101</v>
          </cell>
          <cell r="L57">
            <v>127.18342223759591</v>
          </cell>
          <cell r="M57">
            <v>268.83891992608187</v>
          </cell>
          <cell r="N57">
            <v>155.25282088805022</v>
          </cell>
          <cell r="O57">
            <v>38.09671458160215</v>
          </cell>
          <cell r="P57">
            <v>85.64638473809292</v>
          </cell>
          <cell r="Q57">
            <v>16.375247073133647</v>
          </cell>
          <cell r="R57">
            <v>-224.97678737233056</v>
          </cell>
          <cell r="S57">
            <v>-224.97678737233056</v>
          </cell>
          <cell r="T57">
            <v>-224.97678737233056</v>
          </cell>
          <cell r="U57">
            <v>-224.97678737233056</v>
          </cell>
          <cell r="V57">
            <v>-224.97678737233056</v>
          </cell>
          <cell r="W57">
            <v>-224.97678737233056</v>
          </cell>
          <cell r="X57">
            <v>-224.97678737233056</v>
          </cell>
          <cell r="Y57" t="str">
            <v>why flat in nominal terms?</v>
          </cell>
        </row>
        <row r="58">
          <cell r="F58" t="str">
            <v>% of GDP</v>
          </cell>
          <cell r="G58">
            <v>-1.9989009130875888</v>
          </cell>
          <cell r="H58">
            <v>-1.4734631815219754</v>
          </cell>
          <cell r="I58">
            <v>-1.3845958150480187</v>
          </cell>
          <cell r="J58">
            <v>-0.93486337488015347</v>
          </cell>
          <cell r="K58">
            <v>-0.84463092921092131</v>
          </cell>
          <cell r="L58">
            <v>-1.0520006240810322</v>
          </cell>
          <cell r="M58">
            <v>-2.7068985225378381</v>
          </cell>
          <cell r="N58">
            <v>-3.9668064176971254</v>
          </cell>
          <cell r="O58">
            <v>-1.415795742319635</v>
          </cell>
          <cell r="P58">
            <v>-1.1343936504500201</v>
          </cell>
          <cell r="Q58">
            <v>-0.17324231296234927</v>
          </cell>
          <cell r="R58">
            <v>0.36491179506423865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C59" t="str">
            <v>of which: privatization receipts</v>
          </cell>
          <cell r="G59">
            <v>-31.686</v>
          </cell>
          <cell r="H59">
            <v>-27.138000000000002</v>
          </cell>
          <cell r="I59">
            <v>-25.677</v>
          </cell>
          <cell r="J59">
            <v>-13.849</v>
          </cell>
          <cell r="K59">
            <v>-15.519</v>
          </cell>
          <cell r="L59">
            <v>-26.058</v>
          </cell>
          <cell r="M59">
            <v>-53.353000000000002</v>
          </cell>
          <cell r="N59">
            <v>-86</v>
          </cell>
          <cell r="O59">
            <v>-64</v>
          </cell>
          <cell r="P59">
            <v>-30</v>
          </cell>
          <cell r="Q59">
            <v>-10</v>
          </cell>
          <cell r="R59">
            <v>0</v>
          </cell>
        </row>
        <row r="60">
          <cell r="C60" t="str">
            <v>of which: guarantee calls</v>
          </cell>
          <cell r="G60">
            <v>0.41899999999999998</v>
          </cell>
          <cell r="H60">
            <v>0.78900000000000003</v>
          </cell>
          <cell r="I60">
            <v>9.0999999999999998E-2</v>
          </cell>
          <cell r="J60">
            <v>1.988</v>
          </cell>
          <cell r="K60">
            <v>6.6829999999999998</v>
          </cell>
          <cell r="L60">
            <v>0.97899999999999998</v>
          </cell>
          <cell r="M60">
            <v>3</v>
          </cell>
          <cell r="N60">
            <v>5.3710000000000004</v>
          </cell>
          <cell r="O60">
            <v>33.283000000000001</v>
          </cell>
          <cell r="P60">
            <v>3.6920000000000002</v>
          </cell>
          <cell r="Q60">
            <v>5.6920000000000002</v>
          </cell>
          <cell r="R60">
            <v>9.6920000000000002</v>
          </cell>
        </row>
        <row r="61">
          <cell r="B61" t="str">
            <v>Lending minus repayments (exc. pvt)</v>
          </cell>
          <cell r="G61">
            <v>8.0429999999999993</v>
          </cell>
          <cell r="H61">
            <v>6.7880000000000003</v>
          </cell>
          <cell r="I61">
            <v>3.907</v>
          </cell>
          <cell r="J61">
            <v>-1.7520000000000007</v>
          </cell>
          <cell r="K61">
            <v>0.33000200000000213</v>
          </cell>
          <cell r="L61">
            <v>6.7401125400000055</v>
          </cell>
          <cell r="M61">
            <v>1.419000000000004</v>
          </cell>
          <cell r="N61">
            <v>5.3710000000000004</v>
          </cell>
          <cell r="O61">
            <v>33.283000000000001</v>
          </cell>
          <cell r="P61">
            <v>3.6920000000000002</v>
          </cell>
          <cell r="Q61">
            <v>5.6920000000000002</v>
          </cell>
          <cell r="R61">
            <v>9.6920000000000002</v>
          </cell>
        </row>
      </sheetData>
      <sheetData sheetId="5" refreshError="1">
        <row r="1">
          <cell r="I1" t="str">
            <v>Medium Term Forecast - 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</row>
        <row r="3">
          <cell r="A3" t="str">
            <v>Revenue</v>
          </cell>
          <cell r="G3">
            <v>504.28300000000002</v>
          </cell>
          <cell r="H3">
            <v>578.38800000000003</v>
          </cell>
          <cell r="I3">
            <v>634.44299999999998</v>
          </cell>
          <cell r="J3">
            <v>662.13</v>
          </cell>
          <cell r="K3">
            <v>706.36599999999999</v>
          </cell>
          <cell r="L3">
            <v>760.72658154999999</v>
          </cell>
          <cell r="M3">
            <v>776.23800000000006</v>
          </cell>
          <cell r="N3">
            <v>816.23204822776927</v>
          </cell>
          <cell r="O3">
            <v>864.47848062810124</v>
          </cell>
          <cell r="P3">
            <v>920.37438695254389</v>
          </cell>
          <cell r="Q3">
            <v>980.15813121266513</v>
          </cell>
          <cell r="R3">
            <v>1039.008467956329</v>
          </cell>
          <cell r="S3">
            <v>1106.4831486213041</v>
          </cell>
          <cell r="T3">
            <v>1179.3850029840489</v>
          </cell>
          <cell r="U3">
            <v>1258.217826097939</v>
          </cell>
          <cell r="V3">
            <v>1343.5374063992247</v>
          </cell>
          <cell r="W3">
            <v>1434.5198338732007</v>
          </cell>
        </row>
        <row r="4">
          <cell r="B4" t="str">
            <v>Total Current Revenue</v>
          </cell>
          <cell r="G4">
            <v>497.983</v>
          </cell>
          <cell r="H4">
            <v>572.91300000000001</v>
          </cell>
          <cell r="I4">
            <v>626.18299999999999</v>
          </cell>
          <cell r="J4">
            <v>652.98199999999997</v>
          </cell>
          <cell r="K4">
            <v>696.58299999999997</v>
          </cell>
          <cell r="L4">
            <v>729.56404208000004</v>
          </cell>
          <cell r="M4">
            <v>762.60500000000002</v>
          </cell>
          <cell r="N4">
            <v>802.366624840501</v>
          </cell>
          <cell r="O4">
            <v>850.27050190742818</v>
          </cell>
          <cell r="P4">
            <v>906.25027676494369</v>
          </cell>
          <cell r="Q4">
            <v>966.52796093207962</v>
          </cell>
          <cell r="R4">
            <v>1026.6340725240343</v>
          </cell>
          <cell r="S4">
            <v>1093.7949781189118</v>
          </cell>
          <cell r="T4">
            <v>1166.3751010798617</v>
          </cell>
          <cell r="U4">
            <v>1244.8780347131476</v>
          </cell>
          <cell r="V4">
            <v>1329.8593605922474</v>
          </cell>
          <cell r="W4">
            <v>1420.494956594305</v>
          </cell>
        </row>
        <row r="5">
          <cell r="C5" t="str">
            <v>Tax Revenue</v>
          </cell>
          <cell r="G5">
            <v>446.09099999999995</v>
          </cell>
          <cell r="H5">
            <v>511.20300000000003</v>
          </cell>
          <cell r="I5">
            <v>568.88</v>
          </cell>
          <cell r="J5">
            <v>607.73199999999997</v>
          </cell>
          <cell r="K5">
            <v>648.02599999999995</v>
          </cell>
          <cell r="L5">
            <v>682.05501575000005</v>
          </cell>
          <cell r="M5">
            <v>715.30799999999999</v>
          </cell>
          <cell r="N5">
            <v>754.26327781874306</v>
          </cell>
          <cell r="O5">
            <v>800.97872683578771</v>
          </cell>
          <cell r="P5">
            <v>855.6687957159387</v>
          </cell>
          <cell r="Q5">
            <v>914.46121336658859</v>
          </cell>
          <cell r="R5">
            <v>973.24707885387454</v>
          </cell>
          <cell r="S5">
            <v>1039.0542611276567</v>
          </cell>
          <cell r="T5">
            <v>1110.2463346760028</v>
          </cell>
          <cell r="U5">
            <v>1187.3260224053392</v>
          </cell>
          <cell r="V5">
            <v>1270.8480134187523</v>
          </cell>
          <cell r="W5">
            <v>1359.9872704928011</v>
          </cell>
        </row>
        <row r="6">
          <cell r="D6" t="str">
            <v>Indirect Taxes</v>
          </cell>
          <cell r="G6">
            <v>154.88900000000001</v>
          </cell>
          <cell r="H6">
            <v>173.60899999999998</v>
          </cell>
          <cell r="I6">
            <v>196.21100000000001</v>
          </cell>
          <cell r="J6">
            <v>208.41200000000001</v>
          </cell>
          <cell r="K6">
            <v>212.16800000000001</v>
          </cell>
          <cell r="L6">
            <v>234.79711571999997</v>
          </cell>
          <cell r="M6">
            <v>249.64</v>
          </cell>
          <cell r="N6">
            <v>265.80868664785709</v>
          </cell>
          <cell r="O6">
            <v>283.86286031860004</v>
          </cell>
          <cell r="P6">
            <v>304.4191823242781</v>
          </cell>
          <cell r="Q6">
            <v>325.64724249310785</v>
          </cell>
          <cell r="R6">
            <v>345.16488741836622</v>
          </cell>
          <cell r="S6">
            <v>363.4316290499869</v>
          </cell>
          <cell r="T6">
            <v>382.83755093129491</v>
          </cell>
          <cell r="U6">
            <v>403.45812449159246</v>
          </cell>
          <cell r="V6">
            <v>425.37391766411685</v>
          </cell>
          <cell r="W6">
            <v>448.67094102596923</v>
          </cell>
        </row>
        <row r="7">
          <cell r="E7" t="str">
            <v>VAT</v>
          </cell>
          <cell r="G7">
            <v>85.849000000000004</v>
          </cell>
          <cell r="H7">
            <v>94.801000000000002</v>
          </cell>
          <cell r="I7">
            <v>109.313</v>
          </cell>
          <cell r="J7">
            <v>117.65600000000001</v>
          </cell>
          <cell r="K7">
            <v>119.395</v>
          </cell>
          <cell r="L7">
            <v>138.33062853999999</v>
          </cell>
          <cell r="M7">
            <v>149.9</v>
          </cell>
          <cell r="N7">
            <v>165.4778309305448</v>
          </cell>
          <cell r="O7">
            <v>182.01858971882291</v>
          </cell>
          <cell r="P7">
            <v>200.40050901070742</v>
          </cell>
          <cell r="Q7">
            <v>219.17785233654243</v>
          </cell>
          <cell r="R7">
            <v>236.44047532885037</v>
          </cell>
          <cell r="S7">
            <v>252.53734288923849</v>
          </cell>
          <cell r="T7">
            <v>269.73008519313782</v>
          </cell>
          <cell r="U7">
            <v>288.09330939308666</v>
          </cell>
          <cell r="V7">
            <v>307.70670189656795</v>
          </cell>
          <cell r="W7">
            <v>328.65537416168627</v>
          </cell>
        </row>
        <row r="8">
          <cell r="E8" t="str">
            <v>Excises</v>
          </cell>
          <cell r="G8">
            <v>46.36</v>
          </cell>
          <cell r="H8">
            <v>56.65</v>
          </cell>
          <cell r="I8">
            <v>61.17</v>
          </cell>
          <cell r="J8">
            <v>64.171999999999997</v>
          </cell>
          <cell r="K8">
            <v>67.802000000000007</v>
          </cell>
          <cell r="L8">
            <v>73.143358329999998</v>
          </cell>
          <cell r="M8">
            <v>77.599999999999994</v>
          </cell>
          <cell r="N8">
            <v>77.813399999999987</v>
          </cell>
          <cell r="O8">
            <v>78.770504819999985</v>
          </cell>
          <cell r="P8">
            <v>80.341188686110797</v>
          </cell>
          <cell r="Q8">
            <v>82.096643658902309</v>
          </cell>
          <cell r="R8">
            <v>83.73365073346082</v>
          </cell>
          <cell r="S8">
            <v>85.403299729086029</v>
          </cell>
          <cell r="T8">
            <v>87.106241525684013</v>
          </cell>
          <cell r="U8">
            <v>88.843139981706173</v>
          </cell>
          <cell r="V8">
            <v>90.614672192941399</v>
          </cell>
          <cell r="W8">
            <v>92.421528756468661</v>
          </cell>
        </row>
        <row r="9">
          <cell r="E9" t="str">
            <v>Other indirect taxes</v>
          </cell>
          <cell r="G9">
            <v>22.68</v>
          </cell>
          <cell r="H9">
            <v>22.158000000000001</v>
          </cell>
          <cell r="I9">
            <v>25.728000000000002</v>
          </cell>
          <cell r="J9">
            <v>26.584</v>
          </cell>
          <cell r="K9">
            <v>24.971</v>
          </cell>
          <cell r="L9">
            <v>23.32312885</v>
          </cell>
          <cell r="M9">
            <v>22.14</v>
          </cell>
          <cell r="N9">
            <v>22.51745571731232</v>
          </cell>
          <cell r="O9">
            <v>23.073765779777176</v>
          </cell>
          <cell r="P9">
            <v>23.677484627459897</v>
          </cell>
          <cell r="Q9">
            <v>24.372746497663091</v>
          </cell>
          <cell r="R9">
            <v>24.990761356055028</v>
          </cell>
          <cell r="S9">
            <v>25.490986431662364</v>
          </cell>
          <cell r="T9">
            <v>26.001224212473087</v>
          </cell>
          <cell r="U9">
            <v>26.521675116799631</v>
          </cell>
          <cell r="V9">
            <v>27.052543574607533</v>
          </cell>
          <cell r="W9">
            <v>27.594038107814306</v>
          </cell>
        </row>
        <row r="10">
          <cell r="D10" t="str">
            <v>Direct Taxes</v>
          </cell>
          <cell r="G10">
            <v>118.27200000000001</v>
          </cell>
          <cell r="H10">
            <v>135.06900000000002</v>
          </cell>
          <cell r="I10">
            <v>142.35300000000001</v>
          </cell>
          <cell r="J10">
            <v>143.44400000000002</v>
          </cell>
          <cell r="K10">
            <v>162.476</v>
          </cell>
          <cell r="L10">
            <v>165.41858062</v>
          </cell>
          <cell r="M10">
            <v>170.3</v>
          </cell>
          <cell r="N10">
            <v>178.63068459015767</v>
          </cell>
          <cell r="O10">
            <v>189.04860705759239</v>
          </cell>
          <cell r="P10">
            <v>201.30800367731263</v>
          </cell>
          <cell r="Q10">
            <v>214.80943093489367</v>
          </cell>
          <cell r="R10">
            <v>229.11911659314683</v>
          </cell>
          <cell r="S10">
            <v>250.08829471501429</v>
          </cell>
          <cell r="T10">
            <v>273.51049284984299</v>
          </cell>
          <cell r="U10">
            <v>299.69141840738007</v>
          </cell>
          <cell r="V10">
            <v>328.97539259461468</v>
          </cell>
          <cell r="W10">
            <v>360.31275058254522</v>
          </cell>
        </row>
        <row r="11">
          <cell r="E11" t="str">
            <v>Presonal Income Tax</v>
          </cell>
          <cell r="G11">
            <v>54.52</v>
          </cell>
          <cell r="H11">
            <v>68.587000000000003</v>
          </cell>
          <cell r="I11">
            <v>80.543999999999997</v>
          </cell>
          <cell r="J11">
            <v>87.881</v>
          </cell>
          <cell r="K11">
            <v>94.92</v>
          </cell>
          <cell r="L11">
            <v>95.301741359999994</v>
          </cell>
          <cell r="M11">
            <v>99.7</v>
          </cell>
          <cell r="N11">
            <v>106.7787</v>
          </cell>
          <cell r="O11">
            <v>115.44913044</v>
          </cell>
          <cell r="P11">
            <v>125.76566473611842</v>
          </cell>
          <cell r="Q11">
            <v>137.26064649299965</v>
          </cell>
          <cell r="R11">
            <v>149.52625786361412</v>
          </cell>
          <cell r="S11">
            <v>168.47721578524857</v>
          </cell>
          <cell r="T11">
            <v>189.83001811387098</v>
          </cell>
          <cell r="U11">
            <v>213.88907460962298</v>
          </cell>
          <cell r="V11">
            <v>240.99737592564662</v>
          </cell>
          <cell r="W11">
            <v>271.54138335046309</v>
          </cell>
        </row>
        <row r="12">
          <cell r="E12" t="str">
            <v>Enterprise Tax</v>
          </cell>
          <cell r="G12">
            <v>63.752000000000002</v>
          </cell>
          <cell r="H12">
            <v>66.481999999999999</v>
          </cell>
          <cell r="I12">
            <v>61.808999999999997</v>
          </cell>
          <cell r="J12">
            <v>55.563000000000002</v>
          </cell>
          <cell r="K12">
            <v>67.555999999999997</v>
          </cell>
          <cell r="L12">
            <v>70.116839260000006</v>
          </cell>
          <cell r="M12">
            <v>70.599999999999994</v>
          </cell>
          <cell r="N12">
            <v>71.851984590157684</v>
          </cell>
          <cell r="O12">
            <v>73.599476617592401</v>
          </cell>
          <cell r="P12">
            <v>75.542338941194203</v>
          </cell>
          <cell r="Q12">
            <v>77.548784441894</v>
          </cell>
          <cell r="R12">
            <v>79.592858729532722</v>
          </cell>
          <cell r="S12">
            <v>81.611078929765725</v>
          </cell>
          <cell r="T12">
            <v>83.680474735971998</v>
          </cell>
          <cell r="U12">
            <v>85.802343797757075</v>
          </cell>
          <cell r="V12">
            <v>87.978016668968039</v>
          </cell>
          <cell r="W12">
            <v>88.771367232082113</v>
          </cell>
        </row>
        <row r="13">
          <cell r="D13" t="str">
            <v>Social Security Contribution</v>
          </cell>
          <cell r="G13">
            <v>162.30199999999999</v>
          </cell>
          <cell r="H13">
            <v>192.45500000000001</v>
          </cell>
          <cell r="I13">
            <v>222.20400000000001</v>
          </cell>
          <cell r="J13">
            <v>246.755</v>
          </cell>
          <cell r="K13">
            <v>262.887</v>
          </cell>
          <cell r="L13">
            <v>270.61264469000002</v>
          </cell>
          <cell r="M13">
            <v>284.06799999999998</v>
          </cell>
          <cell r="N13">
            <v>298.27139999999997</v>
          </cell>
          <cell r="O13">
            <v>316.16768399999995</v>
          </cell>
          <cell r="P13">
            <v>337.66708651199997</v>
          </cell>
          <cell r="Q13">
            <v>361.30378256783996</v>
          </cell>
          <cell r="R13">
            <v>385.87243978245317</v>
          </cell>
          <cell r="S13">
            <v>412.11176568766001</v>
          </cell>
          <cell r="T13">
            <v>440.13536575442095</v>
          </cell>
          <cell r="U13">
            <v>470.06457062572161</v>
          </cell>
          <cell r="V13">
            <v>502.02896142827069</v>
          </cell>
          <cell r="W13">
            <v>536.16693080539312</v>
          </cell>
        </row>
        <row r="14">
          <cell r="D14" t="str">
            <v>Other Taxes</v>
          </cell>
          <cell r="G14">
            <v>10.628</v>
          </cell>
          <cell r="H14">
            <v>10.07</v>
          </cell>
          <cell r="I14">
            <v>8.1120000000000001</v>
          </cell>
          <cell r="J14">
            <v>9.1209999999999987</v>
          </cell>
          <cell r="K14">
            <v>10.494999999999999</v>
          </cell>
          <cell r="L14">
            <v>11.226674719999998</v>
          </cell>
          <cell r="M14">
            <v>11.3</v>
          </cell>
          <cell r="N14">
            <v>11.552506580728327</v>
          </cell>
          <cell r="O14">
            <v>11.899575459595273</v>
          </cell>
          <cell r="P14">
            <v>12.274523202347968</v>
          </cell>
          <cell r="Q14">
            <v>12.700757370747054</v>
          </cell>
          <cell r="R14">
            <v>13.090635059908347</v>
          </cell>
          <cell r="S14">
            <v>13.422571674995432</v>
          </cell>
          <cell r="T14">
            <v>13.762925140443956</v>
          </cell>
          <cell r="U14">
            <v>14.111908880645164</v>
          </cell>
          <cell r="V14">
            <v>14.469741731749906</v>
          </cell>
          <cell r="W14">
            <v>14.836648078893541</v>
          </cell>
        </row>
        <row r="15">
          <cell r="C15" t="str">
            <v>Non-Tax current Revenue</v>
          </cell>
          <cell r="G15">
            <v>51.892000000000053</v>
          </cell>
          <cell r="H15">
            <v>61.70999999999998</v>
          </cell>
          <cell r="I15">
            <v>57.302999999999997</v>
          </cell>
          <cell r="J15">
            <v>45.25</v>
          </cell>
          <cell r="K15">
            <v>48.557000000000016</v>
          </cell>
          <cell r="L15">
            <v>47.509026329999948</v>
          </cell>
          <cell r="M15">
            <v>47.296999999999997</v>
          </cell>
          <cell r="N15">
            <v>48.103347021757934</v>
          </cell>
          <cell r="O15">
            <v>49.291775071640515</v>
          </cell>
          <cell r="P15">
            <v>50.581481049004999</v>
          </cell>
          <cell r="Q15">
            <v>52.066747565491013</v>
          </cell>
          <cell r="R15">
            <v>53.386993670159654</v>
          </cell>
          <cell r="S15">
            <v>54.740716991255148</v>
          </cell>
          <cell r="T15">
            <v>56.128766403858997</v>
          </cell>
          <cell r="U15">
            <v>57.552012307808361</v>
          </cell>
          <cell r="V15">
            <v>59.011347173494997</v>
          </cell>
          <cell r="W15">
            <v>60.507686101503872</v>
          </cell>
        </row>
        <row r="16">
          <cell r="B16" t="str">
            <v>Non-tax capital revenue</v>
          </cell>
          <cell r="G16">
            <v>6.3000000000000114</v>
          </cell>
          <cell r="H16">
            <v>5.4750000000000227</v>
          </cell>
          <cell r="I16">
            <v>8.2599999999999909</v>
          </cell>
          <cell r="J16">
            <v>9.1480000000000246</v>
          </cell>
          <cell r="K16">
            <v>9.7830000000000155</v>
          </cell>
          <cell r="L16">
            <v>31.162539469999999</v>
          </cell>
          <cell r="M16">
            <v>13.632999999999999</v>
          </cell>
          <cell r="N16">
            <v>13.865423387268239</v>
          </cell>
          <cell r="O16">
            <v>14.20797872067309</v>
          </cell>
          <cell r="P16">
            <v>14.124110187600191</v>
          </cell>
          <cell r="Q16">
            <v>13.630170280585551</v>
          </cell>
          <cell r="R16">
            <v>12.374395432294641</v>
          </cell>
          <cell r="S16">
            <v>12.688170502392248</v>
          </cell>
          <cell r="T16">
            <v>13.009901904187306</v>
          </cell>
          <cell r="U16">
            <v>13.3397913847914</v>
          </cell>
          <cell r="V16">
            <v>13.678045806977277</v>
          </cell>
          <cell r="W16">
            <v>14.024877278895639</v>
          </cell>
        </row>
        <row r="18">
          <cell r="A18" t="str">
            <v>Expenditure incl. L-R</v>
          </cell>
          <cell r="G18">
            <v>495.048</v>
          </cell>
          <cell r="H18">
            <v>573.553</v>
          </cell>
          <cell r="I18">
            <v>638.721</v>
          </cell>
          <cell r="J18">
            <v>681.95</v>
          </cell>
          <cell r="K18">
            <v>734.42600200000004</v>
          </cell>
          <cell r="L18">
            <v>771.35451482999997</v>
          </cell>
          <cell r="M18">
            <v>847.29700000000014</v>
          </cell>
          <cell r="N18">
            <v>910.14066393549399</v>
          </cell>
          <cell r="O18">
            <v>932.84238169951766</v>
          </cell>
          <cell r="P18">
            <v>995.26608185174564</v>
          </cell>
          <cell r="Q18">
            <v>1057.0321555436153</v>
          </cell>
          <cell r="R18">
            <v>1108.0312137720866</v>
          </cell>
          <cell r="S18" t="e">
            <v>#REF!</v>
          </cell>
          <cell r="T18" t="e">
            <v>#REF!</v>
          </cell>
          <cell r="U18" t="e">
            <v>#REF!</v>
          </cell>
          <cell r="V18" t="e">
            <v>#REF!</v>
          </cell>
          <cell r="W18" t="e">
            <v>#REF!</v>
          </cell>
        </row>
        <row r="19">
          <cell r="A19" t="str">
            <v xml:space="preserve">Expenditure excl priv, trans to TI, guarantee calls </v>
          </cell>
          <cell r="G19">
            <v>526.31500000000005</v>
          </cell>
          <cell r="H19">
            <v>596.50200000000007</v>
          </cell>
          <cell r="I19">
            <v>648.90700000000004</v>
          </cell>
          <cell r="J19">
            <v>687.71100000000001</v>
          </cell>
          <cell r="K19">
            <v>725.36200200000007</v>
          </cell>
          <cell r="L19">
            <v>789.13351482999997</v>
          </cell>
          <cell r="M19">
            <v>840.95</v>
          </cell>
          <cell r="N19">
            <v>893.56966393549408</v>
          </cell>
          <cell r="O19">
            <v>955.65938169951767</v>
          </cell>
          <cell r="P19">
            <v>1014.6740818517457</v>
          </cell>
          <cell r="Q19">
            <v>1061.3401555436153</v>
          </cell>
          <cell r="R19">
            <v>1098.3392137720866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</row>
        <row r="20">
          <cell r="A20" t="str">
            <v>Expenditure excl. L_R</v>
          </cell>
          <cell r="G20">
            <v>518.69100000000003</v>
          </cell>
          <cell r="H20">
            <v>593.90300000000002</v>
          </cell>
          <cell r="I20">
            <v>660.49099999999999</v>
          </cell>
          <cell r="J20">
            <v>697.55100000000004</v>
          </cell>
          <cell r="K20">
            <v>749.61500000000001</v>
          </cell>
          <cell r="L20">
            <v>790.67240228999992</v>
          </cell>
          <cell r="M20">
            <v>899.23100000000011</v>
          </cell>
          <cell r="N20">
            <v>990.76966393549401</v>
          </cell>
          <cell r="O20">
            <v>963.55938169951764</v>
          </cell>
          <cell r="P20">
            <v>1021.5740818517456</v>
          </cell>
          <cell r="Q20">
            <v>1061.3401555436153</v>
          </cell>
          <cell r="R20">
            <v>1098.3392137720866</v>
          </cell>
          <cell r="S20" t="e">
            <v>#REF!</v>
          </cell>
          <cell r="T20" t="e">
            <v>#REF!</v>
          </cell>
          <cell r="U20" t="e">
            <v>#REF!</v>
          </cell>
          <cell r="V20" t="e">
            <v>#REF!</v>
          </cell>
          <cell r="W20" t="e">
            <v>#REF!</v>
          </cell>
        </row>
        <row r="21">
          <cell r="B21" t="str">
            <v>Current exp.</v>
          </cell>
          <cell r="G21">
            <v>435.322</v>
          </cell>
          <cell r="H21">
            <v>495.86500000000001</v>
          </cell>
          <cell r="I21">
            <v>559.89499999999998</v>
          </cell>
          <cell r="J21">
            <v>605.02700000000004</v>
          </cell>
          <cell r="K21">
            <v>655.53899999999999</v>
          </cell>
          <cell r="L21">
            <v>687.97449754999991</v>
          </cell>
          <cell r="M21">
            <v>782.30900000000008</v>
          </cell>
          <cell r="N21">
            <v>861.48314190598387</v>
          </cell>
          <cell r="O21">
            <v>824.73671066334509</v>
          </cell>
          <cell r="P21">
            <v>875.56963484056939</v>
          </cell>
          <cell r="Q21">
            <v>909.77641724808313</v>
          </cell>
          <cell r="R21">
            <v>945.61004450427163</v>
          </cell>
          <cell r="S21" t="e">
            <v>#REF!</v>
          </cell>
          <cell r="T21" t="e">
            <v>#REF!</v>
          </cell>
          <cell r="U21" t="e">
            <v>#REF!</v>
          </cell>
          <cell r="V21" t="e">
            <v>#REF!</v>
          </cell>
          <cell r="W21" t="e">
            <v>#REF!</v>
          </cell>
        </row>
        <row r="22">
          <cell r="C22" t="str">
            <v>Goods and services</v>
          </cell>
          <cell r="G22">
            <v>130.37299999999999</v>
          </cell>
          <cell r="H22">
            <v>123.381</v>
          </cell>
          <cell r="I22">
            <v>139.30600000000001</v>
          </cell>
          <cell r="J22">
            <v>136.447</v>
          </cell>
          <cell r="K22">
            <v>148.57499999999999</v>
          </cell>
          <cell r="L22">
            <v>156.36975188</v>
          </cell>
          <cell r="M22">
            <v>168.05700000000002</v>
          </cell>
          <cell r="N22">
            <v>173.15461478247542</v>
          </cell>
          <cell r="O22">
            <v>182.21784409861476</v>
          </cell>
          <cell r="P22">
            <v>191.75545941792308</v>
          </cell>
          <cell r="Q22">
            <v>201.07235842857779</v>
          </cell>
          <cell r="R22">
            <v>208.83453185545017</v>
          </cell>
          <cell r="S22">
            <v>216.00833821577376</v>
          </cell>
          <cell r="T22">
            <v>223.43398221421489</v>
          </cell>
          <cell r="U22">
            <v>231.12049490484355</v>
          </cell>
          <cell r="V22">
            <v>239.07723775312638</v>
          </cell>
          <cell r="W22">
            <v>247.31391494530357</v>
          </cell>
        </row>
        <row r="23">
          <cell r="D23" t="str">
            <v>Wages and salaries</v>
          </cell>
          <cell r="G23">
            <v>48.563000000000002</v>
          </cell>
          <cell r="H23">
            <v>50.244999999999997</v>
          </cell>
          <cell r="I23">
            <v>57.372999999999998</v>
          </cell>
          <cell r="J23">
            <v>62.265000000000001</v>
          </cell>
          <cell r="K23">
            <v>62.657999999999994</v>
          </cell>
          <cell r="L23">
            <v>69.523429589999978</v>
          </cell>
          <cell r="M23">
            <v>71.459000000000003</v>
          </cell>
          <cell r="N23">
            <v>71.487873074417877</v>
          </cell>
          <cell r="O23">
            <v>75.229679134917305</v>
          </cell>
          <cell r="P23">
            <v>79.167338170085813</v>
          </cell>
          <cell r="Q23">
            <v>83.980712330827046</v>
          </cell>
          <cell r="R23">
            <v>88.2301363747669</v>
          </cell>
          <cell r="S23">
            <v>91.785810870670005</v>
          </cell>
          <cell r="T23">
            <v>95.484779048758014</v>
          </cell>
          <cell r="U23">
            <v>99.332815644422951</v>
          </cell>
          <cell r="V23">
            <v>103.33592811489318</v>
          </cell>
          <cell r="W23">
            <v>107.50036601792337</v>
          </cell>
        </row>
        <row r="24">
          <cell r="D24" t="str">
            <v>Other goods and services</v>
          </cell>
          <cell r="G24">
            <v>81.81</v>
          </cell>
          <cell r="H24">
            <v>73.135999999999996</v>
          </cell>
          <cell r="I24">
            <v>81.933000000000007</v>
          </cell>
          <cell r="J24">
            <v>74.182000000000002</v>
          </cell>
          <cell r="K24">
            <v>85.917000000000002</v>
          </cell>
          <cell r="L24">
            <v>86.846322290000018</v>
          </cell>
          <cell r="M24">
            <v>96.597999999999999</v>
          </cell>
          <cell r="N24">
            <v>101.66674170805754</v>
          </cell>
          <cell r="O24">
            <v>106.98816496369744</v>
          </cell>
          <cell r="P24">
            <v>112.58812124783725</v>
          </cell>
          <cell r="Q24">
            <v>117.09164609775074</v>
          </cell>
          <cell r="R24">
            <v>120.60439548068327</v>
          </cell>
          <cell r="S24">
            <v>124.22252734510376</v>
          </cell>
          <cell r="T24">
            <v>127.94920316545688</v>
          </cell>
          <cell r="U24">
            <v>131.78767926042059</v>
          </cell>
          <cell r="V24">
            <v>135.74130963823319</v>
          </cell>
          <cell r="W24">
            <v>139.8135489273802</v>
          </cell>
        </row>
        <row r="25">
          <cell r="C25" t="str">
            <v>Transfers</v>
          </cell>
          <cell r="G25">
            <v>206.40500000000003</v>
          </cell>
          <cell r="H25">
            <v>241.85800000000003</v>
          </cell>
          <cell r="I25">
            <v>278.84100000000001</v>
          </cell>
          <cell r="J25">
            <v>318.41499999999996</v>
          </cell>
          <cell r="K25">
            <v>346.678</v>
          </cell>
          <cell r="L25">
            <v>372.86318196000002</v>
          </cell>
          <cell r="M25">
            <v>403.149</v>
          </cell>
          <cell r="N25">
            <v>428.92200372174028</v>
          </cell>
          <cell r="O25">
            <v>460.4000174114592</v>
          </cell>
          <cell r="P25">
            <v>494.18816053555645</v>
          </cell>
          <cell r="Q25">
            <v>523.23455878209938</v>
          </cell>
          <cell r="R25">
            <v>547.62912413016556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</row>
        <row r="26">
          <cell r="D26" t="str">
            <v>Health Insurance payments</v>
          </cell>
          <cell r="G26">
            <v>63.2</v>
          </cell>
          <cell r="H26">
            <v>74.114999999999995</v>
          </cell>
          <cell r="I26">
            <v>86.283000000000001</v>
          </cell>
          <cell r="J26">
            <v>92.977999999999994</v>
          </cell>
          <cell r="K26">
            <v>101.45</v>
          </cell>
          <cell r="L26">
            <v>106.361</v>
          </cell>
          <cell r="M26">
            <v>114.14700000000001</v>
          </cell>
          <cell r="N26">
            <v>122.53931382704236</v>
          </cell>
          <cell r="O26">
            <v>131.53231060665917</v>
          </cell>
          <cell r="P26">
            <v>141.18529142366293</v>
          </cell>
          <cell r="Q26">
            <v>149.76935714222165</v>
          </cell>
          <cell r="R26">
            <v>157.34768661361807</v>
          </cell>
          <cell r="S26">
            <v>164.82799563522946</v>
          </cell>
          <cell r="T26">
            <v>172.66391854772829</v>
          </cell>
          <cell r="U26">
            <v>180.87236123548726</v>
          </cell>
          <cell r="V26">
            <v>189.47103328862232</v>
          </cell>
          <cell r="W26">
            <v>198.47848621116344</v>
          </cell>
        </row>
        <row r="27">
          <cell r="D27" t="str">
            <v>Transfers to households</v>
          </cell>
          <cell r="G27">
            <v>137.99600000000001</v>
          </cell>
          <cell r="H27">
            <v>158.46100000000001</v>
          </cell>
          <cell r="I27">
            <v>182.167</v>
          </cell>
          <cell r="J27">
            <v>210.02599999999998</v>
          </cell>
          <cell r="K27">
            <v>227.732</v>
          </cell>
          <cell r="L27">
            <v>246.37780027000002</v>
          </cell>
          <cell r="M27">
            <v>260.85829999999999</v>
          </cell>
          <cell r="N27">
            <v>281.00065817829329</v>
          </cell>
          <cell r="O27">
            <v>301.62292163926202</v>
          </cell>
          <cell r="P27">
            <v>323.75862550642285</v>
          </cell>
          <cell r="Q27">
            <v>342.44290802319438</v>
          </cell>
          <cell r="R27">
            <v>357.68941584286006</v>
          </cell>
          <cell r="S27">
            <v>274.30544086394895</v>
          </cell>
          <cell r="T27">
            <v>296.66133429436081</v>
          </cell>
          <cell r="U27">
            <v>320.8392330393512</v>
          </cell>
          <cell r="V27">
            <v>346.9876305320584</v>
          </cell>
          <cell r="W27">
            <v>375.26712242042123</v>
          </cell>
        </row>
        <row r="28">
          <cell r="E28" t="str">
            <v>Pensions</v>
          </cell>
          <cell r="G28">
            <v>88.2</v>
          </cell>
          <cell r="H28">
            <v>109.8</v>
          </cell>
          <cell r="I28">
            <v>127.58</v>
          </cell>
          <cell r="J28">
            <v>151.11500000000001</v>
          </cell>
          <cell r="K28">
            <v>166.12100000000001</v>
          </cell>
          <cell r="L28">
            <v>177.85400000000001</v>
          </cell>
          <cell r="M28">
            <v>183.1</v>
          </cell>
          <cell r="N28">
            <v>197.5254137447356</v>
          </cell>
          <cell r="O28">
            <v>212.02154036909468</v>
          </cell>
          <cell r="P28">
            <v>227.58151838920895</v>
          </cell>
          <cell r="Q28">
            <v>241.41847470727288</v>
          </cell>
          <cell r="R28">
            <v>253.6342495274609</v>
          </cell>
          <cell r="S28">
            <v>274.30544086394895</v>
          </cell>
          <cell r="T28">
            <v>296.66133429436081</v>
          </cell>
          <cell r="U28">
            <v>320.8392330393512</v>
          </cell>
          <cell r="V28">
            <v>346.9876305320584</v>
          </cell>
          <cell r="W28">
            <v>375.26712242042123</v>
          </cell>
        </row>
        <row r="29">
          <cell r="E29" t="str">
            <v>Other social transfers</v>
          </cell>
          <cell r="G29">
            <v>49.796000000000006</v>
          </cell>
          <cell r="H29">
            <v>48.661000000000016</v>
          </cell>
          <cell r="I29">
            <v>54.587000000000003</v>
          </cell>
          <cell r="J29">
            <v>58.910999999999973</v>
          </cell>
          <cell r="K29">
            <v>61.61099999999999</v>
          </cell>
          <cell r="L29">
            <v>68.52380027000001</v>
          </cell>
          <cell r="M29">
            <v>77.758299999999991</v>
          </cell>
          <cell r="N29">
            <v>83.475244433557677</v>
          </cell>
          <cell r="O29">
            <v>89.601381270167309</v>
          </cell>
          <cell r="P29">
            <v>96.177107117213879</v>
          </cell>
          <cell r="Q29">
            <v>101.02443331592147</v>
          </cell>
          <cell r="R29">
            <v>104.05516631539913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 t="str">
            <v>Other transfers</v>
          </cell>
          <cell r="G30">
            <v>5.2089999999999996</v>
          </cell>
          <cell r="H30">
            <v>9.282</v>
          </cell>
          <cell r="I30">
            <v>10.391</v>
          </cell>
          <cell r="J30">
            <v>15.411000000000001</v>
          </cell>
          <cell r="K30">
            <v>17.496000000000009</v>
          </cell>
          <cell r="L30">
            <v>20.124381690000007</v>
          </cell>
          <cell r="M30">
            <v>28.143700000000003</v>
          </cell>
          <cell r="N30">
            <v>25.382031716404654</v>
          </cell>
          <cell r="O30">
            <v>27.244785165538019</v>
          </cell>
          <cell r="P30">
            <v>29.244243605470665</v>
          </cell>
          <cell r="Q30">
            <v>31.022293616683282</v>
          </cell>
          <cell r="R30">
            <v>32.592021673687455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</row>
        <row r="31">
          <cell r="C31" t="str">
            <v>Subsidies to Enterprises</v>
          </cell>
          <cell r="G31">
            <v>83.12</v>
          </cell>
          <cell r="H31">
            <v>114.06399999999999</v>
          </cell>
          <cell r="I31">
            <v>125.47799999999999</v>
          </cell>
          <cell r="J31">
            <v>129.42599999999999</v>
          </cell>
          <cell r="K31">
            <v>139.08000000000001</v>
          </cell>
          <cell r="L31">
            <v>139.14103383999998</v>
          </cell>
          <cell r="M31">
            <v>190.65799999999999</v>
          </cell>
          <cell r="N31">
            <v>234.25844890176808</v>
          </cell>
          <cell r="O31">
            <v>148.05088643592248</v>
          </cell>
          <cell r="P31">
            <v>149.37093643234294</v>
          </cell>
          <cell r="Q31">
            <v>144.67054521992188</v>
          </cell>
          <cell r="R31">
            <v>145.60511694204254</v>
          </cell>
          <cell r="S31">
            <v>148.04109054848288</v>
          </cell>
          <cell r="T31">
            <v>150.51781799335902</v>
          </cell>
          <cell r="U31">
            <v>153.0359810883879</v>
          </cell>
          <cell r="V31">
            <v>155.59627305199663</v>
          </cell>
          <cell r="W31">
            <v>158.19939870015651</v>
          </cell>
        </row>
        <row r="32">
          <cell r="D32" t="str">
            <v>of which: expenditures of TI</v>
          </cell>
          <cell r="G32">
            <v>0</v>
          </cell>
          <cell r="H32">
            <v>3.4</v>
          </cell>
          <cell r="I32">
            <v>15.4</v>
          </cell>
          <cell r="J32">
            <v>6.1</v>
          </cell>
          <cell r="K32">
            <v>17.899999999999999</v>
          </cell>
          <cell r="L32">
            <v>7.3</v>
          </cell>
          <cell r="M32">
            <v>56.7</v>
          </cell>
          <cell r="N32">
            <v>97.199999999999989</v>
          </cell>
          <cell r="O32">
            <v>7.9</v>
          </cell>
          <cell r="P32">
            <v>6.9</v>
          </cell>
          <cell r="Q32">
            <v>0</v>
          </cell>
          <cell r="R32">
            <v>0</v>
          </cell>
          <cell r="W32">
            <v>0</v>
          </cell>
        </row>
        <row r="33">
          <cell r="C33" t="str">
            <v>Interest payments</v>
          </cell>
          <cell r="G33">
            <v>15.423999999999999</v>
          </cell>
          <cell r="H33">
            <v>16.562000000000001</v>
          </cell>
          <cell r="I33">
            <v>16.27</v>
          </cell>
          <cell r="J33">
            <v>20.739000000000001</v>
          </cell>
          <cell r="K33">
            <v>21.206</v>
          </cell>
          <cell r="L33">
            <v>19.600529869999999</v>
          </cell>
          <cell r="M33">
            <v>20.445</v>
          </cell>
          <cell r="N33">
            <v>25.148074500000011</v>
          </cell>
          <cell r="O33">
            <v>34.067962717348671</v>
          </cell>
          <cell r="P33">
            <v>40.255078454746943</v>
          </cell>
          <cell r="Q33">
            <v>40.79895481748401</v>
          </cell>
          <cell r="R33">
            <v>43.541271576613347</v>
          </cell>
          <cell r="S33">
            <v>48.096772800453351</v>
          </cell>
          <cell r="T33" t="e">
            <v>#REF!</v>
          </cell>
          <cell r="U33" t="e">
            <v>#REF!</v>
          </cell>
          <cell r="V33" t="e">
            <v>#REF!</v>
          </cell>
          <cell r="W33" t="e">
            <v>#REF!</v>
          </cell>
        </row>
        <row r="34">
          <cell r="B34" t="str">
            <v>Capital Expenditures</v>
          </cell>
          <cell r="G34">
            <v>83.369</v>
          </cell>
          <cell r="H34">
            <v>98.037999999999997</v>
          </cell>
          <cell r="I34">
            <v>100.596</v>
          </cell>
          <cell r="J34">
            <v>92.524000000000001</v>
          </cell>
          <cell r="K34">
            <v>94.075999999999993</v>
          </cell>
          <cell r="L34">
            <v>102.69790474000004</v>
          </cell>
          <cell r="M34">
            <v>116.922</v>
          </cell>
          <cell r="N34">
            <v>129.28652202951008</v>
          </cell>
          <cell r="O34">
            <v>138.82267103617249</v>
          </cell>
          <cell r="P34">
            <v>146.00444701117627</v>
          </cell>
          <cell r="Q34">
            <v>151.56373829553226</v>
          </cell>
          <cell r="R34">
            <v>152.72916926781488</v>
          </cell>
          <cell r="S34">
            <v>153.37237494205027</v>
          </cell>
          <cell r="T34">
            <v>154.01973572494123</v>
          </cell>
          <cell r="U34">
            <v>154.67127845848961</v>
          </cell>
          <cell r="V34">
            <v>155.32703015809676</v>
          </cell>
          <cell r="W34">
            <v>155.98701801368335</v>
          </cell>
        </row>
        <row r="35">
          <cell r="C35" t="str">
            <v>Fixed investment</v>
          </cell>
          <cell r="G35">
            <v>54.261000000000003</v>
          </cell>
          <cell r="H35">
            <v>63.530999999999999</v>
          </cell>
          <cell r="I35">
            <v>69.197000000000003</v>
          </cell>
          <cell r="J35">
            <v>60.773000000000003</v>
          </cell>
          <cell r="K35">
            <v>60.103999999999999</v>
          </cell>
          <cell r="L35">
            <v>65.972998410000031</v>
          </cell>
          <cell r="M35">
            <v>73.201999999999998</v>
          </cell>
          <cell r="N35">
            <v>81.194522029510097</v>
          </cell>
          <cell r="O35">
            <v>88.326071036172493</v>
          </cell>
          <cell r="P35">
            <v>93.89021562629982</v>
          </cell>
          <cell r="Q35">
            <v>98.928364596807043</v>
          </cell>
          <cell r="R35">
            <v>99.567441832102418</v>
          </cell>
          <cell r="S35">
            <v>100.21064750633779</v>
          </cell>
          <cell r="T35">
            <v>100.85800828922875</v>
          </cell>
          <cell r="U35">
            <v>101.50955102277715</v>
          </cell>
          <cell r="V35">
            <v>102.16530272238428</v>
          </cell>
          <cell r="W35">
            <v>102.82529057797088</v>
          </cell>
        </row>
        <row r="36">
          <cell r="C36" t="str">
            <v>Other investment</v>
          </cell>
          <cell r="G36">
            <v>29.107999999999997</v>
          </cell>
          <cell r="H36">
            <v>34.506999999999998</v>
          </cell>
          <cell r="I36">
            <v>31.399000000000001</v>
          </cell>
          <cell r="J36">
            <v>31.750999999999998</v>
          </cell>
          <cell r="K36">
            <v>33.971999999999994</v>
          </cell>
          <cell r="L36">
            <v>36.72490633000001</v>
          </cell>
          <cell r="M36">
            <v>43.72</v>
          </cell>
          <cell r="N36">
            <v>48.091999999999999</v>
          </cell>
          <cell r="O36">
            <v>50.496600000000001</v>
          </cell>
          <cell r="P36">
            <v>52.114231384876447</v>
          </cell>
          <cell r="Q36">
            <v>52.635373698725218</v>
          </cell>
          <cell r="R36">
            <v>53.161727435712471</v>
          </cell>
          <cell r="S36">
            <v>53.161727435712471</v>
          </cell>
          <cell r="T36">
            <v>53.161727435712471</v>
          </cell>
          <cell r="U36">
            <v>53.161727435712471</v>
          </cell>
          <cell r="V36">
            <v>53.161727435712471</v>
          </cell>
          <cell r="W36">
            <v>53.161727435712471</v>
          </cell>
        </row>
        <row r="37">
          <cell r="B37" t="str">
            <v>Lending minus repayments</v>
          </cell>
          <cell r="G37">
            <v>-23.643000000000001</v>
          </cell>
          <cell r="H37">
            <v>-20.350000000000001</v>
          </cell>
          <cell r="I37">
            <v>-21.77</v>
          </cell>
          <cell r="J37">
            <v>-15.601000000000001</v>
          </cell>
          <cell r="K37">
            <v>-15.188997999999998</v>
          </cell>
          <cell r="L37">
            <v>-19.317887459999994</v>
          </cell>
          <cell r="M37">
            <v>-51.933999999999997</v>
          </cell>
          <cell r="N37">
            <v>-80.629000000000005</v>
          </cell>
          <cell r="O37">
            <v>-30.716999999999999</v>
          </cell>
          <cell r="P37">
            <v>-26.308</v>
          </cell>
          <cell r="Q37">
            <v>-4.3079999999999998</v>
          </cell>
          <cell r="R37">
            <v>9.6920000000000002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B38" t="str">
            <v>Lending minus repayments (exc. pvt)</v>
          </cell>
          <cell r="G38">
            <v>8.0429999999999993</v>
          </cell>
          <cell r="H38">
            <v>6.7880000000000003</v>
          </cell>
          <cell r="I38">
            <v>3.907</v>
          </cell>
          <cell r="J38">
            <v>-1.7520000000000007</v>
          </cell>
          <cell r="K38">
            <v>0.33000200000000213</v>
          </cell>
          <cell r="L38">
            <v>6.7401125400000055</v>
          </cell>
          <cell r="M38">
            <v>1.419000000000004</v>
          </cell>
          <cell r="N38">
            <v>5.3709999999999951</v>
          </cell>
          <cell r="O38">
            <v>33.283000000000001</v>
          </cell>
          <cell r="P38">
            <v>3.6920000000000002</v>
          </cell>
          <cell r="Q38">
            <v>5.6920000000000002</v>
          </cell>
          <cell r="R38">
            <v>9.6920000000000002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C39" t="str">
            <v>Privatization revenues</v>
          </cell>
          <cell r="G39">
            <v>-31.686</v>
          </cell>
          <cell r="H39">
            <v>-27.138000000000002</v>
          </cell>
          <cell r="I39">
            <v>-25.677</v>
          </cell>
          <cell r="J39">
            <v>-13.849</v>
          </cell>
          <cell r="K39">
            <v>-15.519</v>
          </cell>
          <cell r="L39">
            <v>-26.058</v>
          </cell>
          <cell r="M39">
            <v>-53.353000000000002</v>
          </cell>
          <cell r="N39">
            <v>-86</v>
          </cell>
          <cell r="O39">
            <v>-64</v>
          </cell>
          <cell r="P39">
            <v>-30</v>
          </cell>
          <cell r="Q39">
            <v>-10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C40" t="str">
            <v>Guarantee calls</v>
          </cell>
          <cell r="G40">
            <v>0.41899999999999998</v>
          </cell>
          <cell r="H40">
            <v>0.78900000000000003</v>
          </cell>
          <cell r="I40">
            <v>9.0999999999999998E-2</v>
          </cell>
          <cell r="J40">
            <v>1.988</v>
          </cell>
          <cell r="K40">
            <v>6.6829999999999998</v>
          </cell>
          <cell r="L40">
            <v>0.97899999999999998</v>
          </cell>
          <cell r="M40">
            <v>3</v>
          </cell>
          <cell r="N40">
            <v>5.3710000000000004</v>
          </cell>
          <cell r="O40">
            <v>33.283000000000001</v>
          </cell>
          <cell r="P40">
            <v>3.6920000000000002</v>
          </cell>
          <cell r="Q40">
            <v>5.6920000000000002</v>
          </cell>
          <cell r="R40">
            <v>9.6920000000000002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2">
          <cell r="A42" t="str">
            <v>General Government Balance</v>
          </cell>
          <cell r="G42">
            <v>9.2350000000000136</v>
          </cell>
          <cell r="H42">
            <v>4.8350000000000364</v>
          </cell>
          <cell r="I42">
            <v>-4.27800000000002</v>
          </cell>
          <cell r="J42">
            <v>-19.82000000000005</v>
          </cell>
          <cell r="K42">
            <v>-28.060002000000054</v>
          </cell>
          <cell r="L42">
            <v>-10.627933279999979</v>
          </cell>
          <cell r="M42">
            <v>-71.059000000000083</v>
          </cell>
          <cell r="N42">
            <v>-93.908615707724721</v>
          </cell>
          <cell r="O42">
            <v>-68.363901071416421</v>
          </cell>
          <cell r="P42">
            <v>-74.891694899201752</v>
          </cell>
          <cell r="Q42">
            <v>-76.874024330950192</v>
          </cell>
          <cell r="R42">
            <v>-69.022745815757617</v>
          </cell>
          <cell r="S42" t="e">
            <v>#REF!</v>
          </cell>
          <cell r="T42" t="e">
            <v>#REF!</v>
          </cell>
          <cell r="U42" t="e">
            <v>#REF!</v>
          </cell>
          <cell r="V42" t="e">
            <v>#REF!</v>
          </cell>
          <cell r="W42" t="e">
            <v>#REF!</v>
          </cell>
        </row>
        <row r="43">
          <cell r="B43" t="str">
            <v>Primary Balance</v>
          </cell>
          <cell r="G43">
            <v>24.659000000000013</v>
          </cell>
          <cell r="H43">
            <v>21.397000000000038</v>
          </cell>
          <cell r="I43">
            <v>11.99199999999998</v>
          </cell>
          <cell r="J43">
            <v>0.91899999999995075</v>
          </cell>
          <cell r="K43">
            <v>-6.8540020000000546</v>
          </cell>
          <cell r="L43">
            <v>8.9725965900000197</v>
          </cell>
          <cell r="M43">
            <v>-50.614000000000082</v>
          </cell>
          <cell r="N43">
            <v>-68.760541207724714</v>
          </cell>
          <cell r="O43">
            <v>-34.295938354067751</v>
          </cell>
          <cell r="P43">
            <v>-34.636616444454809</v>
          </cell>
          <cell r="Q43">
            <v>-36.075069513466183</v>
          </cell>
          <cell r="R43">
            <v>-25.481474239144269</v>
          </cell>
        </row>
        <row r="44">
          <cell r="A44" t="str">
            <v>General Gvt Balance (exc. privatization)</v>
          </cell>
          <cell r="G44">
            <v>-22.450999999999986</v>
          </cell>
          <cell r="H44">
            <v>-22.302999999999965</v>
          </cell>
          <cell r="I44">
            <v>-29.95500000000002</v>
          </cell>
          <cell r="J44">
            <v>-33.669000000000054</v>
          </cell>
          <cell r="K44">
            <v>-53.054002000000054</v>
          </cell>
          <cell r="L44">
            <v>-67.288933279999981</v>
          </cell>
          <cell r="M44">
            <v>-137.51200000000009</v>
          </cell>
          <cell r="N44">
            <v>-179.90861570772472</v>
          </cell>
          <cell r="O44">
            <v>-132.36390107141642</v>
          </cell>
          <cell r="P44">
            <v>-104.89169489920175</v>
          </cell>
          <cell r="Q44">
            <v>-86.874024330950192</v>
          </cell>
          <cell r="R44">
            <v>-69.022745815757617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</row>
        <row r="45">
          <cell r="A45" t="str">
            <v>General Gvt Balance (exc. pvt and exp. of TI)</v>
          </cell>
          <cell r="G45">
            <v>-22.450999999999986</v>
          </cell>
          <cell r="H45">
            <v>-18.902999999999967</v>
          </cell>
          <cell r="I45">
            <v>-14.555000000000019</v>
          </cell>
          <cell r="J45">
            <v>-27.569000000000052</v>
          </cell>
          <cell r="K45">
            <v>-35.154002000000055</v>
          </cell>
          <cell r="L45">
            <v>-59.988933279999983</v>
          </cell>
          <cell r="M45">
            <v>-80.812000000000083</v>
          </cell>
          <cell r="N45">
            <v>-82.708615707724732</v>
          </cell>
          <cell r="O45">
            <v>-124.46390107141642</v>
          </cell>
          <cell r="P45">
            <v>-97.991694899201747</v>
          </cell>
          <cell r="Q45">
            <v>-86.874024330950192</v>
          </cell>
          <cell r="R45">
            <v>-69.022745815757617</v>
          </cell>
          <cell r="S45" t="e">
            <v>#REF!</v>
          </cell>
          <cell r="T45" t="e">
            <v>#REF!</v>
          </cell>
          <cell r="U45" t="e">
            <v>#REF!</v>
          </cell>
          <cell r="V45" t="e">
            <v>#REF!</v>
          </cell>
          <cell r="W45" t="e">
            <v>#REF!</v>
          </cell>
        </row>
        <row r="46">
          <cell r="A46" t="str">
            <v>General Gvt Balance (exc.pvt, exp of TI, calls on guarantees)</v>
          </cell>
          <cell r="G46">
            <v>-22.031999999999986</v>
          </cell>
          <cell r="H46">
            <v>-18.113999999999965</v>
          </cell>
          <cell r="I46">
            <v>-14.46400000000002</v>
          </cell>
          <cell r="J46">
            <v>-25.581000000000053</v>
          </cell>
          <cell r="K46">
            <v>-28.471002000000055</v>
          </cell>
          <cell r="L46">
            <v>-59.009933279999984</v>
          </cell>
          <cell r="M46">
            <v>-77.812000000000083</v>
          </cell>
          <cell r="N46">
            <v>-77.337615707724737</v>
          </cell>
          <cell r="O46">
            <v>-91.180901071416415</v>
          </cell>
          <cell r="P46">
            <v>-94.299694899201739</v>
          </cell>
          <cell r="Q46">
            <v>-81.182024330950185</v>
          </cell>
          <cell r="R46">
            <v>-59.330745815757616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</row>
        <row r="47">
          <cell r="G47">
            <v>-22.032000000000039</v>
          </cell>
          <cell r="H47">
            <v>-18.114000000000033</v>
          </cell>
          <cell r="I47">
            <v>-14.464000000000055</v>
          </cell>
          <cell r="J47">
            <v>-25.581000000000017</v>
          </cell>
          <cell r="K47">
            <v>-28.471002000000091</v>
          </cell>
          <cell r="L47">
            <v>-59.009933279999977</v>
          </cell>
          <cell r="M47">
            <v>-77.811999999999983</v>
          </cell>
          <cell r="N47">
            <v>-77.337615707724808</v>
          </cell>
          <cell r="O47">
            <v>-91.180901071416429</v>
          </cell>
          <cell r="P47">
            <v>-94.299694899201768</v>
          </cell>
          <cell r="Q47">
            <v>-81.182024330950185</v>
          </cell>
          <cell r="R47">
            <v>-59.330745815757609</v>
          </cell>
        </row>
        <row r="48">
          <cell r="A48" t="str">
            <v>Total general government privatization revenues</v>
          </cell>
          <cell r="G48">
            <v>31.686</v>
          </cell>
          <cell r="H48">
            <v>27.138000000000002</v>
          </cell>
          <cell r="I48">
            <v>25.677</v>
          </cell>
          <cell r="J48">
            <v>13.849</v>
          </cell>
          <cell r="K48">
            <v>24.994</v>
          </cell>
          <cell r="L48">
            <v>56.661000000000001</v>
          </cell>
          <cell r="M48">
            <v>66.453000000000003</v>
          </cell>
          <cell r="N48">
            <v>86</v>
          </cell>
          <cell r="O48">
            <v>64</v>
          </cell>
          <cell r="P48">
            <v>30</v>
          </cell>
          <cell r="Q48">
            <v>10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B49" t="str">
            <v>(inc local governments)</v>
          </cell>
        </row>
        <row r="51">
          <cell r="A51" t="str">
            <v>Debt</v>
          </cell>
          <cell r="G51">
            <v>208.227</v>
          </cell>
          <cell r="H51">
            <v>210.92599999999999</v>
          </cell>
          <cell r="I51">
            <v>206.73853686916999</v>
          </cell>
          <cell r="J51">
            <v>217.50197399999999</v>
          </cell>
          <cell r="K51">
            <v>240.374</v>
          </cell>
          <cell r="L51">
            <v>274.61900000000003</v>
          </cell>
          <cell r="M51">
            <v>345.67800000000011</v>
          </cell>
          <cell r="N51">
            <v>439.58661570772483</v>
          </cell>
          <cell r="O51">
            <v>507.95051677914125</v>
          </cell>
          <cell r="P51">
            <v>582.84221167834301</v>
          </cell>
          <cell r="Q51">
            <v>659.7162360092932</v>
          </cell>
          <cell r="R51">
            <v>728.73898182505081</v>
          </cell>
          <cell r="S51" t="e">
            <v>#REF!</v>
          </cell>
          <cell r="T51" t="e">
            <v>#REF!</v>
          </cell>
          <cell r="U51" t="e">
            <v>#REF!</v>
          </cell>
          <cell r="V51" t="e">
            <v>#REF!</v>
          </cell>
          <cell r="W51" t="e">
            <v>#REF!</v>
          </cell>
        </row>
        <row r="52">
          <cell r="B52" t="str">
            <v>Debt valuation</v>
          </cell>
          <cell r="H52">
            <v>-15.414999999999981</v>
          </cell>
          <cell r="I52">
            <v>-18.651463130830017</v>
          </cell>
          <cell r="J52">
            <v>-14.817562869170054</v>
          </cell>
          <cell r="K52">
            <v>-5.5989760000000501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Government guarantees</v>
          </cell>
          <cell r="G53">
            <v>100.38200000000001</v>
          </cell>
          <cell r="H53">
            <v>160.55500000000001</v>
          </cell>
          <cell r="I53">
            <v>172.27</v>
          </cell>
          <cell r="J53">
            <v>252.2</v>
          </cell>
          <cell r="K53">
            <v>280.39999999999998</v>
          </cell>
          <cell r="L53">
            <v>257.3</v>
          </cell>
        </row>
        <row r="54">
          <cell r="A54" t="str">
            <v>Risk adjusted guarantees (WB)</v>
          </cell>
          <cell r="G54">
            <v>3</v>
          </cell>
          <cell r="H54">
            <v>6</v>
          </cell>
          <cell r="I54">
            <v>28</v>
          </cell>
          <cell r="J54">
            <v>74</v>
          </cell>
          <cell r="K54">
            <v>107</v>
          </cell>
          <cell r="L54">
            <v>98.185092724679038</v>
          </cell>
        </row>
        <row r="55">
          <cell r="A55" t="str">
            <v>Debt and government guarantees</v>
          </cell>
          <cell r="G55">
            <v>308.60900000000004</v>
          </cell>
          <cell r="H55">
            <v>371.48099999999999</v>
          </cell>
          <cell r="I55">
            <v>379.00853686917003</v>
          </cell>
          <cell r="J55">
            <v>469.70197399999995</v>
          </cell>
          <cell r="K55">
            <v>520.774</v>
          </cell>
          <cell r="L55">
            <v>531.9190000000001</v>
          </cell>
        </row>
        <row r="56">
          <cell r="A56" t="str">
            <v>Implicit public debt of transformation institutions</v>
          </cell>
        </row>
        <row r="57">
          <cell r="B57" t="str">
            <v>(net of provisions and reserves)</v>
          </cell>
          <cell r="G57">
            <v>108</v>
          </cell>
          <cell r="H57">
            <v>104</v>
          </cell>
          <cell r="I57">
            <v>87</v>
          </cell>
          <cell r="J57">
            <v>94</v>
          </cell>
          <cell r="K57">
            <v>105</v>
          </cell>
        </row>
        <row r="58">
          <cell r="A58" t="str">
            <v>Debt of Czech Railways not covered by state guarantees</v>
          </cell>
          <cell r="G58" t="str">
            <v>...</v>
          </cell>
          <cell r="H58">
            <v>1.6</v>
          </cell>
          <cell r="I58">
            <v>3.3</v>
          </cell>
          <cell r="J58">
            <v>7.3000000000000007</v>
          </cell>
          <cell r="K58">
            <v>8.2000000000000011</v>
          </cell>
        </row>
        <row r="59">
          <cell r="A59" t="str">
            <v>Outstanding guarantees provided by PGRLF</v>
          </cell>
          <cell r="K59">
            <v>18.138999999999999</v>
          </cell>
        </row>
        <row r="61">
          <cell r="M61" t="str">
            <v>( In percent of GDP)</v>
          </cell>
        </row>
        <row r="62">
          <cell r="G62">
            <v>1994</v>
          </cell>
          <cell r="H62">
            <v>1995</v>
          </cell>
          <cell r="I62">
            <v>1996</v>
          </cell>
          <cell r="J62">
            <v>1997</v>
          </cell>
          <cell r="K62">
            <v>1998</v>
          </cell>
          <cell r="L62">
            <v>1999</v>
          </cell>
          <cell r="M62">
            <v>2000</v>
          </cell>
          <cell r="N62">
            <v>2001</v>
          </cell>
          <cell r="O62">
            <v>2002</v>
          </cell>
          <cell r="P62">
            <v>2003</v>
          </cell>
          <cell r="Q62">
            <v>2004</v>
          </cell>
          <cell r="R62">
            <v>2005</v>
          </cell>
          <cell r="S62">
            <v>2006</v>
          </cell>
          <cell r="T62">
            <v>2007</v>
          </cell>
          <cell r="U62">
            <v>2008</v>
          </cell>
          <cell r="V62">
            <v>2009</v>
          </cell>
          <cell r="W62">
            <v>2010</v>
          </cell>
        </row>
        <row r="63">
          <cell r="A63" t="str">
            <v>Revenue</v>
          </cell>
          <cell r="G63">
            <v>42.634680419343937</v>
          </cell>
          <cell r="H63">
            <v>41.878792267033525</v>
          </cell>
          <cell r="I63">
            <v>40.35126884182408</v>
          </cell>
          <cell r="J63">
            <v>39.677013422818789</v>
          </cell>
          <cell r="K63">
            <v>39.279653005616417</v>
          </cell>
          <cell r="L63">
            <v>41.427140529869853</v>
          </cell>
          <cell r="M63">
            <v>39.950488934637164</v>
          </cell>
          <cell r="N63">
            <v>40.157195639782024</v>
          </cell>
          <cell r="O63">
            <v>39.845198170401176</v>
          </cell>
          <cell r="P63">
            <v>39.68628784384201</v>
          </cell>
          <cell r="Q63">
            <v>39.416170315723292</v>
          </cell>
          <cell r="R63">
            <v>39.119525910945981</v>
          </cell>
          <cell r="S63">
            <v>39.004572034655979</v>
          </cell>
          <cell r="T63">
            <v>38.924454152669036</v>
          </cell>
          <cell r="U63">
            <v>38.879348694106085</v>
          </cell>
          <cell r="V63">
            <v>38.869515449185975</v>
          </cell>
          <cell r="W63">
            <v>38.856362186228374</v>
          </cell>
        </row>
        <row r="64">
          <cell r="B64" t="str">
            <v>Total Current Revenue</v>
          </cell>
          <cell r="G64">
            <v>42.102045992560029</v>
          </cell>
          <cell r="H64">
            <v>41.482369126058941</v>
          </cell>
          <cell r="I64">
            <v>39.82592380588946</v>
          </cell>
          <cell r="J64">
            <v>39.128835091083417</v>
          </cell>
          <cell r="K64">
            <v>38.735639214813986</v>
          </cell>
          <cell r="L64">
            <v>39.730111750803246</v>
          </cell>
          <cell r="M64">
            <v>39.248841996911992</v>
          </cell>
          <cell r="N64">
            <v>39.475040950071076</v>
          </cell>
          <cell r="O64">
            <v>39.190329668278672</v>
          </cell>
          <cell r="P64">
            <v>39.077260136868084</v>
          </cell>
          <cell r="Q64">
            <v>38.868045379446755</v>
          </cell>
          <cell r="R64">
            <v>38.653619715110928</v>
          </cell>
          <cell r="S64">
            <v>38.557302086654325</v>
          </cell>
          <cell r="T64">
            <v>38.495075002587456</v>
          </cell>
          <cell r="U64">
            <v>38.46714471002776</v>
          </cell>
          <cell r="V64">
            <v>38.473799624470786</v>
          </cell>
          <cell r="W64">
            <v>38.476474994501785</v>
          </cell>
        </row>
        <row r="65">
          <cell r="C65" t="str">
            <v>Tax Revenue</v>
          </cell>
          <cell r="G65">
            <v>37.714829218802834</v>
          </cell>
          <cell r="H65">
            <v>37.014191586416629</v>
          </cell>
          <cell r="I65">
            <v>36.181390319913504</v>
          </cell>
          <cell r="J65">
            <v>36.417305848513905</v>
          </cell>
          <cell r="K65">
            <v>36.035477951398541</v>
          </cell>
          <cell r="L65">
            <v>37.142896898654911</v>
          </cell>
          <cell r="M65">
            <v>36.814616572310861</v>
          </cell>
          <cell r="N65">
            <v>37.108440028831559</v>
          </cell>
          <cell r="O65">
            <v>36.918392783888734</v>
          </cell>
          <cell r="P65">
            <v>36.896200727853738</v>
          </cell>
          <cell r="Q65">
            <v>36.774228346792988</v>
          </cell>
          <cell r="R65">
            <v>36.643555363763305</v>
          </cell>
          <cell r="S65">
            <v>36.627640309360622</v>
          </cell>
          <cell r="T65">
            <v>36.642599696385489</v>
          </cell>
          <cell r="U65">
            <v>36.688768416073877</v>
          </cell>
          <cell r="V65">
            <v>36.766558382275058</v>
          </cell>
          <cell r="W65">
            <v>36.837523401993892</v>
          </cell>
        </row>
        <row r="66">
          <cell r="D66" t="str">
            <v>Indirect Taxes</v>
          </cell>
          <cell r="G66">
            <v>13.095113290497126</v>
          </cell>
          <cell r="H66">
            <v>12.57034248063138</v>
          </cell>
          <cell r="I66">
            <v>12.479234242828978</v>
          </cell>
          <cell r="J66">
            <v>12.488734419942475</v>
          </cell>
          <cell r="K66">
            <v>11.79825390646722</v>
          </cell>
          <cell r="L66">
            <v>12.786424643032182</v>
          </cell>
          <cell r="M66">
            <v>12.848172928461141</v>
          </cell>
          <cell r="N66">
            <v>13.077324586369219</v>
          </cell>
          <cell r="O66">
            <v>13.083694014446307</v>
          </cell>
          <cell r="P66">
            <v>13.126470560432113</v>
          </cell>
          <cell r="Q66">
            <v>13.095608518875821</v>
          </cell>
          <cell r="R66">
            <v>12.99574274256932</v>
          </cell>
          <cell r="S66">
            <v>12.81130686230105</v>
          </cell>
          <cell r="T66">
            <v>12.635180760685685</v>
          </cell>
          <cell r="U66">
            <v>12.466990039574977</v>
          </cell>
          <cell r="V66">
            <v>12.306377169385</v>
          </cell>
          <cell r="W66">
            <v>12.153000729080169</v>
          </cell>
        </row>
        <row r="67">
          <cell r="E67" t="str">
            <v>VAT</v>
          </cell>
          <cell r="G67">
            <v>7.2581163341224215</v>
          </cell>
          <cell r="H67">
            <v>6.8641662442980245</v>
          </cell>
          <cell r="I67">
            <v>6.9524263817337655</v>
          </cell>
          <cell r="J67">
            <v>7.0503355704697999</v>
          </cell>
          <cell r="K67">
            <v>6.6393260301395767</v>
          </cell>
          <cell r="L67">
            <v>7.5331170582148888</v>
          </cell>
          <cell r="M67">
            <v>7.7148739063304177</v>
          </cell>
          <cell r="N67">
            <v>8.141221170073857</v>
          </cell>
          <cell r="O67">
            <v>8.3895284157611076</v>
          </cell>
          <cell r="P67">
            <v>8.6412142682339415</v>
          </cell>
          <cell r="Q67">
            <v>8.8140385535986212</v>
          </cell>
          <cell r="R67">
            <v>8.9021789391346076</v>
          </cell>
          <cell r="S67">
            <v>8.9021789391346076</v>
          </cell>
          <cell r="T67">
            <v>8.9021789391346076</v>
          </cell>
          <cell r="U67">
            <v>8.9021789391346076</v>
          </cell>
          <cell r="V67">
            <v>8.9021789391346076</v>
          </cell>
          <cell r="W67">
            <v>8.9021789391346076</v>
          </cell>
        </row>
        <row r="68">
          <cell r="E68" t="str">
            <v>Excises</v>
          </cell>
          <cell r="G68">
            <v>3.9195130199526549</v>
          </cell>
          <cell r="H68">
            <v>4.1018029107233369</v>
          </cell>
          <cell r="I68">
            <v>3.8904789162373596</v>
          </cell>
          <cell r="J68">
            <v>3.8453978906999038</v>
          </cell>
          <cell r="K68">
            <v>3.7703386531724412</v>
          </cell>
          <cell r="L68">
            <v>3.9831921978979468</v>
          </cell>
          <cell r="M68">
            <v>3.9938239835306226</v>
          </cell>
          <cell r="N68">
            <v>3.8282837999086361</v>
          </cell>
          <cell r="O68">
            <v>3.6306587669539434</v>
          </cell>
          <cell r="P68">
            <v>3.4642897337361673</v>
          </cell>
          <cell r="Q68">
            <v>3.3014420691536728</v>
          </cell>
          <cell r="R68">
            <v>3.1526410231561277</v>
          </cell>
          <cell r="S68">
            <v>3.0105466680003938</v>
          </cell>
          <cell r="T68">
            <v>2.874856722867503</v>
          </cell>
          <cell r="U68">
            <v>2.7452825311975526</v>
          </cell>
          <cell r="V68">
            <v>2.6215484466235042</v>
          </cell>
          <cell r="W68">
            <v>2.5033912465818826</v>
          </cell>
        </row>
        <row r="69">
          <cell r="E69" t="str">
            <v>Other indirect taxes</v>
          </cell>
          <cell r="G69">
            <v>1.9174839364220493</v>
          </cell>
          <cell r="H69">
            <v>1.6043733256100212</v>
          </cell>
          <cell r="I69">
            <v>1.6363289448578517</v>
          </cell>
          <cell r="J69">
            <v>1.5930009587727709</v>
          </cell>
          <cell r="K69">
            <v>1.3885892231552022</v>
          </cell>
          <cell r="L69">
            <v>1.2701153869193487</v>
          </cell>
          <cell r="M69">
            <v>1.1394750386001029</v>
          </cell>
          <cell r="N69">
            <v>1.107819616386726</v>
          </cell>
          <cell r="O69">
            <v>1.063506831731257</v>
          </cell>
          <cell r="P69">
            <v>1.0209665584620065</v>
          </cell>
          <cell r="Q69">
            <v>0.98012789612352635</v>
          </cell>
          <cell r="R69">
            <v>0.94092278027858511</v>
          </cell>
          <cell r="S69">
            <v>0.89858125516604859</v>
          </cell>
          <cell r="T69">
            <v>0.85814509868357647</v>
          </cell>
          <cell r="U69">
            <v>0.81952856924281547</v>
          </cell>
          <cell r="V69">
            <v>0.78264978362688875</v>
          </cell>
          <cell r="W69">
            <v>0.74743054336367876</v>
          </cell>
        </row>
        <row r="70">
          <cell r="D70" t="str">
            <v>Direct Taxes</v>
          </cell>
          <cell r="G70">
            <v>9.9993236388231317</v>
          </cell>
          <cell r="H70">
            <v>9.7798131923828855</v>
          </cell>
          <cell r="I70">
            <v>9.053806525472238</v>
          </cell>
          <cell r="J70">
            <v>8.5956375838926178</v>
          </cell>
          <cell r="K70">
            <v>9.0349774787299122</v>
          </cell>
          <cell r="L70">
            <v>9.0082546762511573</v>
          </cell>
          <cell r="M70">
            <v>8.7647967061245495</v>
          </cell>
          <cell r="N70">
            <v>8.7883186698318028</v>
          </cell>
          <cell r="O70">
            <v>8.71355317783628</v>
          </cell>
          <cell r="P70">
            <v>8.6803451861149732</v>
          </cell>
          <cell r="Q70">
            <v>8.6383664487667122</v>
          </cell>
          <cell r="R70">
            <v>8.6265237432457482</v>
          </cell>
          <cell r="S70">
            <v>8.8158476867816944</v>
          </cell>
          <cell r="T70">
            <v>9.0269476144522542</v>
          </cell>
          <cell r="U70">
            <v>9.2605643595330864</v>
          </cell>
          <cell r="V70">
            <v>9.5174976475934283</v>
          </cell>
          <cell r="W70">
            <v>9.7596717775245931</v>
          </cell>
        </row>
        <row r="71">
          <cell r="E71" t="str">
            <v>Personal Income Tax</v>
          </cell>
          <cell r="G71">
            <v>4.6094014203584717</v>
          </cell>
          <cell r="H71">
            <v>4.9661139671276526</v>
          </cell>
          <cell r="I71">
            <v>5.1226865102079762</v>
          </cell>
          <cell r="J71">
            <v>5.2661193672099715</v>
          </cell>
          <cell r="K71">
            <v>5.2783184118333981</v>
          </cell>
          <cell r="L71">
            <v>5.1898786342100962</v>
          </cell>
          <cell r="M71">
            <v>5.1312403499742674</v>
          </cell>
          <cell r="N71">
            <v>5.2533261287298121</v>
          </cell>
          <cell r="O71">
            <v>5.3212353853389383</v>
          </cell>
          <cell r="P71">
            <v>5.4229805200425245</v>
          </cell>
          <cell r="Q71">
            <v>5.5198124134527937</v>
          </cell>
          <cell r="R71">
            <v>5.6297869548338477</v>
          </cell>
          <cell r="S71">
            <v>5.9389803699062718</v>
          </cell>
          <cell r="T71">
            <v>6.2651549902518466</v>
          </cell>
          <cell r="U71">
            <v>6.6092434403006957</v>
          </cell>
          <cell r="V71">
            <v>6.9722295651303332</v>
          </cell>
          <cell r="W71">
            <v>7.3551512435538102</v>
          </cell>
        </row>
        <row r="72">
          <cell r="E72" t="str">
            <v>Enterprise Tax</v>
          </cell>
          <cell r="G72">
            <v>5.3899222184646609</v>
          </cell>
          <cell r="H72">
            <v>4.813699225255232</v>
          </cell>
          <cell r="I72">
            <v>3.9311200152642627</v>
          </cell>
          <cell r="J72">
            <v>3.3295182166826462</v>
          </cell>
          <cell r="K72">
            <v>3.7566590668965132</v>
          </cell>
          <cell r="L72">
            <v>3.8183760420410615</v>
          </cell>
          <cell r="M72">
            <v>3.6335563561502826</v>
          </cell>
          <cell r="N72">
            <v>3.5349925411019911</v>
          </cell>
          <cell r="O72">
            <v>3.3923177924973422</v>
          </cell>
          <cell r="P72">
            <v>3.2573646660724496</v>
          </cell>
          <cell r="Q72">
            <v>3.1185540353139189</v>
          </cell>
          <cell r="R72">
            <v>2.9967367884119005</v>
          </cell>
          <cell r="S72">
            <v>2.876867316875424</v>
          </cell>
          <cell r="T72">
            <v>2.7617926242004076</v>
          </cell>
          <cell r="U72">
            <v>2.6513209192323908</v>
          </cell>
          <cell r="V72">
            <v>2.5452680824630951</v>
          </cell>
          <cell r="W72">
            <v>2.4045205339707829</v>
          </cell>
        </row>
        <row r="73">
          <cell r="D73" t="str">
            <v>Social Security Contributions</v>
          </cell>
          <cell r="G73">
            <v>13.721846466012853</v>
          </cell>
          <cell r="H73">
            <v>13.93490695822171</v>
          </cell>
          <cell r="I73">
            <v>14.132417477580617</v>
          </cell>
          <cell r="J73">
            <v>14.786373441994247</v>
          </cell>
          <cell r="K73">
            <v>14.618639826502807</v>
          </cell>
          <cell r="L73">
            <v>14.736842819256116</v>
          </cell>
          <cell r="M73">
            <v>14.620072053525476</v>
          </cell>
          <cell r="N73">
            <v>14.674433562806263</v>
          </cell>
          <cell r="O73">
            <v>14.572675094125721</v>
          </cell>
          <cell r="P73">
            <v>14.560110951238043</v>
          </cell>
          <cell r="Q73">
            <v>14.529503940134244</v>
          </cell>
          <cell r="R73">
            <v>14.528415669297596</v>
          </cell>
          <cell r="S73">
            <v>14.527327479973257</v>
          </cell>
          <cell r="T73">
            <v>14.52623937215512</v>
          </cell>
          <cell r="U73">
            <v>14.525151345837084</v>
          </cell>
          <cell r="V73">
            <v>14.524063401013038</v>
          </cell>
          <cell r="W73">
            <v>14.522975537676885</v>
          </cell>
        </row>
        <row r="74">
          <cell r="D74" t="str">
            <v>Other Taxes</v>
          </cell>
          <cell r="G74">
            <v>0.89854582346973288</v>
          </cell>
          <cell r="H74">
            <v>0.72912895518065313</v>
          </cell>
          <cell r="I74">
            <v>0.51593207403167329</v>
          </cell>
          <cell r="J74">
            <v>0.54656040268456363</v>
          </cell>
          <cell r="K74">
            <v>0.58360673969860422</v>
          </cell>
          <cell r="L74">
            <v>0.61137476011544944</v>
          </cell>
          <cell r="M74">
            <v>0.58157488419969128</v>
          </cell>
          <cell r="N74">
            <v>0.56836320982427413</v>
          </cell>
          <cell r="O74">
            <v>0.54847049748042453</v>
          </cell>
          <cell r="P74">
            <v>0.52927403006860962</v>
          </cell>
          <cell r="Q74">
            <v>0.51074943901620828</v>
          </cell>
          <cell r="R74">
            <v>0.49287320865064094</v>
          </cell>
          <cell r="S74">
            <v>0.47315828030461526</v>
          </cell>
          <cell r="T74">
            <v>0.45423194909243075</v>
          </cell>
          <cell r="U74">
            <v>0.43606267112873359</v>
          </cell>
          <cell r="V74">
            <v>0.41862016428358417</v>
          </cell>
          <cell r="W74">
            <v>0.40187535771224081</v>
          </cell>
        </row>
        <row r="75">
          <cell r="C75" t="str">
            <v>Non-Tax current Revenue</v>
          </cell>
          <cell r="G75">
            <v>4.3872167737571912</v>
          </cell>
          <cell r="H75">
            <v>4.4681775396423129</v>
          </cell>
          <cell r="I75">
            <v>3.6445334859759586</v>
          </cell>
          <cell r="J75">
            <v>2.7115292425695112</v>
          </cell>
          <cell r="K75">
            <v>2.700161263415449</v>
          </cell>
          <cell r="L75">
            <v>2.5872148521483389</v>
          </cell>
          <cell r="M75">
            <v>2.4342254246011321</v>
          </cell>
          <cell r="N75">
            <v>2.3666009212395203</v>
          </cell>
          <cell r="O75">
            <v>2.2719368843899392</v>
          </cell>
          <cell r="P75">
            <v>2.1810594090143414</v>
          </cell>
          <cell r="Q75">
            <v>2.0938170326537677</v>
          </cell>
          <cell r="R75">
            <v>2.0100643513476171</v>
          </cell>
          <cell r="S75">
            <v>1.9296617772937119</v>
          </cell>
          <cell r="T75">
            <v>1.8524753062019634</v>
          </cell>
          <cell r="U75">
            <v>1.7783762939538847</v>
          </cell>
          <cell r="V75">
            <v>1.7072412421957295</v>
          </cell>
          <cell r="W75">
            <v>1.6389515925079003</v>
          </cell>
        </row>
        <row r="76">
          <cell r="B76" t="str">
            <v>Non-tax capital revenue</v>
          </cell>
          <cell r="G76">
            <v>0.5326344267839036</v>
          </cell>
          <cell r="H76">
            <v>0.39642314097458714</v>
          </cell>
          <cell r="I76">
            <v>0.52534503593461745</v>
          </cell>
          <cell r="J76">
            <v>0.54817833173538022</v>
          </cell>
          <cell r="K76">
            <v>0.5440137908024254</v>
          </cell>
          <cell r="L76">
            <v>1.6970287790666012</v>
          </cell>
          <cell r="M76">
            <v>0.70164693772516729</v>
          </cell>
          <cell r="N76">
            <v>0.68215468971094095</v>
          </cell>
          <cell r="O76">
            <v>0.65486850212250336</v>
          </cell>
          <cell r="P76">
            <v>0.60902770697392805</v>
          </cell>
          <cell r="Q76">
            <v>0.54812493627653525</v>
          </cell>
          <cell r="R76">
            <v>0.46590619583505488</v>
          </cell>
          <cell r="S76">
            <v>0.44726994800165276</v>
          </cell>
          <cell r="T76">
            <v>0.42937915008158661</v>
          </cell>
          <cell r="U76">
            <v>0.41220398407832315</v>
          </cell>
          <cell r="V76">
            <v>0.39571582471519012</v>
          </cell>
          <cell r="W76">
            <v>0.37988719172658258</v>
          </cell>
        </row>
        <row r="78">
          <cell r="A78" t="str">
            <v>Expenditure incl. L-R</v>
          </cell>
          <cell r="G78">
            <v>41.853905985796416</v>
          </cell>
          <cell r="H78">
            <v>41.528709000072411</v>
          </cell>
          <cell r="I78">
            <v>40.623354321694336</v>
          </cell>
          <cell r="J78">
            <v>40.864693192713332</v>
          </cell>
          <cell r="K78">
            <v>40.840015681476956</v>
          </cell>
          <cell r="L78">
            <v>42.005909428198009</v>
          </cell>
          <cell r="M78">
            <v>43.607668553782815</v>
          </cell>
          <cell r="N78">
            <v>44.77733602930013</v>
          </cell>
          <cell r="O78">
            <v>42.996199897955037</v>
          </cell>
          <cell r="P78">
            <v>42.915596919602031</v>
          </cell>
          <cell r="Q78">
            <v>42.50758948513316</v>
          </cell>
          <cell r="R78">
            <v>41.718289228722576</v>
          </cell>
          <cell r="S78" t="e">
            <v>#REF!</v>
          </cell>
          <cell r="T78" t="e">
            <v>#REF!</v>
          </cell>
          <cell r="U78" t="e">
            <v>#REF!</v>
          </cell>
          <cell r="V78" t="e">
            <v>#REF!</v>
          </cell>
          <cell r="W78" t="e">
            <v>#REF!</v>
          </cell>
        </row>
        <row r="79">
          <cell r="A79" t="str">
            <v xml:space="preserve">Expenditure excl priv, trans to TI, guarantee calls </v>
          </cell>
          <cell r="G79">
            <v>44.497379100439645</v>
          </cell>
          <cell r="H79">
            <v>43.190355513720959</v>
          </cell>
          <cell r="I79">
            <v>41.271195064555116</v>
          </cell>
          <cell r="J79">
            <v>41.209911313518703</v>
          </cell>
          <cell r="K79">
            <v>40.335984096090762</v>
          </cell>
          <cell r="L79">
            <v>42.974106345912979</v>
          </cell>
          <cell r="M79">
            <v>43.281008749356673</v>
          </cell>
          <cell r="N79">
            <v>43.962071680893736</v>
          </cell>
          <cell r="O79">
            <v>44.047871983526775</v>
          </cell>
          <cell r="P79">
            <v>43.752464487183531</v>
          </cell>
          <cell r="Q79">
            <v>42.680831798095511</v>
          </cell>
          <cell r="R79">
            <v>41.353377433658338</v>
          </cell>
          <cell r="S79" t="e">
            <v>#REF!</v>
          </cell>
          <cell r="T79" t="e">
            <v>#REF!</v>
          </cell>
          <cell r="U79" t="e">
            <v>#REF!</v>
          </cell>
          <cell r="V79" t="e">
            <v>#REF!</v>
          </cell>
          <cell r="W79" t="e">
            <v>#REF!</v>
          </cell>
        </row>
        <row r="80">
          <cell r="A80" t="str">
            <v>Expenditure excl. L_R</v>
          </cell>
          <cell r="G80">
            <v>43.852806898884005</v>
          </cell>
          <cell r="H80">
            <v>43.002172181594382</v>
          </cell>
          <cell r="I80">
            <v>42.007950136742352</v>
          </cell>
          <cell r="J80">
            <v>41.799556567593484</v>
          </cell>
          <cell r="K80">
            <v>41.684646610687878</v>
          </cell>
          <cell r="L80">
            <v>43.057910052279034</v>
          </cell>
          <cell r="M80">
            <v>46.280545548121466</v>
          </cell>
          <cell r="N80">
            <v>48.744142446997252</v>
          </cell>
          <cell r="O80">
            <v>44.411995640274668</v>
          </cell>
          <cell r="P80">
            <v>44.049990570052053</v>
          </cell>
          <cell r="Q80">
            <v>42.680831798095511</v>
          </cell>
          <cell r="R80">
            <v>41.353377433658338</v>
          </cell>
          <cell r="S80" t="e">
            <v>#REF!</v>
          </cell>
          <cell r="T80" t="e">
            <v>#REF!</v>
          </cell>
          <cell r="U80" t="e">
            <v>#REF!</v>
          </cell>
          <cell r="V80" t="e">
            <v>#REF!</v>
          </cell>
          <cell r="W80" t="e">
            <v>#REF!</v>
          </cell>
        </row>
        <row r="81">
          <cell r="B81" t="str">
            <v>Current exp.</v>
          </cell>
          <cell r="G81">
            <v>36.804362529590797</v>
          </cell>
          <cell r="H81">
            <v>35.903627543262616</v>
          </cell>
          <cell r="I81">
            <v>35.609934490873243</v>
          </cell>
          <cell r="J81">
            <v>36.255213326941522</v>
          </cell>
          <cell r="K81">
            <v>36.45326141355725</v>
          </cell>
          <cell r="L81">
            <v>37.465256088329788</v>
          </cell>
          <cell r="M81">
            <v>40.262943901183739</v>
          </cell>
          <cell r="N81">
            <v>42.383470662547467</v>
          </cell>
          <cell r="O81">
            <v>38.013436321641592</v>
          </cell>
          <cell r="P81">
            <v>37.754319381556357</v>
          </cell>
          <cell r="Q81">
            <v>36.585833519651182</v>
          </cell>
          <cell r="R81">
            <v>35.602998222330619</v>
          </cell>
          <cell r="S81" t="e">
            <v>#REF!</v>
          </cell>
          <cell r="T81" t="e">
            <v>#REF!</v>
          </cell>
          <cell r="U81" t="e">
            <v>#REF!</v>
          </cell>
          <cell r="V81" t="e">
            <v>#REF!</v>
          </cell>
          <cell r="W81" t="e">
            <v>#REF!</v>
          </cell>
        </row>
        <row r="82">
          <cell r="C82" t="str">
            <v>Goods and services</v>
          </cell>
          <cell r="G82">
            <v>11.022404463983767</v>
          </cell>
          <cell r="H82">
            <v>8.9335312432119327</v>
          </cell>
          <cell r="I82">
            <v>8.8600139922406669</v>
          </cell>
          <cell r="J82">
            <v>8.17635426653883</v>
          </cell>
          <cell r="K82">
            <v>8.2619696379914362</v>
          </cell>
          <cell r="L82">
            <v>8.5154795991940304</v>
          </cell>
          <cell r="M82">
            <v>8.6493566649511084</v>
          </cell>
          <cell r="N82">
            <v>8.5189055696213138</v>
          </cell>
          <cell r="O82">
            <v>8.39871236935514</v>
          </cell>
          <cell r="P82">
            <v>8.2684421317781069</v>
          </cell>
          <cell r="Q82">
            <v>8.0859425364348514</v>
          </cell>
          <cell r="R82">
            <v>7.8627923948382419</v>
          </cell>
          <cell r="S82">
            <v>7.614497155714985</v>
          </cell>
          <cell r="T82">
            <v>7.3742211193464735</v>
          </cell>
          <cell r="U82">
            <v>7.1417000501631192</v>
          </cell>
          <cell r="V82">
            <v>6.9166785696717303</v>
          </cell>
          <cell r="W82">
            <v>6.6989098553364519</v>
          </cell>
        </row>
        <row r="83">
          <cell r="D83" t="str">
            <v>Wages and salaries</v>
          </cell>
          <cell r="G83">
            <v>4.1057659790328032</v>
          </cell>
          <cell r="H83">
            <v>3.6380421403229306</v>
          </cell>
          <cell r="I83">
            <v>3.6489855625516756</v>
          </cell>
          <cell r="J83">
            <v>3.7311241610738253</v>
          </cell>
          <cell r="K83">
            <v>3.4842907190124004</v>
          </cell>
          <cell r="L83">
            <v>3.7860605342264328</v>
          </cell>
          <cell r="M83">
            <v>3.6777663407102423</v>
          </cell>
          <cell r="N83">
            <v>3.5170788884783186</v>
          </cell>
          <cell r="O83">
            <v>3.4674564383008826</v>
          </cell>
          <cell r="P83">
            <v>3.413673625633832</v>
          </cell>
          <cell r="Q83">
            <v>3.3772081820840674</v>
          </cell>
          <cell r="R83">
            <v>3.3219374167642139</v>
          </cell>
          <cell r="S83">
            <v>3.2355361907907763</v>
          </cell>
          <cell r="T83">
            <v>3.1513821991607793</v>
          </cell>
          <cell r="U83">
            <v>3.0694169929096686</v>
          </cell>
          <cell r="V83">
            <v>2.9895836432888245</v>
          </cell>
          <cell r="W83">
            <v>2.91182670222583</v>
          </cell>
        </row>
        <row r="84">
          <cell r="D84" t="str">
            <v>Other goods and services</v>
          </cell>
          <cell r="G84">
            <v>6.9166384849509637</v>
          </cell>
          <cell r="H84">
            <v>5.2954891028890012</v>
          </cell>
          <cell r="I84">
            <v>5.2110284296889917</v>
          </cell>
          <cell r="J84">
            <v>4.4452301054650052</v>
          </cell>
          <cell r="K84">
            <v>4.7776789189790358</v>
          </cell>
          <cell r="L84">
            <v>4.7294190649675985</v>
          </cell>
          <cell r="M84">
            <v>4.9715903242408643</v>
          </cell>
          <cell r="N84">
            <v>5.0018266811429966</v>
          </cell>
          <cell r="O84">
            <v>4.9312559310542561</v>
          </cell>
          <cell r="P84">
            <v>4.8547685061442749</v>
          </cell>
          <cell r="Q84">
            <v>4.708734354350784</v>
          </cell>
          <cell r="R84">
            <v>4.5408549780740275</v>
          </cell>
          <cell r="S84">
            <v>4.3789609649242083</v>
          </cell>
          <cell r="T84">
            <v>4.2228389201856942</v>
          </cell>
          <cell r="U84">
            <v>4.0722830572534496</v>
          </cell>
          <cell r="V84">
            <v>3.9270949263829049</v>
          </cell>
          <cell r="W84">
            <v>3.7870831531106215</v>
          </cell>
        </row>
        <row r="85">
          <cell r="C85" t="str">
            <v>Transfers</v>
          </cell>
          <cell r="G85">
            <v>17.450541088941499</v>
          </cell>
          <cell r="H85">
            <v>17.511983201795672</v>
          </cell>
          <cell r="I85">
            <v>17.734592634993323</v>
          </cell>
          <cell r="J85">
            <v>19.080476989453498</v>
          </cell>
          <cell r="K85">
            <v>19.278095979536229</v>
          </cell>
          <cell r="L85">
            <v>20.305134344061429</v>
          </cell>
          <cell r="M85">
            <v>20.748790530108081</v>
          </cell>
          <cell r="N85">
            <v>21.102215791525499</v>
          </cell>
          <cell r="O85">
            <v>21.220574418563981</v>
          </cell>
          <cell r="P85">
            <v>21.309256174513852</v>
          </cell>
          <cell r="Q85">
            <v>21.041403246342895</v>
          </cell>
          <cell r="R85">
            <v>20.61868827030494</v>
          </cell>
          <cell r="S85" t="e">
            <v>#REF!</v>
          </cell>
          <cell r="T85" t="e">
            <v>#REF!</v>
          </cell>
          <cell r="U85" t="e">
            <v>#REF!</v>
          </cell>
          <cell r="V85" t="e">
            <v>#REF!</v>
          </cell>
          <cell r="W85" t="e">
            <v>#REF!</v>
          </cell>
        </row>
        <row r="86">
          <cell r="D86" t="str">
            <v>Health Insurance</v>
          </cell>
          <cell r="G86">
            <v>5.3432532972607376</v>
          </cell>
          <cell r="H86">
            <v>5.3663746289189778</v>
          </cell>
          <cell r="I86">
            <v>5.4876931883228401</v>
          </cell>
          <cell r="J86">
            <v>5.5715484180249275</v>
          </cell>
          <cell r="K86">
            <v>5.6414391369626875</v>
          </cell>
          <cell r="L86">
            <v>5.792136361161031</v>
          </cell>
          <cell r="M86">
            <v>5.8747812660833763</v>
          </cell>
          <cell r="N86">
            <v>6.028720888381522</v>
          </cell>
          <cell r="O86">
            <v>6.0625349264046555</v>
          </cell>
          <cell r="P86">
            <v>6.087870538541087</v>
          </cell>
          <cell r="Q86">
            <v>6.0228388677350564</v>
          </cell>
          <cell r="R86">
            <v>5.9242701992757576</v>
          </cell>
          <cell r="S86">
            <v>5.8103419262127618</v>
          </cell>
          <cell r="T86">
            <v>5.6986045814779018</v>
          </cell>
          <cell r="U86">
            <v>5.5890160318340962</v>
          </cell>
          <cell r="V86">
            <v>5.4815349542988248</v>
          </cell>
          <cell r="W86">
            <v>5.3761208205623099</v>
          </cell>
        </row>
        <row r="87">
          <cell r="D87" t="str">
            <v>Transfers to households</v>
          </cell>
          <cell r="G87">
            <v>11.666892120392291</v>
          </cell>
          <cell r="H87">
            <v>11.473535587575123</v>
          </cell>
          <cell r="I87">
            <v>11.586020479552248</v>
          </cell>
          <cell r="J87">
            <v>12.585450623202302</v>
          </cell>
          <cell r="K87">
            <v>12.663737974753936</v>
          </cell>
          <cell r="L87">
            <v>13.417077834231881</v>
          </cell>
          <cell r="M87">
            <v>13.425542974781266</v>
          </cell>
          <cell r="N87">
            <v>13.824743135085019</v>
          </cell>
          <cell r="O87">
            <v>13.902283694464826</v>
          </cell>
          <cell r="P87">
            <v>13.960381977075869</v>
          </cell>
          <cell r="Q87">
            <v>13.771030975740766</v>
          </cell>
          <cell r="R87">
            <v>13.467301569407446</v>
          </cell>
          <cell r="S87">
            <v>9.6695248734762007</v>
          </cell>
          <cell r="T87">
            <v>9.7910186040975518</v>
          </cell>
          <cell r="U87">
            <v>9.9140388550778056</v>
          </cell>
          <cell r="V87">
            <v>10.038604806537572</v>
          </cell>
          <cell r="W87">
            <v>10.164735879588035</v>
          </cell>
        </row>
        <row r="88">
          <cell r="E88" t="str">
            <v>Pensions</v>
          </cell>
          <cell r="G88">
            <v>7.4568819749746371</v>
          </cell>
          <cell r="H88">
            <v>7.950184635435523</v>
          </cell>
          <cell r="I88">
            <v>8.1142275647141133</v>
          </cell>
          <cell r="J88">
            <v>9.0553092042186005</v>
          </cell>
          <cell r="K88">
            <v>9.237668909525663</v>
          </cell>
          <cell r="L88">
            <v>9.6854544464412147</v>
          </cell>
          <cell r="M88">
            <v>9.4235717961914567</v>
          </cell>
          <cell r="N88">
            <v>9.7179064468230667</v>
          </cell>
          <cell r="O88">
            <v>9.7724124795590335</v>
          </cell>
          <cell r="P88">
            <v>9.8132518405235327</v>
          </cell>
          <cell r="Q88">
            <v>9.7084250116365762</v>
          </cell>
          <cell r="R88">
            <v>9.5495387210933522</v>
          </cell>
          <cell r="S88">
            <v>9.6695248734762007</v>
          </cell>
          <cell r="T88">
            <v>9.7910186040975518</v>
          </cell>
          <cell r="U88">
            <v>9.9140388550778056</v>
          </cell>
          <cell r="V88">
            <v>10.038604806537572</v>
          </cell>
          <cell r="W88">
            <v>10.164735879588035</v>
          </cell>
        </row>
        <row r="89">
          <cell r="E89" t="str">
            <v>Other social transfers</v>
          </cell>
          <cell r="G89">
            <v>4.2100101454176535</v>
          </cell>
          <cell r="H89">
            <v>3.5233509521395998</v>
          </cell>
          <cell r="I89">
            <v>3.4717929148381357</v>
          </cell>
          <cell r="J89">
            <v>3.5301414189836997</v>
          </cell>
          <cell r="K89">
            <v>3.4260690652282704</v>
          </cell>
          <cell r="L89">
            <v>3.731623387790667</v>
          </cell>
          <cell r="M89">
            <v>4.0019711785898089</v>
          </cell>
          <cell r="N89">
            <v>4.1068366882619509</v>
          </cell>
          <cell r="O89">
            <v>4.1298712149057906</v>
          </cell>
          <cell r="P89">
            <v>4.1471301365523363</v>
          </cell>
          <cell r="Q89">
            <v>4.0626059641041907</v>
          </cell>
          <cell r="R89">
            <v>3.9177628483140934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D90" t="str">
            <v>Other transfers</v>
          </cell>
          <cell r="G90">
            <v>0.44039567128846807</v>
          </cell>
          <cell r="H90">
            <v>0.67207298530157122</v>
          </cell>
          <cell r="I90">
            <v>0.66087896711823446</v>
          </cell>
          <cell r="J90">
            <v>0.92347794822627038</v>
          </cell>
          <cell r="K90">
            <v>0.9729188678196079</v>
          </cell>
          <cell r="L90">
            <v>1.0959201486685186</v>
          </cell>
          <cell r="M90">
            <v>1.4484662892434381</v>
          </cell>
          <cell r="N90">
            <v>1.2487517680589608</v>
          </cell>
          <cell r="O90">
            <v>1.2557557976944975</v>
          </cell>
          <cell r="P90">
            <v>1.2610036588968956</v>
          </cell>
          <cell r="Q90">
            <v>1.2475334028670693</v>
          </cell>
          <cell r="R90">
            <v>1.2271165016217354</v>
          </cell>
          <cell r="S90" t="e">
            <v>#REF!</v>
          </cell>
          <cell r="T90" t="e">
            <v>#REF!</v>
          </cell>
          <cell r="U90" t="e">
            <v>#REF!</v>
          </cell>
          <cell r="V90" t="e">
            <v>#REF!</v>
          </cell>
          <cell r="W90" t="e">
            <v>#REF!</v>
          </cell>
        </row>
        <row r="91">
          <cell r="C91" t="str">
            <v>Subsidies to Enterprises</v>
          </cell>
          <cell r="G91">
            <v>7.0273926276631729</v>
          </cell>
          <cell r="H91">
            <v>8.2589240460502484</v>
          </cell>
          <cell r="I91">
            <v>7.9805380652547218</v>
          </cell>
          <cell r="J91">
            <v>7.7556327900287627</v>
          </cell>
          <cell r="K91">
            <v>7.7339709725852206</v>
          </cell>
          <cell r="L91">
            <v>7.5772495692424977</v>
          </cell>
          <cell r="M91">
            <v>9.812557900154399</v>
          </cell>
          <cell r="N91">
            <v>11.525107821048353</v>
          </cell>
          <cell r="O91">
            <v>6.8239025511158919</v>
          </cell>
          <cell r="P91">
            <v>6.4408332769736747</v>
          </cell>
          <cell r="Q91">
            <v>5.8177947705253965</v>
          </cell>
          <cell r="R91">
            <v>5.4821527645335459</v>
          </cell>
          <cell r="S91">
            <v>5.2185877277771251</v>
          </cell>
          <cell r="T91">
            <v>4.9676940870186099</v>
          </cell>
          <cell r="U91">
            <v>4.7288626405273311</v>
          </cell>
          <cell r="V91">
            <v>4.5015134751173633</v>
          </cell>
          <cell r="W91">
            <v>4.2850945580444124</v>
          </cell>
        </row>
        <row r="92">
          <cell r="D92" t="str">
            <v>of which: expenditures of TI</v>
          </cell>
          <cell r="G92">
            <v>0</v>
          </cell>
          <cell r="H92">
            <v>0.24618058069654625</v>
          </cell>
          <cell r="I92">
            <v>0.97945684665776256</v>
          </cell>
          <cell r="J92">
            <v>0.36553211888782355</v>
          </cell>
          <cell r="K92">
            <v>0.99538452983373182</v>
          </cell>
          <cell r="L92">
            <v>0.39753852856287097</v>
          </cell>
          <cell r="M92">
            <v>2.9181677817807516</v>
          </cell>
          <cell r="N92">
            <v>4.7820707661035176</v>
          </cell>
          <cell r="O92">
            <v>0.36412365674789587</v>
          </cell>
          <cell r="P92">
            <v>0.29752608286852439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C93" t="str">
            <v>Interest payments</v>
          </cell>
          <cell r="G93">
            <v>1.3040243490023673</v>
          </cell>
          <cell r="H93">
            <v>1.1991890522047643</v>
          </cell>
          <cell r="I93">
            <v>1.0347897983845322</v>
          </cell>
          <cell r="J93">
            <v>1.2427492809204219</v>
          </cell>
          <cell r="K93">
            <v>1.1792248234443641</v>
          </cell>
          <cell r="L93">
            <v>1.0673925758318357</v>
          </cell>
          <cell r="M93">
            <v>1.0522388059701493</v>
          </cell>
          <cell r="N93">
            <v>1.2372414803522984</v>
          </cell>
          <cell r="O93">
            <v>1.5702469826065799</v>
          </cell>
          <cell r="P93">
            <v>1.7357877982907228</v>
          </cell>
          <cell r="Q93">
            <v>1.6406929663480299</v>
          </cell>
          <cell r="R93">
            <v>1.6393647926538883</v>
          </cell>
          <cell r="S93">
            <v>1.6954564935464984</v>
          </cell>
          <cell r="T93" t="e">
            <v>#REF!</v>
          </cell>
          <cell r="U93" t="e">
            <v>#REF!</v>
          </cell>
          <cell r="V93" t="e">
            <v>#REF!</v>
          </cell>
          <cell r="W93" t="e">
            <v>#REF!</v>
          </cell>
        </row>
        <row r="94">
          <cell r="B94" t="str">
            <v>Capital Expenditures</v>
          </cell>
          <cell r="G94">
            <v>7.0484443692932022</v>
          </cell>
          <cell r="H94">
            <v>7.0985446383317647</v>
          </cell>
          <cell r="I94">
            <v>6.3980156458691093</v>
          </cell>
          <cell r="J94">
            <v>5.5443432406519655</v>
          </cell>
          <cell r="K94">
            <v>5.2313851971306233</v>
          </cell>
          <cell r="L94">
            <v>5.5926539639492487</v>
          </cell>
          <cell r="M94">
            <v>6.0176016469377247</v>
          </cell>
          <cell r="N94">
            <v>6.3606717844497798</v>
          </cell>
          <cell r="O94">
            <v>6.3985593186330805</v>
          </cell>
          <cell r="P94">
            <v>6.2956711884956968</v>
          </cell>
          <cell r="Q94">
            <v>6.0949982784443364</v>
          </cell>
          <cell r="R94">
            <v>5.7503792113277212</v>
          </cell>
          <cell r="S94">
            <v>5.4065205186427052</v>
          </cell>
          <cell r="T94">
            <v>5.0832714734060085</v>
          </cell>
          <cell r="U94">
            <v>4.779393872363328</v>
          </cell>
          <cell r="V94">
            <v>4.4937240821505746</v>
          </cell>
          <cell r="W94">
            <v>4.2251685373526584</v>
          </cell>
        </row>
        <row r="95">
          <cell r="C95" t="str">
            <v>Fixed investment</v>
          </cell>
          <cell r="G95">
            <v>4.5875042272573561</v>
          </cell>
          <cell r="H95">
            <v>4.6000289624212582</v>
          </cell>
          <cell r="I95">
            <v>4.4010048972842339</v>
          </cell>
          <cell r="J95">
            <v>3.6417186001917545</v>
          </cell>
          <cell r="K95">
            <v>3.3422676972696435</v>
          </cell>
          <cell r="L95">
            <v>3.5927135223002797</v>
          </cell>
          <cell r="M95">
            <v>3.7674729799279465</v>
          </cell>
          <cell r="N95">
            <v>3.9946291169245711</v>
          </cell>
          <cell r="O95">
            <v>4.0710901230209542</v>
          </cell>
          <cell r="P95">
            <v>4.0485200108658113</v>
          </cell>
          <cell r="Q95">
            <v>3.9783144615444384</v>
          </cell>
          <cell r="R95">
            <v>3.7487963195322589</v>
          </cell>
          <cell r="S95">
            <v>3.5325196087900137</v>
          </cell>
          <cell r="T95">
            <v>3.328720400590591</v>
          </cell>
          <cell r="U95">
            <v>3.1366788390180562</v>
          </cell>
          <cell r="V95">
            <v>2.9557165983054761</v>
          </cell>
          <cell r="W95">
            <v>2.7851944868647753</v>
          </cell>
        </row>
        <row r="96">
          <cell r="C96" t="str">
            <v>Other investment</v>
          </cell>
          <cell r="G96">
            <v>2.460940142035847</v>
          </cell>
          <cell r="H96">
            <v>2.4985156759105061</v>
          </cell>
          <cell r="I96">
            <v>1.9970107485848758</v>
          </cell>
          <cell r="J96">
            <v>1.902624640460211</v>
          </cell>
          <cell r="K96">
            <v>1.8891174998609797</v>
          </cell>
          <cell r="L96">
            <v>1.9999404416489686</v>
          </cell>
          <cell r="M96">
            <v>2.2501286670097786</v>
          </cell>
          <cell r="N96">
            <v>2.36604266752521</v>
          </cell>
          <cell r="O96">
            <v>2.3274691956121263</v>
          </cell>
          <cell r="P96">
            <v>2.2471511776298843</v>
          </cell>
          <cell r="Q96">
            <v>2.116683816899898</v>
          </cell>
          <cell r="R96">
            <v>2.0015828917954623</v>
          </cell>
          <cell r="S96">
            <v>1.8740009098526911</v>
          </cell>
          <cell r="T96">
            <v>1.7545510728154179</v>
          </cell>
          <cell r="U96">
            <v>1.6427150333452718</v>
          </cell>
          <cell r="V96">
            <v>1.5380074838450977</v>
          </cell>
          <cell r="W96">
            <v>1.4399740504878826</v>
          </cell>
        </row>
        <row r="97">
          <cell r="B97" t="str">
            <v>Lending minus repayments</v>
          </cell>
          <cell r="G97">
            <v>-1.9989009130875888</v>
          </cell>
          <cell r="H97">
            <v>-1.4734631815219754</v>
          </cell>
          <cell r="I97">
            <v>-1.3845958150480187</v>
          </cell>
          <cell r="J97">
            <v>-0.93486337488015347</v>
          </cell>
          <cell r="K97">
            <v>-0.84463092921092131</v>
          </cell>
          <cell r="L97">
            <v>-1.0520006240810322</v>
          </cell>
          <cell r="M97">
            <v>-2.6728769943386514</v>
          </cell>
          <cell r="N97">
            <v>-3.9668064176971254</v>
          </cell>
          <cell r="O97">
            <v>-1.415795742319635</v>
          </cell>
          <cell r="P97">
            <v>-1.1343936504500201</v>
          </cell>
          <cell r="Q97">
            <v>-0.17324231296234927</v>
          </cell>
          <cell r="R97">
            <v>0.36491179506423865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B98" t="str">
            <v>Lending minus repayments (exc. pvt)</v>
          </cell>
          <cell r="G98">
            <v>0.67999661819411561</v>
          </cell>
          <cell r="H98">
            <v>0.49149228875534001</v>
          </cell>
          <cell r="I98">
            <v>0.24848947401895313</v>
          </cell>
          <cell r="J98">
            <v>-0.10498561840843723</v>
          </cell>
          <cell r="K98">
            <v>1.8350775732636496E-2</v>
          </cell>
          <cell r="L98">
            <v>0.36704855089037769</v>
          </cell>
          <cell r="M98">
            <v>7.3031394750386211E-2</v>
          </cell>
          <cell r="N98">
            <v>0.26424384860845651</v>
          </cell>
          <cell r="O98">
            <v>1.5340667933595211</v>
          </cell>
          <cell r="P98">
            <v>0.15919801419573798</v>
          </cell>
          <cell r="Q98">
            <v>0.22889861777662304</v>
          </cell>
          <cell r="R98">
            <v>0.36491179506423865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C99" t="str">
            <v>Privatization revenues</v>
          </cell>
          <cell r="G99">
            <v>-2.6788975312817045</v>
          </cell>
          <cell r="H99">
            <v>-1.9649554702773155</v>
          </cell>
          <cell r="I99">
            <v>-1.6330852890669718</v>
          </cell>
          <cell r="J99">
            <v>-0.82987775647171624</v>
          </cell>
          <cell r="K99">
            <v>-0.86298170494355786</v>
          </cell>
          <cell r="L99">
            <v>-1.41904917497141</v>
          </cell>
          <cell r="M99">
            <v>-2.7459083890890379</v>
          </cell>
          <cell r="N99">
            <v>-4.2310502663055818</v>
          </cell>
          <cell r="O99">
            <v>-2.9498625356791561</v>
          </cell>
          <cell r="P99">
            <v>-1.2935916646457581</v>
          </cell>
          <cell r="Q99">
            <v>-0.40214093073897234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1">
          <cell r="A101" t="str">
            <v>General Government Balance</v>
          </cell>
          <cell r="G101">
            <v>0.78077443354751552</v>
          </cell>
          <cell r="H101">
            <v>0.35008326696112063</v>
          </cell>
          <cell r="I101">
            <v>-0.27208547987025505</v>
          </cell>
          <cell r="J101">
            <v>-1.1876797698945381</v>
          </cell>
          <cell r="K101">
            <v>-1.560362675860538</v>
          </cell>
          <cell r="L101">
            <v>-0.57876889832815881</v>
          </cell>
          <cell r="M101">
            <v>-3.6571796191456554</v>
          </cell>
          <cell r="N101">
            <v>-4.6201403895181068</v>
          </cell>
          <cell r="O101">
            <v>-3.1510017275538664</v>
          </cell>
          <cell r="P101">
            <v>-3.2293090757600207</v>
          </cell>
          <cell r="Q101">
            <v>-3.0914191694098712</v>
          </cell>
          <cell r="R101">
            <v>-2.598763317776597</v>
          </cell>
          <cell r="S101" t="e">
            <v>#REF!</v>
          </cell>
          <cell r="T101" t="e">
            <v>#REF!</v>
          </cell>
          <cell r="U101" t="e">
            <v>#REF!</v>
          </cell>
          <cell r="V101" t="e">
            <v>#REF!</v>
          </cell>
          <cell r="W101" t="e">
            <v>#REF!</v>
          </cell>
        </row>
        <row r="102">
          <cell r="B102" t="str">
            <v>Primary Balance</v>
          </cell>
          <cell r="G102">
            <v>2.0847987825498828</v>
          </cell>
          <cell r="H102">
            <v>1.549272319165885</v>
          </cell>
          <cell r="I102">
            <v>0.76270431851427722</v>
          </cell>
          <cell r="J102">
            <v>5.5069511025883922E-2</v>
          </cell>
          <cell r="K102">
            <v>-0.38113785241617387</v>
          </cell>
          <cell r="L102">
            <v>0.48862367750367697</v>
          </cell>
          <cell r="M102">
            <v>-2.6049408131755061</v>
          </cell>
          <cell r="N102">
            <v>-3.3828989091658093</v>
          </cell>
          <cell r="O102">
            <v>-1.5807547449472863</v>
          </cell>
          <cell r="P102">
            <v>-1.4935212774692979</v>
          </cell>
          <cell r="Q102">
            <v>-1.4507262030618415</v>
          </cell>
          <cell r="R102">
            <v>-0.9593985251227084</v>
          </cell>
        </row>
        <row r="103">
          <cell r="A103" t="str">
            <v>General Gvt Balance (exc. privatization)</v>
          </cell>
          <cell r="G103">
            <v>-1.898123097734189</v>
          </cell>
          <cell r="H103">
            <v>-1.6148722033161951</v>
          </cell>
          <cell r="I103">
            <v>-1.9051707689372268</v>
          </cell>
          <cell r="J103">
            <v>-2.0175575263662546</v>
          </cell>
          <cell r="K103">
            <v>-2.9502308847244652</v>
          </cell>
          <cell r="L103">
            <v>-3.6643758253008758</v>
          </cell>
          <cell r="M103">
            <v>-7.0773031394750427</v>
          </cell>
          <cell r="N103">
            <v>-8.8511906558236895</v>
          </cell>
          <cell r="O103">
            <v>-6.1008642632330226</v>
          </cell>
          <cell r="P103">
            <v>-4.5229007404057793</v>
          </cell>
          <cell r="Q103">
            <v>-3.4935601001488439</v>
          </cell>
          <cell r="R103">
            <v>-2.598763317776597</v>
          </cell>
          <cell r="S103" t="e">
            <v>#REF!</v>
          </cell>
          <cell r="T103" t="e">
            <v>#REF!</v>
          </cell>
          <cell r="U103" t="e">
            <v>#REF!</v>
          </cell>
          <cell r="V103" t="e">
            <v>#REF!</v>
          </cell>
          <cell r="W103" t="e">
            <v>#REF!</v>
          </cell>
        </row>
        <row r="104">
          <cell r="B104" t="str">
            <v>Primary Balance</v>
          </cell>
          <cell r="G104">
            <v>-0.59409874873182167</v>
          </cell>
          <cell r="H104">
            <v>-0.41568315111143073</v>
          </cell>
          <cell r="I104">
            <v>-0.87038097055269459</v>
          </cell>
          <cell r="J104">
            <v>-0.77480824544583271</v>
          </cell>
          <cell r="K104">
            <v>-1.7710060612801011</v>
          </cell>
          <cell r="L104">
            <v>-2.5969832494690399</v>
          </cell>
          <cell r="M104">
            <v>-6.0250643335048935</v>
          </cell>
          <cell r="N104">
            <v>-7.6139491754713911</v>
          </cell>
          <cell r="O104">
            <v>-4.5306172806264424</v>
          </cell>
          <cell r="P104">
            <v>-2.7871129421150567</v>
          </cell>
          <cell r="Q104">
            <v>-1.852867133800814</v>
          </cell>
          <cell r="R104">
            <v>-0.95939852512270862</v>
          </cell>
        </row>
        <row r="105">
          <cell r="A105" t="str">
            <v>General Gvt Balance (exc. pvt and exp. of TI)</v>
          </cell>
          <cell r="G105">
            <v>-1.898123097734189</v>
          </cell>
          <cell r="H105">
            <v>-1.3686916226196488</v>
          </cell>
          <cell r="I105">
            <v>-0.92571392227946447</v>
          </cell>
          <cell r="J105">
            <v>-1.6520254074784309</v>
          </cell>
          <cell r="K105">
            <v>-1.9548463548907331</v>
          </cell>
          <cell r="L105">
            <v>-3.266837296738005</v>
          </cell>
          <cell r="M105">
            <v>-4.1591353576942911</v>
          </cell>
          <cell r="N105">
            <v>-4.069119889720171</v>
          </cell>
          <cell r="O105">
            <v>-5.7367406064851263</v>
          </cell>
          <cell r="P105">
            <v>-4.2253746575372544</v>
          </cell>
          <cell r="Q105">
            <v>-3.4935601001488439</v>
          </cell>
          <cell r="R105">
            <v>-2.598763317776597</v>
          </cell>
          <cell r="S105" t="e">
            <v>#REF!</v>
          </cell>
          <cell r="T105" t="e">
            <v>#REF!</v>
          </cell>
          <cell r="U105" t="e">
            <v>#REF!</v>
          </cell>
          <cell r="V105" t="e">
            <v>#REF!</v>
          </cell>
          <cell r="W105" t="e">
            <v>#REF!</v>
          </cell>
        </row>
        <row r="106">
          <cell r="B106" t="str">
            <v>Primary Balance</v>
          </cell>
          <cell r="G106">
            <v>-0.59409874873182167</v>
          </cell>
          <cell r="H106">
            <v>-0.16950257041488448</v>
          </cell>
          <cell r="I106">
            <v>0.10907587610506775</v>
          </cell>
          <cell r="J106">
            <v>-0.40927612655800893</v>
          </cell>
          <cell r="K106">
            <v>-0.77562153144636903</v>
          </cell>
          <cell r="L106">
            <v>-2.1994447209061692</v>
          </cell>
          <cell r="M106">
            <v>-3.1068965517241418</v>
          </cell>
          <cell r="N106">
            <v>-2.8318784093678726</v>
          </cell>
          <cell r="O106">
            <v>-4.1664936238785462</v>
          </cell>
          <cell r="P106">
            <v>-2.4895868592465318</v>
          </cell>
          <cell r="Q106">
            <v>-1.852867133800814</v>
          </cell>
          <cell r="R106">
            <v>-0.95939852512270862</v>
          </cell>
        </row>
        <row r="107">
          <cell r="A107" t="str">
            <v>General Gvt Balance (exc.pvt, exp of TI, calls on guarantees)</v>
          </cell>
          <cell r="G107">
            <v>-1.862698681095704</v>
          </cell>
          <cell r="H107">
            <v>-1.3115632466874205</v>
          </cell>
          <cell r="I107">
            <v>-0.91992622273103231</v>
          </cell>
          <cell r="J107">
            <v>-1.5328978906999073</v>
          </cell>
          <cell r="K107">
            <v>-1.5832175943947091</v>
          </cell>
          <cell r="L107">
            <v>-3.2135235680444367</v>
          </cell>
          <cell r="M107">
            <v>-4.0047349459598598</v>
          </cell>
          <cell r="N107">
            <v>-3.8048760411117146</v>
          </cell>
          <cell r="O107">
            <v>-4.202673813125605</v>
          </cell>
          <cell r="P107">
            <v>-4.0661766433415156</v>
          </cell>
          <cell r="Q107">
            <v>-3.2646614823722206</v>
          </cell>
          <cell r="R107">
            <v>-2.2338515227123583</v>
          </cell>
          <cell r="S107" t="e">
            <v>#REF!</v>
          </cell>
          <cell r="T107" t="e">
            <v>#REF!</v>
          </cell>
          <cell r="U107" t="e">
            <v>#REF!</v>
          </cell>
          <cell r="V107" t="e">
            <v>#REF!</v>
          </cell>
          <cell r="W107" t="e">
            <v>#REF!</v>
          </cell>
        </row>
        <row r="108">
          <cell r="G108">
            <v>-1.8626986810957085</v>
          </cell>
          <cell r="H108">
            <v>-1.3115632466874254</v>
          </cell>
          <cell r="I108">
            <v>-0.91992622273103453</v>
          </cell>
          <cell r="J108">
            <v>-1.5328978906999051</v>
          </cell>
          <cell r="K108">
            <v>-1.5832175943947111</v>
          </cell>
          <cell r="L108">
            <v>-3.2135235680444358</v>
          </cell>
          <cell r="M108">
            <v>-4.0047349459598554</v>
          </cell>
          <cell r="N108">
            <v>-3.8048760411117191</v>
          </cell>
          <cell r="O108">
            <v>-4.2026738131256058</v>
          </cell>
          <cell r="P108">
            <v>-4.0661766433415174</v>
          </cell>
          <cell r="Q108">
            <v>-3.2646614823722206</v>
          </cell>
          <cell r="R108">
            <v>-2.2338515227123579</v>
          </cell>
          <cell r="S108" t="e">
            <v>#REF!</v>
          </cell>
          <cell r="T108" t="e">
            <v>#REF!</v>
          </cell>
          <cell r="U108" t="e">
            <v>#REF!</v>
          </cell>
          <cell r="V108" t="e">
            <v>#REF!</v>
          </cell>
          <cell r="W108" t="e">
            <v>#REF!</v>
          </cell>
        </row>
        <row r="109">
          <cell r="A109" t="str">
            <v>Debt</v>
          </cell>
          <cell r="G109">
            <v>17.604582346973285</v>
          </cell>
          <cell r="H109">
            <v>15.272319165882267</v>
          </cell>
          <cell r="I109">
            <v>13.148797104189402</v>
          </cell>
          <cell r="J109">
            <v>13.033435642377755</v>
          </cell>
          <cell r="K109">
            <v>13.366735249958294</v>
          </cell>
          <cell r="L109">
            <v>14.95501824320645</v>
          </cell>
          <cell r="M109">
            <v>17.790941842511586</v>
          </cell>
          <cell r="N109">
            <v>21.626896133192311</v>
          </cell>
          <cell r="O109">
            <v>23.412253116025866</v>
          </cell>
          <cell r="P109">
            <v>25.131994227693433</v>
          </cell>
          <cell r="Q109">
            <v>26.529890117238867</v>
          </cell>
          <cell r="R109">
            <v>27.437623812532486</v>
          </cell>
          <cell r="S109" t="e">
            <v>#REF!</v>
          </cell>
          <cell r="T109" t="e">
            <v>#REF!</v>
          </cell>
          <cell r="U109" t="e">
            <v>#REF!</v>
          </cell>
          <cell r="V109" t="e">
            <v>#REF!</v>
          </cell>
          <cell r="W109" t="e">
            <v>#REF!</v>
          </cell>
        </row>
      </sheetData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fpeter2"/>
      <sheetName val="Sheet1"/>
      <sheetName val="Sheet2"/>
      <sheetName val="Sheet3"/>
      <sheetName val="Debt service request"/>
    </sheetNames>
    <definedNames>
      <definedName name="NTDD_RG" refersTo="#ODKAZ!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Sheet"/>
      <sheetName val="EdssLlsWeoRequest"/>
      <sheetName val="EdssGeeDatabase"/>
      <sheetName val="EdssGeeGAS"/>
      <sheetName val="IfsMonthly"/>
      <sheetName val="EdssPcpiMonEnd"/>
      <sheetName val="IfsAnnual"/>
      <sheetName val="OecdEo"/>
      <sheetName val="CPB"/>
      <sheetName val="CPB-main_econ_indicators"/>
      <sheetName val="CPB_ GDP"/>
      <sheetName val="CPBFiscal"/>
      <sheetName val="CPBLabor"/>
      <sheetName val="ExportMarketGrowth"/>
      <sheetName val="ControlSheet"/>
      <sheetName val="BasicDataSheet"/>
      <sheetName val="Macros for WEO file"/>
      <sheetName val="MainEconIndicators"/>
      <sheetName val="MediumTermTable"/>
      <sheetName val="SummaryIndic"/>
      <sheetName val="EdssWeoNldBrfData"/>
      <sheetName val="CompNAandBOP"/>
      <sheetName val="BalanceOfPayments"/>
      <sheetName val="NationalAccounts"/>
      <sheetName val="FiscalTable"/>
      <sheetName val="PublicFinance (2)"/>
      <sheetName val="PublicFinance"/>
      <sheetName val="EmplPotentialInflation"/>
      <sheetName val="ExportToWEO"/>
      <sheetName val="ExportToEdss"/>
      <sheetName val="Sheet1"/>
      <sheetName val="CPB table April 2007"/>
      <sheetName val="MoF table April 2007"/>
      <sheetName val="Gov08-11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atrenia_komentár"/>
      <sheetName val="Sekcia_IV_opatrenia"/>
      <sheetName val="Opatrenia_rozbitie(texty_spolu)"/>
      <sheetName val="Opatrenia_rozbitie_(texty)"/>
      <sheetName val="Opatrenia_rozbitie_(len príjmy)"/>
      <sheetName val="Aktualizacia_sep"/>
      <sheetName val="Aktualizacia_sep_vs_RVS_neuplne"/>
      <sheetName val="NOVA legislativa"/>
      <sheetName val="NOVA legislativa 2014"/>
      <sheetName val="Opatrenia_aktualne"/>
      <sheetName val="Opatrenia NPC (len ostatne)"/>
      <sheetName val="DANE_rozpocet_19%"/>
      <sheetName val="DANE_23%"/>
      <sheetName val="ostatne"/>
      <sheetName val="sumar"/>
      <sheetName val="sumar_23%"/>
      <sheetName val="Hárok1"/>
      <sheetName val="opatrenia_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0.67</v>
          </cell>
        </row>
        <row r="3">
          <cell r="M3">
            <v>0.219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992"/>
      <sheetName val="1993"/>
      <sheetName val="1994"/>
      <sheetName val="1995"/>
      <sheetName val="1996"/>
      <sheetName val="1997"/>
      <sheetName val="1998"/>
      <sheetName val="99budg"/>
      <sheetName val="1999"/>
      <sheetName val="00budg"/>
      <sheetName val="92_2000"/>
      <sheetName val="2000"/>
      <sheetName val="01budg"/>
      <sheetName val="output"/>
      <sheetName val="fctnl"/>
      <sheetName val="Figures"/>
      <sheetName val="%GDP"/>
      <sheetName val="ControlSheet"/>
      <sheetName val="old-new"/>
      <sheetName val="projections"/>
      <sheetName val="hist series"/>
      <sheetName val="Nclassif92-01"/>
      <sheetName val="proj_levels_base"/>
      <sheetName val="proj_percent_base"/>
      <sheetName val="assumptions_base"/>
      <sheetName val="exp.analysis"/>
      <sheetName val="proj_levels_adj"/>
      <sheetName val="proj_percent_adj"/>
      <sheetName val="assumption_adj"/>
      <sheetName val="WEO Q1"/>
      <sheetName val="BP99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 t="str">
            <v>Table 4.  Slovenia: Summary of General Government Operations</v>
          </cell>
        </row>
        <row r="6">
          <cell r="G6">
            <v>1992</v>
          </cell>
          <cell r="H6">
            <v>1993</v>
          </cell>
          <cell r="I6">
            <v>1994</v>
          </cell>
          <cell r="J6">
            <v>1995</v>
          </cell>
          <cell r="K6">
            <v>1996</v>
          </cell>
          <cell r="L6">
            <v>1997</v>
          </cell>
          <cell r="M6">
            <v>1998</v>
          </cell>
          <cell r="N6">
            <v>1999</v>
          </cell>
          <cell r="O6">
            <v>2000</v>
          </cell>
        </row>
        <row r="7">
          <cell r="O7" t="str">
            <v>Budget</v>
          </cell>
          <cell r="P7" t="str">
            <v xml:space="preserve"> MoF estimate</v>
          </cell>
        </row>
        <row r="8">
          <cell r="P8" t="str">
            <v>Dec</v>
          </cell>
        </row>
        <row r="9">
          <cell r="J9">
            <v>36465</v>
          </cell>
          <cell r="K9">
            <v>36465</v>
          </cell>
          <cell r="L9">
            <v>36465</v>
          </cell>
          <cell r="M9">
            <v>36465</v>
          </cell>
          <cell r="N9">
            <v>36465</v>
          </cell>
          <cell r="O9">
            <v>36465</v>
          </cell>
        </row>
        <row r="12">
          <cell r="L12" t="str">
            <v>(billions of SIT)</v>
          </cell>
        </row>
        <row r="14">
          <cell r="B14" t="str">
            <v>TOTAL REVENUE</v>
          </cell>
          <cell r="G14">
            <v>440.96214500000002</v>
          </cell>
          <cell r="H14">
            <v>640.89461700000004</v>
          </cell>
          <cell r="I14">
            <v>803.560384</v>
          </cell>
          <cell r="J14">
            <v>958.18595700000003</v>
          </cell>
          <cell r="K14">
            <v>1091.815149</v>
          </cell>
          <cell r="L14">
            <v>1222.58737</v>
          </cell>
          <cell r="M14">
            <v>1397.9027610000001</v>
          </cell>
          <cell r="N14">
            <v>1590.0169627999999</v>
          </cell>
          <cell r="O14">
            <v>1728.9488249999999</v>
          </cell>
          <cell r="P14">
            <v>1724.3682823673282</v>
          </cell>
        </row>
        <row r="15">
          <cell r="B15" t="str">
            <v xml:space="preserve">    Tax revenue</v>
          </cell>
          <cell r="G15">
            <v>412.07938000000001</v>
          </cell>
          <cell r="H15">
            <v>602.72928400000001</v>
          </cell>
          <cell r="I15">
            <v>772.78198299999997</v>
          </cell>
          <cell r="J15">
            <v>916.32753000000002</v>
          </cell>
          <cell r="K15">
            <v>1032.285488</v>
          </cell>
          <cell r="L15">
            <v>1156.0987620000001</v>
          </cell>
          <cell r="M15">
            <v>1302.7524040000001</v>
          </cell>
          <cell r="N15">
            <v>1499.4297969999998</v>
          </cell>
          <cell r="O15">
            <v>1625.0686259999998</v>
          </cell>
          <cell r="P15">
            <v>1600.7326379490526</v>
          </cell>
        </row>
        <row r="16">
          <cell r="C16" t="str">
            <v>Taxes on Income and Profits</v>
          </cell>
          <cell r="G16">
            <v>75.221118000000004</v>
          </cell>
          <cell r="H16">
            <v>104.769683</v>
          </cell>
          <cell r="I16">
            <v>140.82634200000001</v>
          </cell>
          <cell r="J16">
            <v>160.369674</v>
          </cell>
          <cell r="K16">
            <v>196.930286</v>
          </cell>
          <cell r="L16">
            <v>227.62366700000001</v>
          </cell>
          <cell r="M16">
            <v>252.93563599999999</v>
          </cell>
          <cell r="N16">
            <v>273.81802199999998</v>
          </cell>
          <cell r="O16">
            <v>307.63614999999999</v>
          </cell>
          <cell r="P16">
            <v>311.42752254005012</v>
          </cell>
        </row>
        <row r="17">
          <cell r="C17" t="str">
            <v>Social Security Contributions</v>
          </cell>
          <cell r="G17">
            <v>189.611312</v>
          </cell>
          <cell r="H17">
            <v>274.82218599999999</v>
          </cell>
          <cell r="I17">
            <v>317.41732000000002</v>
          </cell>
          <cell r="J17">
            <v>362.99981300000002</v>
          </cell>
          <cell r="K17">
            <v>376.18419999999998</v>
          </cell>
          <cell r="L17">
            <v>400.63002</v>
          </cell>
          <cell r="M17">
            <v>448.39757800000001</v>
          </cell>
          <cell r="N17">
            <v>496.37094400000001</v>
          </cell>
          <cell r="O17">
            <v>536.98416299999997</v>
          </cell>
          <cell r="P17">
            <v>552.57374863226994</v>
          </cell>
        </row>
        <row r="18">
          <cell r="C18" t="str">
            <v xml:space="preserve">of which: </v>
          </cell>
          <cell r="D18" t="str">
            <v>Pension fund</v>
          </cell>
          <cell r="G18">
            <v>123.697</v>
          </cell>
          <cell r="H18">
            <v>192.816</v>
          </cell>
          <cell r="I18">
            <v>238.21199999999999</v>
          </cell>
          <cell r="J18">
            <v>282.570899</v>
          </cell>
          <cell r="K18">
            <v>277.610905</v>
          </cell>
          <cell r="L18">
            <v>289.29401999999999</v>
          </cell>
          <cell r="M18">
            <v>323.79459400000002</v>
          </cell>
          <cell r="N18">
            <v>358.25232799999998</v>
          </cell>
          <cell r="O18">
            <v>389.57315299999999</v>
          </cell>
          <cell r="P18">
            <v>399.46236699999997</v>
          </cell>
        </row>
        <row r="19">
          <cell r="D19" t="str">
            <v>Health fund</v>
          </cell>
          <cell r="G19">
            <v>66.756</v>
          </cell>
          <cell r="H19">
            <v>85.97</v>
          </cell>
          <cell r="I19">
            <v>96.114000000000004</v>
          </cell>
          <cell r="J19">
            <v>114.00843500000001</v>
          </cell>
          <cell r="K19">
            <v>137.67559900000001</v>
          </cell>
          <cell r="L19">
            <v>154.05053000000001</v>
          </cell>
          <cell r="M19">
            <v>172.05265299999999</v>
          </cell>
          <cell r="N19">
            <v>190.33185800000001</v>
          </cell>
          <cell r="O19">
            <v>206.281834</v>
          </cell>
          <cell r="P19">
            <v>213.23368300000001</v>
          </cell>
        </row>
        <row r="20">
          <cell r="C20" t="str">
            <v>Domestic taxes on goods and services</v>
          </cell>
          <cell r="G20">
            <v>111.136363</v>
          </cell>
          <cell r="H20">
            <v>167.25313700000001</v>
          </cell>
          <cell r="I20">
            <v>240.01373599999999</v>
          </cell>
          <cell r="J20">
            <v>298.158613</v>
          </cell>
          <cell r="K20">
            <v>349.45069699999999</v>
          </cell>
          <cell r="L20">
            <v>412.09367500000002</v>
          </cell>
          <cell r="M20">
            <v>479.71348499999999</v>
          </cell>
          <cell r="N20">
            <v>601.46990600000004</v>
          </cell>
          <cell r="O20">
            <v>635.49816199999998</v>
          </cell>
          <cell r="P20">
            <v>603.40310787391991</v>
          </cell>
        </row>
        <row r="21">
          <cell r="C21" t="str">
            <v>Taxes on international trade</v>
          </cell>
          <cell r="G21">
            <v>32.46002</v>
          </cell>
          <cell r="H21">
            <v>51.462902</v>
          </cell>
          <cell r="I21">
            <v>64.266930000000002</v>
          </cell>
          <cell r="J21">
            <v>78.176456000000002</v>
          </cell>
          <cell r="K21">
            <v>76.592528999999999</v>
          </cell>
          <cell r="L21">
            <v>58.463051</v>
          </cell>
          <cell r="M21">
            <v>47.290784000000002</v>
          </cell>
          <cell r="N21">
            <v>45.657438999999997</v>
          </cell>
          <cell r="O21">
            <v>40.484099999999998</v>
          </cell>
          <cell r="P21">
            <v>38.089449247640005</v>
          </cell>
        </row>
        <row r="22">
          <cell r="C22" t="str">
            <v>Payroll, property and other taxes</v>
          </cell>
          <cell r="G22">
            <v>3.6505670000000001</v>
          </cell>
          <cell r="H22">
            <v>4.4213760000000004</v>
          </cell>
          <cell r="I22">
            <v>10.257655</v>
          </cell>
          <cell r="J22">
            <v>16.622973999999999</v>
          </cell>
          <cell r="K22">
            <v>33.127776000000004</v>
          </cell>
          <cell r="L22">
            <v>57.288349000000004</v>
          </cell>
          <cell r="M22">
            <v>74.414920999999993</v>
          </cell>
          <cell r="N22">
            <v>81.018560399999998</v>
          </cell>
          <cell r="O22">
            <v>82.113485999999995</v>
          </cell>
          <cell r="P22">
            <v>104.46605100000001</v>
          </cell>
        </row>
        <row r="23">
          <cell r="B23" t="str">
            <v xml:space="preserve">    Nontax revenue</v>
          </cell>
          <cell r="G23">
            <v>27.062266999999999</v>
          </cell>
          <cell r="H23">
            <v>36.693831000000003</v>
          </cell>
          <cell r="I23">
            <v>29.184964000000001</v>
          </cell>
          <cell r="J23">
            <v>39.462023000000002</v>
          </cell>
          <cell r="K23">
            <v>56.731934000000003</v>
          </cell>
          <cell r="L23">
            <v>60.923986999999997</v>
          </cell>
          <cell r="M23">
            <v>88.230056000000005</v>
          </cell>
          <cell r="N23">
            <v>79.824922799999996</v>
          </cell>
          <cell r="O23">
            <v>82.669442000000004</v>
          </cell>
          <cell r="P23">
            <v>95.13675034613</v>
          </cell>
        </row>
        <row r="24">
          <cell r="B24" t="str">
            <v xml:space="preserve">    Capital revenue</v>
          </cell>
          <cell r="G24">
            <v>1.8204979999999999</v>
          </cell>
          <cell r="H24">
            <v>1.4715020000000001</v>
          </cell>
          <cell r="I24">
            <v>1.5476430000000001</v>
          </cell>
          <cell r="J24">
            <v>1.823879</v>
          </cell>
          <cell r="K24">
            <v>1.7382690000000001</v>
          </cell>
          <cell r="L24">
            <v>3.8049059999999999</v>
          </cell>
          <cell r="M24">
            <v>4.4712360000000002</v>
          </cell>
          <cell r="N24">
            <v>6.4298489999999999</v>
          </cell>
          <cell r="O24">
            <v>10.934607</v>
          </cell>
          <cell r="P24">
            <v>6.6947404754958395</v>
          </cell>
        </row>
        <row r="25">
          <cell r="B25" t="str">
            <v xml:space="preserve">    Other revenue</v>
          </cell>
          <cell r="G25">
            <v>0</v>
          </cell>
          <cell r="H25">
            <v>0</v>
          </cell>
          <cell r="I25">
            <v>4.5794000000000001E-2</v>
          </cell>
          <cell r="J25">
            <v>0.57252500000000395</v>
          </cell>
          <cell r="K25">
            <v>1.0594580000000302</v>
          </cell>
          <cell r="L25">
            <v>1.7597149999998889</v>
          </cell>
          <cell r="M25">
            <v>2.4490649999999805</v>
          </cell>
          <cell r="N25">
            <v>4.3323940000000976</v>
          </cell>
          <cell r="O25">
            <v>10.276150000000172</v>
          </cell>
          <cell r="P25">
            <v>21.804153596649819</v>
          </cell>
        </row>
        <row r="27">
          <cell r="B27" t="str">
            <v>TOTAL EXPENDITURE</v>
          </cell>
          <cell r="G27">
            <v>428.52446800000001</v>
          </cell>
          <cell r="H27">
            <v>628.362753</v>
          </cell>
          <cell r="I27">
            <v>803.3546</v>
          </cell>
          <cell r="J27">
            <v>956.46376403643342</v>
          </cell>
          <cell r="K27">
            <v>1082.8661760281511</v>
          </cell>
          <cell r="L27">
            <v>1255.8933610266563</v>
          </cell>
          <cell r="M27">
            <v>1418.925315</v>
          </cell>
          <cell r="N27">
            <v>1613.3136164999999</v>
          </cell>
          <cell r="O27">
            <v>1769.1953280000002</v>
          </cell>
          <cell r="P27">
            <v>1776.827588999103</v>
          </cell>
        </row>
        <row r="28">
          <cell r="B28" t="str">
            <v xml:space="preserve"> Current expenditure</v>
          </cell>
          <cell r="G28">
            <v>194.129727</v>
          </cell>
          <cell r="H28">
            <v>288.79020400000007</v>
          </cell>
          <cell r="I28">
            <v>352.89589599999999</v>
          </cell>
          <cell r="J28">
            <v>421.34788500000002</v>
          </cell>
          <cell r="K28">
            <v>486.94798400000008</v>
          </cell>
          <cell r="L28">
            <v>564.34127499999988</v>
          </cell>
          <cell r="M28">
            <v>641.97773699999993</v>
          </cell>
          <cell r="N28">
            <v>707.92544169999996</v>
          </cell>
          <cell r="O28">
            <v>782.74008500000002</v>
          </cell>
          <cell r="P28">
            <v>789.93752311159312</v>
          </cell>
        </row>
        <row r="29">
          <cell r="C29" t="str">
            <v>Salaries and wages</v>
          </cell>
          <cell r="G29">
            <v>90.055728999999999</v>
          </cell>
          <cell r="H29">
            <v>131.201717</v>
          </cell>
          <cell r="I29">
            <v>153.68315000000001</v>
          </cell>
          <cell r="J29">
            <v>193.68697599999999</v>
          </cell>
          <cell r="K29">
            <v>234.452009</v>
          </cell>
          <cell r="L29">
            <v>284.76898599999998</v>
          </cell>
          <cell r="M29">
            <v>312.605231</v>
          </cell>
          <cell r="N29">
            <v>350.63891899999999</v>
          </cell>
          <cell r="O29">
            <v>375.41611499999999</v>
          </cell>
          <cell r="P29">
            <v>387.21596793630999</v>
          </cell>
        </row>
        <row r="30">
          <cell r="C30" t="str">
            <v>Central and local governments</v>
          </cell>
          <cell r="G30">
            <v>28.203444999999999</v>
          </cell>
          <cell r="H30">
            <v>57.758754000000003</v>
          </cell>
          <cell r="I30">
            <v>61.069495000000003</v>
          </cell>
          <cell r="J30">
            <v>104.147353</v>
          </cell>
          <cell r="K30">
            <v>104.147353</v>
          </cell>
          <cell r="L30">
            <v>104.147353</v>
          </cell>
          <cell r="M30">
            <v>104.147353</v>
          </cell>
          <cell r="N30">
            <v>116.560287</v>
          </cell>
          <cell r="O30">
            <v>126.31165300000001</v>
          </cell>
          <cell r="P30" t="e">
            <v>#REF!</v>
          </cell>
        </row>
        <row r="31">
          <cell r="C31" t="str">
            <v>Other public institutions</v>
          </cell>
          <cell r="G31">
            <v>61.852283999999997</v>
          </cell>
          <cell r="H31">
            <v>73.442963000000006</v>
          </cell>
          <cell r="I31">
            <v>92.613654999999994</v>
          </cell>
          <cell r="J31">
            <v>208.45787799999999</v>
          </cell>
          <cell r="K31">
            <v>208.45787799999999</v>
          </cell>
          <cell r="L31">
            <v>208.45787799999999</v>
          </cell>
          <cell r="M31">
            <v>208.45787799999999</v>
          </cell>
          <cell r="N31">
            <v>234.078632</v>
          </cell>
          <cell r="O31">
            <v>249.10446200000001</v>
          </cell>
          <cell r="P31" t="e">
            <v>#REF!</v>
          </cell>
        </row>
        <row r="32">
          <cell r="C32" t="str">
            <v>Expenditures on goods and services</v>
          </cell>
          <cell r="G32">
            <v>96.976861</v>
          </cell>
          <cell r="H32">
            <v>137.47432800000001</v>
          </cell>
          <cell r="I32">
            <v>171.28947500000001</v>
          </cell>
          <cell r="J32">
            <v>200.83797899999999</v>
          </cell>
          <cell r="K32">
            <v>219.591657</v>
          </cell>
          <cell r="L32">
            <v>243.14981599999999</v>
          </cell>
          <cell r="M32">
            <v>276.93859200000003</v>
          </cell>
          <cell r="N32">
            <v>295.78891599999997</v>
          </cell>
          <cell r="O32">
            <v>333.729624</v>
          </cell>
          <cell r="P32">
            <v>328.90277394587997</v>
          </cell>
        </row>
        <row r="33">
          <cell r="C33" t="str">
            <v>Central and local governments</v>
          </cell>
          <cell r="G33">
            <v>39.248182</v>
          </cell>
          <cell r="H33">
            <v>49.942731000000002</v>
          </cell>
          <cell r="I33">
            <v>62.231974000000001</v>
          </cell>
          <cell r="J33">
            <v>106.07646</v>
          </cell>
          <cell r="K33">
            <v>106.07646</v>
          </cell>
          <cell r="L33">
            <v>106.07646</v>
          </cell>
          <cell r="M33">
            <v>106.07646</v>
          </cell>
          <cell r="N33">
            <v>130.94306599999999</v>
          </cell>
          <cell r="O33">
            <v>147.19872100000001</v>
          </cell>
          <cell r="P33" t="e">
            <v>#REF!</v>
          </cell>
        </row>
        <row r="34">
          <cell r="C34" t="str">
            <v>Other public institutions</v>
          </cell>
          <cell r="G34">
            <v>57.728679</v>
          </cell>
          <cell r="H34">
            <v>87.531597000000005</v>
          </cell>
          <cell r="I34">
            <v>109.057501</v>
          </cell>
          <cell r="J34">
            <v>170.862132</v>
          </cell>
          <cell r="K34">
            <v>170.862132</v>
          </cell>
          <cell r="L34">
            <v>170.862132</v>
          </cell>
          <cell r="M34">
            <v>170.862132</v>
          </cell>
          <cell r="N34">
            <v>164.84585000000001</v>
          </cell>
          <cell r="O34">
            <v>186.530903</v>
          </cell>
          <cell r="P34" t="e">
            <v>#REF!</v>
          </cell>
        </row>
        <row r="35">
          <cell r="C35" t="str">
            <v>Interest Payments</v>
          </cell>
          <cell r="G35">
            <v>5.0294889999999999</v>
          </cell>
          <cell r="H35">
            <v>18.057379999999998</v>
          </cell>
          <cell r="I35">
            <v>26.908200000000001</v>
          </cell>
          <cell r="J35">
            <v>25.597857000000001</v>
          </cell>
          <cell r="K35">
            <v>31.121320000000001</v>
          </cell>
          <cell r="L35">
            <v>34.686349</v>
          </cell>
          <cell r="M35">
            <v>41.720860999999999</v>
          </cell>
          <cell r="N35">
            <v>50.945395700000006</v>
          </cell>
          <cell r="O35">
            <v>61.680346</v>
          </cell>
          <cell r="P35">
            <v>61.205472310403124</v>
          </cell>
        </row>
        <row r="36">
          <cell r="C36" t="str">
            <v>Reserves</v>
          </cell>
          <cell r="G36">
            <v>2.0676480000000002</v>
          </cell>
          <cell r="H36">
            <v>2.0567790000000001</v>
          </cell>
          <cell r="I36">
            <v>1.0150710000000001</v>
          </cell>
          <cell r="J36">
            <v>1.2250730000000001</v>
          </cell>
          <cell r="K36">
            <v>1.7829980000000001</v>
          </cell>
          <cell r="L36">
            <v>1.736124</v>
          </cell>
          <cell r="M36">
            <v>10.713053</v>
          </cell>
          <cell r="N36">
            <v>10.552211</v>
          </cell>
          <cell r="O36">
            <v>11.914</v>
          </cell>
          <cell r="P36">
            <v>12.613308919</v>
          </cell>
        </row>
        <row r="37">
          <cell r="B37" t="str">
            <v>Current transfers (old)</v>
          </cell>
          <cell r="G37">
            <v>319.277669</v>
          </cell>
          <cell r="H37">
            <v>450.60153300000002</v>
          </cell>
          <cell r="I37">
            <v>571.89810999999997</v>
          </cell>
          <cell r="J37">
            <v>1125.120539</v>
          </cell>
          <cell r="K37">
            <v>1125.120539</v>
          </cell>
          <cell r="L37">
            <v>1125.120539</v>
          </cell>
          <cell r="M37">
            <v>1125.120539</v>
          </cell>
          <cell r="N37">
            <v>1125.120539</v>
          </cell>
          <cell r="O37">
            <v>1125.120539</v>
          </cell>
          <cell r="P37">
            <v>1125.120539</v>
          </cell>
        </row>
        <row r="38">
          <cell r="B38" t="str">
            <v xml:space="preserve">Current transfers </v>
          </cell>
          <cell r="G38">
            <v>199.69670600000001</v>
          </cell>
          <cell r="H38">
            <v>289.62697300000002</v>
          </cell>
          <cell r="I38">
            <v>370.22695400000003</v>
          </cell>
          <cell r="J38">
            <v>441.81222303643335</v>
          </cell>
          <cell r="K38">
            <v>488.53927302815106</v>
          </cell>
          <cell r="L38">
            <v>570.3708830266562</v>
          </cell>
          <cell r="M38">
            <v>636.58390700000007</v>
          </cell>
          <cell r="N38">
            <v>737.61875379999992</v>
          </cell>
          <cell r="O38">
            <v>790.75900500000012</v>
          </cell>
          <cell r="P38">
            <v>820.1479111903999</v>
          </cell>
        </row>
        <row r="39">
          <cell r="C39" t="str">
            <v xml:space="preserve">of which:      </v>
          </cell>
          <cell r="D39" t="str">
            <v>Subsidies</v>
          </cell>
          <cell r="G39">
            <v>29.783621</v>
          </cell>
          <cell r="H39">
            <v>37.574637000000003</v>
          </cell>
          <cell r="I39">
            <v>36.153944000000003</v>
          </cell>
          <cell r="J39">
            <v>41.746823999999997</v>
          </cell>
          <cell r="K39">
            <v>34.546824999999998</v>
          </cell>
          <cell r="L39">
            <v>39.960650999999999</v>
          </cell>
          <cell r="M39">
            <v>49.238903000000001</v>
          </cell>
          <cell r="N39">
            <v>63.088216799999998</v>
          </cell>
          <cell r="O39">
            <v>68.317768000000001</v>
          </cell>
          <cell r="P39">
            <v>59.156514227999999</v>
          </cell>
        </row>
        <row r="40">
          <cell r="D40" t="str">
            <v>Transfers to households</v>
          </cell>
          <cell r="G40">
            <v>167.835703</v>
          </cell>
          <cell r="H40">
            <v>246.81121999999999</v>
          </cell>
          <cell r="I40">
            <v>327.36340899999999</v>
          </cell>
          <cell r="J40">
            <v>391.78452600000003</v>
          </cell>
          <cell r="K40">
            <v>444.18384500000002</v>
          </cell>
          <cell r="L40">
            <v>519.10858699999994</v>
          </cell>
          <cell r="M40">
            <v>573.82047</v>
          </cell>
          <cell r="N40">
            <v>648.07120799999996</v>
          </cell>
          <cell r="O40">
            <v>698.30644700000005</v>
          </cell>
          <cell r="P40">
            <v>730.86730211249994</v>
          </cell>
        </row>
        <row r="41">
          <cell r="B41" t="str">
            <v>Capital expenditure</v>
          </cell>
          <cell r="G41">
            <v>26.371621000000001</v>
          </cell>
          <cell r="H41">
            <v>40.418894999999999</v>
          </cell>
          <cell r="I41">
            <v>50.292402000000003</v>
          </cell>
          <cell r="J41">
            <v>57.376116000000003</v>
          </cell>
          <cell r="K41">
            <v>63.642853000000002</v>
          </cell>
          <cell r="L41">
            <v>67.636694000000006</v>
          </cell>
          <cell r="M41">
            <v>82.206108</v>
          </cell>
          <cell r="N41">
            <v>109.47584999999999</v>
          </cell>
          <cell r="O41">
            <v>125.193485</v>
          </cell>
          <cell r="P41">
            <v>107.90885466527</v>
          </cell>
        </row>
        <row r="42">
          <cell r="B42" t="str">
            <v>Capital transfers</v>
          </cell>
          <cell r="G42">
            <v>8.3264139999999998</v>
          </cell>
          <cell r="H42">
            <v>9.526681</v>
          </cell>
          <cell r="I42">
            <v>29.939347999999999</v>
          </cell>
          <cell r="J42">
            <v>35.92754</v>
          </cell>
          <cell r="K42">
            <v>43.736066000000001</v>
          </cell>
          <cell r="L42">
            <v>53.544508999999998</v>
          </cell>
          <cell r="M42">
            <v>58.157563000000003</v>
          </cell>
          <cell r="N42">
            <v>58.293571</v>
          </cell>
          <cell r="O42">
            <v>70.502752999999998</v>
          </cell>
          <cell r="P42">
            <v>58.833300031840004</v>
          </cell>
        </row>
        <row r="44">
          <cell r="B44" t="str">
            <v>GENERAL SURPLUS/DEFICIT (authorities) 1/</v>
          </cell>
          <cell r="G44">
            <v>12.437677000000008</v>
          </cell>
          <cell r="H44">
            <v>12.531864000000041</v>
          </cell>
          <cell r="I44">
            <v>0.20578399999999419</v>
          </cell>
          <cell r="J44">
            <v>1.7221929635666129</v>
          </cell>
          <cell r="K44">
            <v>8.9489729718488888</v>
          </cell>
          <cell r="L44">
            <v>-33.305991026656329</v>
          </cell>
          <cell r="M44">
            <v>-21.0225539999999</v>
          </cell>
          <cell r="N44">
            <v>-23.296653699999979</v>
          </cell>
          <cell r="O44">
            <v>-40.246503000000303</v>
          </cell>
          <cell r="P44">
            <v>-52.45930663177478</v>
          </cell>
        </row>
        <row r="46">
          <cell r="B46" t="str">
            <v>Lending minus repayments</v>
          </cell>
          <cell r="G46">
            <v>-9.2984050000000007</v>
          </cell>
          <cell r="H46">
            <v>-4.0443740000000004</v>
          </cell>
          <cell r="I46">
            <v>-4.1670169999999995</v>
          </cell>
          <cell r="J46">
            <v>2.2682459999999995</v>
          </cell>
          <cell r="K46">
            <v>-2.8513809999999999</v>
          </cell>
          <cell r="L46">
            <v>-0.30382300000000129</v>
          </cell>
          <cell r="M46">
            <v>3.9093270000000011</v>
          </cell>
          <cell r="N46">
            <v>-1.2071950000000022</v>
          </cell>
          <cell r="O46">
            <v>0.14178499999999872</v>
          </cell>
          <cell r="P46">
            <v>5.5221069245899432</v>
          </cell>
        </row>
        <row r="47">
          <cell r="B47" t="str">
            <v>Net Lending</v>
          </cell>
          <cell r="G47">
            <v>9.2984050000000007</v>
          </cell>
          <cell r="H47">
            <v>4.0443740000000004</v>
          </cell>
          <cell r="I47">
            <v>4.1670169999999995</v>
          </cell>
          <cell r="J47">
            <v>6.2872979999999998</v>
          </cell>
          <cell r="K47">
            <v>13.212266</v>
          </cell>
          <cell r="L47">
            <v>16.085260000000002</v>
          </cell>
          <cell r="M47">
            <v>9.6909949999999991</v>
          </cell>
          <cell r="N47">
            <v>10.594877400000003</v>
          </cell>
          <cell r="O47">
            <v>3.3582150000000013</v>
          </cell>
          <cell r="P47">
            <v>-1.7670459758699435</v>
          </cell>
        </row>
        <row r="48">
          <cell r="B48" t="str">
            <v>Revenues from privatization  2/</v>
          </cell>
          <cell r="G48">
            <v>0</v>
          </cell>
          <cell r="H48">
            <v>0</v>
          </cell>
          <cell r="I48">
            <v>0</v>
          </cell>
          <cell r="J48">
            <v>8.5555439999999994</v>
          </cell>
          <cell r="K48">
            <v>10.360885</v>
          </cell>
          <cell r="L48">
            <v>15.781437</v>
          </cell>
          <cell r="M48">
            <v>13.600322</v>
          </cell>
          <cell r="N48">
            <v>9.387682400000001</v>
          </cell>
          <cell r="O48">
            <v>3.5</v>
          </cell>
          <cell r="P48">
            <v>3.7550609487199997</v>
          </cell>
        </row>
        <row r="50">
          <cell r="B50" t="str">
            <v>OVERALL SURPLUS/DEFICIT (authorities)</v>
          </cell>
          <cell r="G50">
            <v>3.1392720000000072</v>
          </cell>
          <cell r="H50">
            <v>8.4874900000000402</v>
          </cell>
          <cell r="I50">
            <v>-3.9612330000000053</v>
          </cell>
          <cell r="J50">
            <v>3.9904389635666124</v>
          </cell>
          <cell r="K50">
            <v>6.0975919718488889</v>
          </cell>
          <cell r="L50">
            <v>-33.609814026656338</v>
          </cell>
          <cell r="M50">
            <v>-17.113226999999902</v>
          </cell>
          <cell r="N50">
            <v>-24.503848699999978</v>
          </cell>
          <cell r="O50">
            <v>-40.104718000000304</v>
          </cell>
          <cell r="P50">
            <v>-46.937199707184838</v>
          </cell>
        </row>
        <row r="52">
          <cell r="B52" t="str">
            <v>FINANCING (NET) 3/</v>
          </cell>
          <cell r="G52">
            <v>-3.1392720000000001</v>
          </cell>
          <cell r="H52">
            <v>-8.4874900000000011</v>
          </cell>
          <cell r="I52">
            <v>3.961233</v>
          </cell>
          <cell r="J52">
            <v>-3.9904389635666435</v>
          </cell>
          <cell r="K52">
            <v>-6.0975919718488125</v>
          </cell>
          <cell r="L52">
            <v>33.609814026656224</v>
          </cell>
          <cell r="M52">
            <v>17.113226999999913</v>
          </cell>
          <cell r="N52">
            <v>24.503848700000027</v>
          </cell>
          <cell r="O52">
            <v>40.104718000000332</v>
          </cell>
          <cell r="P52">
            <v>46.937199707184924</v>
          </cell>
        </row>
        <row r="53">
          <cell r="B53" t="str">
            <v>Total borrowing</v>
          </cell>
          <cell r="G53">
            <v>-2.1650520000000002</v>
          </cell>
          <cell r="H53">
            <v>5.9036829999999991</v>
          </cell>
          <cell r="I53">
            <v>-1.9670079999999999</v>
          </cell>
          <cell r="J53">
            <v>-5.4795459999999983</v>
          </cell>
          <cell r="K53">
            <v>11.167202000000001</v>
          </cell>
          <cell r="L53">
            <v>31.954277999999999</v>
          </cell>
          <cell r="M53">
            <v>35.658591999999999</v>
          </cell>
          <cell r="N53">
            <v>43.094978999999995</v>
          </cell>
          <cell r="O53">
            <v>38.571850000000012</v>
          </cell>
          <cell r="P53">
            <v>55.714709251721672</v>
          </cell>
        </row>
        <row r="54">
          <cell r="C54" t="str">
            <v>Foreign borrowing (net)</v>
          </cell>
          <cell r="G54">
            <v>0.84380000000000033</v>
          </cell>
          <cell r="H54">
            <v>8.4752549999999989</v>
          </cell>
          <cell r="I54">
            <v>5.5618669999999995</v>
          </cell>
          <cell r="J54">
            <v>6.2749730000000001</v>
          </cell>
          <cell r="K54">
            <v>23.100342000000001</v>
          </cell>
          <cell r="L54">
            <v>20.098545999999999</v>
          </cell>
          <cell r="M54">
            <v>11.317893</v>
          </cell>
          <cell r="N54">
            <v>61.370336000000002</v>
          </cell>
          <cell r="O54">
            <v>-14.300572000000001</v>
          </cell>
          <cell r="P54">
            <v>69.847129641570007</v>
          </cell>
        </row>
        <row r="55">
          <cell r="C55" t="str">
            <v>Domestic borrowing (net)</v>
          </cell>
          <cell r="G55">
            <v>-3.0088520000000005</v>
          </cell>
          <cell r="H55">
            <v>-2.5715719999999997</v>
          </cell>
          <cell r="I55">
            <v>-7.5288749999999993</v>
          </cell>
          <cell r="J55">
            <v>-11.754518999999998</v>
          </cell>
          <cell r="K55">
            <v>-11.93314</v>
          </cell>
          <cell r="L55">
            <v>11.855732</v>
          </cell>
          <cell r="M55">
            <v>24.340699000000001</v>
          </cell>
          <cell r="N55">
            <v>-18.275357000000007</v>
          </cell>
          <cell r="O55">
            <v>52.872422000000014</v>
          </cell>
          <cell r="P55">
            <v>-14.132420389848335</v>
          </cell>
        </row>
        <row r="56">
          <cell r="B56" t="str">
            <v>Changes in cash deposits (increase = +)</v>
          </cell>
          <cell r="G56">
            <v>0.97421999999999997</v>
          </cell>
          <cell r="H56">
            <v>14.391173</v>
          </cell>
          <cell r="I56">
            <v>-5.9282409999999999</v>
          </cell>
          <cell r="J56">
            <v>-1.4891070364333547</v>
          </cell>
          <cell r="K56">
            <v>17.264793971848814</v>
          </cell>
          <cell r="L56">
            <v>-1.6555360266562289</v>
          </cell>
          <cell r="M56">
            <v>18.545365000000086</v>
          </cell>
          <cell r="N56">
            <v>18.591130299999968</v>
          </cell>
          <cell r="O56">
            <v>-1.5328680000003203</v>
          </cell>
          <cell r="P56">
            <v>8.7775095445367484</v>
          </cell>
        </row>
        <row r="58">
          <cell r="B58" t="str">
            <v>Memorandum items</v>
          </cell>
        </row>
        <row r="59">
          <cell r="B59" t="str">
            <v>Surplus/Deficit (priv. receipts as financing)</v>
          </cell>
          <cell r="G59">
            <v>3.1392720000000072</v>
          </cell>
          <cell r="H59">
            <v>8.4874900000000402</v>
          </cell>
          <cell r="I59">
            <v>-3.9612330000000053</v>
          </cell>
          <cell r="J59">
            <v>-4.5651050364333869</v>
          </cell>
          <cell r="K59">
            <v>-4.2632930281511108</v>
          </cell>
          <cell r="L59">
            <v>-49.391251026656334</v>
          </cell>
          <cell r="M59">
            <v>-30.713548999999901</v>
          </cell>
          <cell r="N59">
            <v>-33.89153109999998</v>
          </cell>
          <cell r="O59">
            <v>-43.604718000000304</v>
          </cell>
          <cell r="P59">
            <v>-50.692260655904839</v>
          </cell>
        </row>
        <row r="63">
          <cell r="A63" t="str">
            <v>Table 5.  Slovenia: Summary of General Government Operations (percent of GDP)</v>
          </cell>
        </row>
        <row r="66">
          <cell r="G66">
            <v>1992</v>
          </cell>
          <cell r="H66">
            <v>1993</v>
          </cell>
          <cell r="I66">
            <v>1994</v>
          </cell>
          <cell r="J66">
            <v>1995</v>
          </cell>
          <cell r="K66">
            <v>1996</v>
          </cell>
          <cell r="L66">
            <v>1997</v>
          </cell>
          <cell r="M66">
            <v>1998</v>
          </cell>
          <cell r="O66">
            <v>2000</v>
          </cell>
        </row>
        <row r="67">
          <cell r="N67" t="str">
            <v>Outturn</v>
          </cell>
          <cell r="O67" t="str">
            <v>Budget</v>
          </cell>
          <cell r="P67" t="str">
            <v xml:space="preserve"> MoF estimate</v>
          </cell>
        </row>
        <row r="68">
          <cell r="P68" t="str">
            <v>Dec</v>
          </cell>
        </row>
        <row r="70">
          <cell r="L70" t="str">
            <v>(percent of GDP)</v>
          </cell>
        </row>
        <row r="72">
          <cell r="B72" t="str">
            <v>TOTAL REVENUE</v>
          </cell>
          <cell r="G72">
            <v>43.31800651299406</v>
          </cell>
          <cell r="H72">
            <v>44.658689285378323</v>
          </cell>
          <cell r="I72">
            <v>43.365444412484209</v>
          </cell>
          <cell r="J72">
            <v>43.133201573020955</v>
          </cell>
          <cell r="K72">
            <v>42.726337224227592</v>
          </cell>
          <cell r="L72">
            <v>42.052661992648098</v>
          </cell>
          <cell r="M72">
            <v>42.962806957262565</v>
          </cell>
          <cell r="N72">
            <v>43.712563621033155</v>
          </cell>
          <cell r="O72">
            <v>43.682385674583124</v>
          </cell>
          <cell r="P72">
            <v>41.490183327929408</v>
          </cell>
        </row>
        <row r="73">
          <cell r="B73" t="str">
            <v xml:space="preserve">    Tax revenue</v>
          </cell>
          <cell r="G73">
            <v>40.480702185242123</v>
          </cell>
          <cell r="H73">
            <v>41.999260258031697</v>
          </cell>
          <cell r="I73">
            <v>41.704437891696529</v>
          </cell>
          <cell r="J73">
            <v>41.248924355085705</v>
          </cell>
          <cell r="K73">
            <v>40.396744735004901</v>
          </cell>
          <cell r="L73">
            <v>39.765690094201553</v>
          </cell>
          <cell r="M73">
            <v>40.03847878955704</v>
          </cell>
          <cell r="N73">
            <v>41.222151668881132</v>
          </cell>
          <cell r="O73">
            <v>41.057822789287513</v>
          </cell>
          <cell r="P73">
            <v>38.515374752966174</v>
          </cell>
        </row>
        <row r="74">
          <cell r="C74" t="str">
            <v>Taxes on Income and Profits</v>
          </cell>
          <cell r="G74">
            <v>7.3893619132288437</v>
          </cell>
          <cell r="H74">
            <v>7.3005398945714397</v>
          </cell>
          <cell r="I74">
            <v>7.5999228277217927</v>
          </cell>
          <cell r="J74">
            <v>7.2191179846749272</v>
          </cell>
          <cell r="K74">
            <v>7.7065333055747738</v>
          </cell>
          <cell r="L74">
            <v>7.8294454570376342</v>
          </cell>
          <cell r="M74">
            <v>7.7736629508527235</v>
          </cell>
          <cell r="N74">
            <v>7.5277735944292639</v>
          </cell>
          <cell r="O74">
            <v>7.7725151591712978</v>
          </cell>
          <cell r="P74">
            <v>7.4932861707537795</v>
          </cell>
        </row>
        <row r="75">
          <cell r="C75" t="str">
            <v>Social Security Contributions</v>
          </cell>
          <cell r="G75">
            <v>18.626506019362157</v>
          </cell>
          <cell r="H75">
            <v>19.150104069765415</v>
          </cell>
          <cell r="I75">
            <v>17.129942466177766</v>
          </cell>
          <cell r="J75">
            <v>16.340611121164567</v>
          </cell>
          <cell r="K75">
            <v>14.721331722084646</v>
          </cell>
          <cell r="L75">
            <v>13.780249353604765</v>
          </cell>
          <cell r="M75">
            <v>13.780943225219142</v>
          </cell>
          <cell r="N75">
            <v>13.646172950899219</v>
          </cell>
          <cell r="O75">
            <v>13.567058185952499</v>
          </cell>
          <cell r="P75">
            <v>13.295527624458034</v>
          </cell>
        </row>
        <row r="76">
          <cell r="C76" t="str">
            <v xml:space="preserve">of which: </v>
          </cell>
          <cell r="D76" t="str">
            <v>Pension fund</v>
          </cell>
          <cell r="G76">
            <v>12.151400097252854</v>
          </cell>
          <cell r="H76">
            <v>13.435765576494935</v>
          </cell>
          <cell r="I76">
            <v>12.855498416888963</v>
          </cell>
          <cell r="J76">
            <v>12.720064885314056</v>
          </cell>
          <cell r="K76">
            <v>10.863832723897302</v>
          </cell>
          <cell r="L76">
            <v>9.9506865014926333</v>
          </cell>
          <cell r="M76">
            <v>9.9514251090510619</v>
          </cell>
          <cell r="N76">
            <v>9.8490318320289809</v>
          </cell>
          <cell r="O76">
            <v>9.8426769327943404</v>
          </cell>
          <cell r="P76">
            <v>9.6115006341250027</v>
          </cell>
        </row>
        <row r="77">
          <cell r="D77" t="str">
            <v>Health fund</v>
          </cell>
          <cell r="G77">
            <v>6.5577893149568007</v>
          </cell>
          <cell r="H77">
            <v>5.9905441800020203</v>
          </cell>
          <cell r="I77">
            <v>5.1869484947897924</v>
          </cell>
          <cell r="J77">
            <v>5.1321445195002546</v>
          </cell>
          <cell r="K77">
            <v>5.3877014582635461</v>
          </cell>
          <cell r="L77">
            <v>5.2987909304823733</v>
          </cell>
          <cell r="M77">
            <v>5.2878248212601395</v>
          </cell>
          <cell r="N77">
            <v>5.2325815677357435</v>
          </cell>
          <cell r="O77">
            <v>5.2117694290045478</v>
          </cell>
          <cell r="P77">
            <v>5.130635195408308</v>
          </cell>
        </row>
        <row r="78">
          <cell r="C78" t="str">
            <v>Domestic taxes on goods and services</v>
          </cell>
          <cell r="G78">
            <v>10.917503352276354</v>
          </cell>
          <cell r="H78">
            <v>11.654499318860424</v>
          </cell>
          <cell r="I78">
            <v>12.952732033565084</v>
          </cell>
          <cell r="J78">
            <v>13.421753325968796</v>
          </cell>
          <cell r="K78">
            <v>13.675161346624048</v>
          </cell>
          <cell r="L78">
            <v>14.174558358216297</v>
          </cell>
          <cell r="M78">
            <v>14.743398772678058</v>
          </cell>
          <cell r="N78">
            <v>16.535541536526956</v>
          </cell>
          <cell r="O78">
            <v>16.056042496210207</v>
          </cell>
          <cell r="P78">
            <v>14.518537497083372</v>
          </cell>
        </row>
        <row r="79">
          <cell r="C79" t="str">
            <v>Taxes on international trade</v>
          </cell>
          <cell r="G79">
            <v>3.1887167044053575</v>
          </cell>
          <cell r="H79">
            <v>3.586027545214777</v>
          </cell>
          <cell r="I79">
            <v>3.468269511499479</v>
          </cell>
          <cell r="J79">
            <v>3.5191507559449686</v>
          </cell>
          <cell r="K79">
            <v>2.9973189380159728</v>
          </cell>
          <cell r="L79">
            <v>2.0109212503658922</v>
          </cell>
          <cell r="M79">
            <v>1.4534235717484223</v>
          </cell>
          <cell r="N79">
            <v>1.255209066163895</v>
          </cell>
          <cell r="O79">
            <v>1.0228423446184942</v>
          </cell>
          <cell r="P79">
            <v>0.91647373029551016</v>
          </cell>
        </row>
        <row r="80">
          <cell r="C80" t="str">
            <v>Payroll, property and other taxes</v>
          </cell>
          <cell r="G80">
            <v>0.35861419596940958</v>
          </cell>
          <cell r="H80">
            <v>0.30808942961964192</v>
          </cell>
          <cell r="I80">
            <v>0.55357105273241136</v>
          </cell>
          <cell r="J80">
            <v>0.74829116733244549</v>
          </cell>
          <cell r="K80">
            <v>1.296399422705458</v>
          </cell>
          <cell r="L80">
            <v>1.970515674976963</v>
          </cell>
          <cell r="M80">
            <v>2.2870502690586956</v>
          </cell>
          <cell r="N80">
            <v>2.2273529520923661</v>
          </cell>
          <cell r="O80">
            <v>2.0746206670035372</v>
          </cell>
          <cell r="P80">
            <v>2.5135672303044134</v>
          </cell>
        </row>
        <row r="81">
          <cell r="B81" t="str">
            <v xml:space="preserve">    Nontax revenue</v>
          </cell>
          <cell r="G81">
            <v>2.6584673343386065</v>
          </cell>
          <cell r="H81">
            <v>2.5568921221243195</v>
          </cell>
          <cell r="I81">
            <v>1.5750140987815953</v>
          </cell>
          <cell r="J81">
            <v>1.7764019396270374</v>
          </cell>
          <cell r="K81">
            <v>2.2201081801133928</v>
          </cell>
          <cell r="L81">
            <v>2.0955687056995256</v>
          </cell>
          <cell r="M81">
            <v>2.7116413026073602</v>
          </cell>
          <cell r="N81">
            <v>2.1945376043626319</v>
          </cell>
          <cell r="O81">
            <v>2.0886670540677112</v>
          </cell>
          <cell r="P81">
            <v>2.2890940719840591</v>
          </cell>
        </row>
        <row r="82">
          <cell r="B82" t="str">
            <v xml:space="preserve">    Capital revenue</v>
          </cell>
          <cell r="G82">
            <v>0.17883699341332951</v>
          </cell>
          <cell r="H82">
            <v>0.10253690522230235</v>
          </cell>
          <cell r="I82">
            <v>8.3521074238112641E-2</v>
          </cell>
          <cell r="J82">
            <v>8.2102790149532409E-2</v>
          </cell>
          <cell r="K82">
            <v>6.80242141249323E-2</v>
          </cell>
          <cell r="L82">
            <v>0.13087524855732699</v>
          </cell>
          <cell r="M82">
            <v>0.13741789092035625</v>
          </cell>
          <cell r="N82">
            <v>0.17676866980788947</v>
          </cell>
          <cell r="O82">
            <v>0.27626596766043454</v>
          </cell>
          <cell r="P82">
            <v>0.16108276433842539</v>
          </cell>
        </row>
        <row r="83">
          <cell r="B83" t="str">
            <v xml:space="preserve">    Other revenue</v>
          </cell>
          <cell r="G83">
            <v>0</v>
          </cell>
          <cell r="H83">
            <v>0</v>
          </cell>
          <cell r="I83">
            <v>2.4713477679672445E-3</v>
          </cell>
          <cell r="J83">
            <v>2.5772488158677942E-2</v>
          </cell>
          <cell r="K83">
            <v>4.1460094984363517E-2</v>
          </cell>
          <cell r="L83">
            <v>6.0527944189696717E-2</v>
          </cell>
          <cell r="M83">
            <v>7.5268974177802206E-2</v>
          </cell>
          <cell r="N83">
            <v>0.1191056779815045</v>
          </cell>
          <cell r="O83">
            <v>0.25962986356746265</v>
          </cell>
          <cell r="P83">
            <v>0.52463173864074841</v>
          </cell>
        </row>
        <row r="85">
          <cell r="B85" t="str">
            <v>TOTAL EXPENDITURE</v>
          </cell>
          <cell r="G85">
            <v>42.096188768769068</v>
          </cell>
          <cell r="H85">
            <v>43.785446468700677</v>
          </cell>
          <cell r="I85">
            <v>43.354338943883882</v>
          </cell>
          <cell r="J85">
            <v>43.055676228694537</v>
          </cell>
          <cell r="K85">
            <v>42.376134319133335</v>
          </cell>
          <cell r="L85">
            <v>43.198269756430378</v>
          </cell>
          <cell r="M85">
            <v>43.608909071407126</v>
          </cell>
          <cell r="N85">
            <v>44.353032547367825</v>
          </cell>
          <cell r="O85">
            <v>44.699225063163226</v>
          </cell>
          <cell r="P85">
            <v>42.752411514138153</v>
          </cell>
        </row>
        <row r="86">
          <cell r="B86" t="str">
            <v xml:space="preserve"> Current expenditure</v>
          </cell>
          <cell r="G86">
            <v>19.070373441130098</v>
          </cell>
          <cell r="H86">
            <v>20.12342067946722</v>
          </cell>
          <cell r="I86">
            <v>19.044601583272936</v>
          </cell>
          <cell r="J86">
            <v>18.967177637389497</v>
          </cell>
          <cell r="K86">
            <v>19.055884866680653</v>
          </cell>
          <cell r="L86">
            <v>19.411334902040632</v>
          </cell>
          <cell r="M86">
            <v>19.730389233841191</v>
          </cell>
          <cell r="N86">
            <v>19.462204890421468</v>
          </cell>
          <cell r="O86">
            <v>19.776151718039415</v>
          </cell>
          <cell r="P86">
            <v>19.006759163138419</v>
          </cell>
        </row>
        <row r="87">
          <cell r="C87" t="str">
            <v>Salaries and wages</v>
          </cell>
          <cell r="G87">
            <v>8.8466429592373004</v>
          </cell>
          <cell r="H87">
            <v>9.1423715503154845</v>
          </cell>
          <cell r="I87">
            <v>8.2937614038231029</v>
          </cell>
          <cell r="J87">
            <v>8.7189123539585225</v>
          </cell>
          <cell r="K87">
            <v>9.1748824044129851</v>
          </cell>
          <cell r="L87">
            <v>9.7950414081630335</v>
          </cell>
          <cell r="M87">
            <v>9.607533920081778</v>
          </cell>
          <cell r="N87">
            <v>9.6397248667124682</v>
          </cell>
          <cell r="O87">
            <v>9.4849953259221831</v>
          </cell>
          <cell r="P87">
            <v>9.3168389035334851</v>
          </cell>
        </row>
        <row r="88">
          <cell r="C88" t="str">
            <v>Central and local governments</v>
          </cell>
          <cell r="G88">
            <v>2.7705711885968576</v>
          </cell>
          <cell r="H88">
            <v>4.0247338329518252</v>
          </cell>
          <cell r="I88">
            <v>3.2957147259277808</v>
          </cell>
          <cell r="J88">
            <v>4.6882431718267901</v>
          </cell>
          <cell r="K88">
            <v>4.0756303201730635</v>
          </cell>
          <cell r="L88">
            <v>3.5822989347076319</v>
          </cell>
          <cell r="M88">
            <v>3.2008396770373642</v>
          </cell>
          <cell r="N88">
            <v>3.2044620154245971</v>
          </cell>
          <cell r="O88">
            <v>3.1912999747347146</v>
          </cell>
          <cell r="P88" t="e">
            <v>#REF!</v>
          </cell>
        </row>
        <row r="89">
          <cell r="C89" t="str">
            <v>Other public institutions</v>
          </cell>
          <cell r="G89">
            <v>6.0760717706404437</v>
          </cell>
          <cell r="H89">
            <v>5.1176377173636594</v>
          </cell>
          <cell r="I89">
            <v>4.9980466778953225</v>
          </cell>
          <cell r="J89">
            <v>9.383831609690569</v>
          </cell>
          <cell r="K89">
            <v>8.1576461002877068</v>
          </cell>
          <cell r="L89">
            <v>7.1702104065075325</v>
          </cell>
          <cell r="M89">
            <v>6.4066942430444129</v>
          </cell>
          <cell r="N89">
            <v>6.4352628512878702</v>
          </cell>
          <cell r="O89">
            <v>6.2936953511874689</v>
          </cell>
          <cell r="P89" t="e">
            <v>#REF!</v>
          </cell>
        </row>
        <row r="90">
          <cell r="C90" t="str">
            <v>Expenditures on goods and services</v>
          </cell>
          <cell r="G90">
            <v>9.5265417769766145</v>
          </cell>
          <cell r="H90">
            <v>9.5794583633836101</v>
          </cell>
          <cell r="I90">
            <v>9.2439153975964352</v>
          </cell>
          <cell r="J90">
            <v>9.0408181923763564</v>
          </cell>
          <cell r="K90">
            <v>8.593347690039165</v>
          </cell>
          <cell r="L90">
            <v>8.3634898222632366</v>
          </cell>
          <cell r="M90">
            <v>8.5113640226311134</v>
          </cell>
          <cell r="N90">
            <v>8.131794887444098</v>
          </cell>
          <cell r="O90">
            <v>8.4317742294087914</v>
          </cell>
          <cell r="P90">
            <v>7.9137597969179865</v>
          </cell>
        </row>
        <row r="91">
          <cell r="C91" t="str">
            <v>Central and local governments</v>
          </cell>
          <cell r="G91">
            <v>3.8555531869956234</v>
          </cell>
          <cell r="H91">
            <v>3.4800992965622486</v>
          </cell>
          <cell r="I91">
            <v>3.3584497978140275</v>
          </cell>
          <cell r="J91">
            <v>4.7750828509924546</v>
          </cell>
          <cell r="K91">
            <v>4.1511226563062538</v>
          </cell>
          <cell r="L91">
            <v>3.6486533618915566</v>
          </cell>
          <cell r="M91">
            <v>3.260128387206028</v>
          </cell>
          <cell r="N91">
            <v>3.5998717228642034</v>
          </cell>
          <cell r="O91">
            <v>3.7190177109651343</v>
          </cell>
          <cell r="P91" t="e">
            <v>#REF!</v>
          </cell>
        </row>
        <row r="92">
          <cell r="C92" t="str">
            <v>Other public institutions</v>
          </cell>
          <cell r="G92">
            <v>5.6709885899809915</v>
          </cell>
          <cell r="H92">
            <v>6.0993590668213606</v>
          </cell>
          <cell r="I92">
            <v>5.8854655997824068</v>
          </cell>
          <cell r="J92">
            <v>7.6914410265690343</v>
          </cell>
          <cell r="K92">
            <v>6.6864002366782405</v>
          </cell>
          <cell r="L92">
            <v>5.8770503120273716</v>
          </cell>
          <cell r="M92">
            <v>5.2512356354250844</v>
          </cell>
          <cell r="N92">
            <v>4.5319231645798954</v>
          </cell>
          <cell r="O92">
            <v>4.7127565184436584</v>
          </cell>
          <cell r="P92" t="e">
            <v>#REF!</v>
          </cell>
        </row>
        <row r="93">
          <cell r="C93" t="str">
            <v>Interest Payments</v>
          </cell>
          <cell r="G93">
            <v>0.49407288069825583</v>
          </cell>
          <cell r="H93">
            <v>1.2582707068173187</v>
          </cell>
          <cell r="I93">
            <v>1.4521448226845484</v>
          </cell>
          <cell r="J93">
            <v>1.1522998409152905</v>
          </cell>
          <cell r="K93">
            <v>1.2178801644225019</v>
          </cell>
          <cell r="L93">
            <v>1.1930871740119706</v>
          </cell>
          <cell r="M93">
            <v>1.2822388990429816</v>
          </cell>
          <cell r="N93">
            <v>1.4005849640832271</v>
          </cell>
          <cell r="O93">
            <v>1.5583715512885297</v>
          </cell>
          <cell r="P93">
            <v>1.4726704804294117</v>
          </cell>
        </row>
        <row r="94">
          <cell r="C94" t="str">
            <v>Reserves</v>
          </cell>
          <cell r="G94">
            <v>0.20311582421792496</v>
          </cell>
          <cell r="H94">
            <v>0.14332005895080119</v>
          </cell>
          <cell r="I94">
            <v>5.4779959168849167E-2</v>
          </cell>
          <cell r="J94">
            <v>5.5147250139322902E-2</v>
          </cell>
          <cell r="K94">
            <v>6.9774607805998978E-2</v>
          </cell>
          <cell r="L94">
            <v>5.9716497602395641E-2</v>
          </cell>
          <cell r="M94">
            <v>0.32925239208531937</v>
          </cell>
          <cell r="N94">
            <v>0.29010017218167627</v>
          </cell>
          <cell r="O94">
            <v>0.30101061141990904</v>
          </cell>
          <cell r="P94">
            <v>0.30348998225753532</v>
          </cell>
        </row>
        <row r="95">
          <cell r="B95" t="str">
            <v>Current transfers (old)</v>
          </cell>
          <cell r="G95">
            <v>31.364307122543504</v>
          </cell>
          <cell r="H95">
            <v>31.398725032140728</v>
          </cell>
          <cell r="I95">
            <v>30.863412622902249</v>
          </cell>
          <cell r="J95">
            <v>50.647842047880253</v>
          </cell>
          <cell r="K95">
            <v>44.02968727009182</v>
          </cell>
          <cell r="L95">
            <v>38.700149280581108</v>
          </cell>
          <cell r="M95">
            <v>34.579183809701483</v>
          </cell>
          <cell r="N95">
            <v>30.931684562509265</v>
          </cell>
          <cell r="O95">
            <v>28.426491637190498</v>
          </cell>
          <cell r="P95">
            <v>27.071628437192853</v>
          </cell>
        </row>
        <row r="96">
          <cell r="B96" t="str">
            <v xml:space="preserve">Current transfers </v>
          </cell>
          <cell r="G96">
            <v>19.617246761922068</v>
          </cell>
          <cell r="H96">
            <v>20.181728247955711</v>
          </cell>
          <cell r="I96">
            <v>19.979900345224522</v>
          </cell>
          <cell r="J96">
            <v>19.88838965384145</v>
          </cell>
          <cell r="K96">
            <v>19.118157268469787</v>
          </cell>
          <cell r="L96">
            <v>19.618731996526513</v>
          </cell>
          <cell r="M96">
            <v>19.564616561009128</v>
          </cell>
          <cell r="N96">
            <v>20.278530014403</v>
          </cell>
          <cell r="O96">
            <v>19.978752021222842</v>
          </cell>
          <cell r="P96">
            <v>19.733654080317471</v>
          </cell>
        </row>
        <row r="97">
          <cell r="C97" t="str">
            <v xml:space="preserve">of which:      </v>
          </cell>
          <cell r="D97" t="str">
            <v>Subsidies</v>
          </cell>
          <cell r="G97">
            <v>2.925800101182261</v>
          </cell>
          <cell r="H97">
            <v>2.6182682679543863</v>
          </cell>
          <cell r="I97">
            <v>1.951106450792959</v>
          </cell>
          <cell r="J97">
            <v>1.8792533552288624</v>
          </cell>
          <cell r="K97">
            <v>1.3519315026250622</v>
          </cell>
          <cell r="L97">
            <v>1.3745044245869931</v>
          </cell>
          <cell r="M97">
            <v>1.5132965921485695</v>
          </cell>
          <cell r="N97">
            <v>1.7344140063456768</v>
          </cell>
          <cell r="O97">
            <v>1.7260679130874181</v>
          </cell>
          <cell r="P97">
            <v>1.4233703121652179</v>
          </cell>
        </row>
        <row r="98">
          <cell r="D98" t="str">
            <v>Transfers to households</v>
          </cell>
          <cell r="G98">
            <v>16.487374615040792</v>
          </cell>
          <cell r="H98">
            <v>17.198249593232504</v>
          </cell>
          <cell r="I98">
            <v>17.66669935245443</v>
          </cell>
          <cell r="J98">
            <v>17.636368817236246</v>
          </cell>
          <cell r="K98">
            <v>17.382382693999457</v>
          </cell>
          <cell r="L98">
            <v>17.855491134831663</v>
          </cell>
          <cell r="M98">
            <v>17.63566019649322</v>
          </cell>
          <cell r="N98">
            <v>17.816699175820776</v>
          </cell>
          <cell r="O98">
            <v>17.642911748357758</v>
          </cell>
          <cell r="P98">
            <v>17.58546516026508</v>
          </cell>
        </row>
        <row r="99">
          <cell r="B99" t="str">
            <v>Capital expenditure</v>
          </cell>
          <cell r="G99">
            <v>2.5906215832567918</v>
          </cell>
          <cell r="H99">
            <v>2.816461279566858</v>
          </cell>
          <cell r="I99">
            <v>2.7141113558197882</v>
          </cell>
          <cell r="J99">
            <v>2.5828134495452981</v>
          </cell>
          <cell r="K99">
            <v>2.4905552937972146</v>
          </cell>
          <cell r="L99">
            <v>2.3264619779952169</v>
          </cell>
          <cell r="M99">
            <v>2.5265027348435698</v>
          </cell>
          <cell r="N99">
            <v>3.009697487544114</v>
          </cell>
          <cell r="O99">
            <v>3.1630491409802932</v>
          </cell>
          <cell r="P99">
            <v>2.5964048449223389</v>
          </cell>
        </row>
        <row r="100">
          <cell r="B100" t="str">
            <v>Capital transfers</v>
          </cell>
          <cell r="G100">
            <v>0.81794698246010422</v>
          </cell>
          <cell r="H100">
            <v>0.66383626171089716</v>
          </cell>
          <cell r="I100">
            <v>1.6157256595666372</v>
          </cell>
          <cell r="J100">
            <v>1.6172954879182948</v>
          </cell>
          <cell r="K100">
            <v>1.7115368901856796</v>
          </cell>
          <cell r="L100">
            <v>1.8417408798679999</v>
          </cell>
          <cell r="M100">
            <v>1.7874005417132415</v>
          </cell>
          <cell r="N100">
            <v>1.6026001549992479</v>
          </cell>
          <cell r="O100">
            <v>1.7812721829206668</v>
          </cell>
          <cell r="P100">
            <v>1.415593425759921</v>
          </cell>
        </row>
        <row r="102">
          <cell r="B102" t="str">
            <v>GENERAL SURPLUS/DEFICIT (authorities) 1/</v>
          </cell>
          <cell r="G102">
            <v>1.2218177442249987</v>
          </cell>
          <cell r="H102">
            <v>0.87324281667764436</v>
          </cell>
          <cell r="I102">
            <v>1.1105468600326617E-2</v>
          </cell>
          <cell r="J102">
            <v>7.7525344326411422E-2</v>
          </cell>
          <cell r="K102">
            <v>0.35020290509425211</v>
          </cell>
          <cell r="L102">
            <v>-1.1456077637822721</v>
          </cell>
          <cell r="M102">
            <v>-0.6461021141445642</v>
          </cell>
          <cell r="N102">
            <v>-0.64046892633466868</v>
          </cell>
          <cell r="O102">
            <v>-1.0168393885800986</v>
          </cell>
          <cell r="P102">
            <v>-1.2622281862087432</v>
          </cell>
        </row>
        <row r="104">
          <cell r="B104" t="str">
            <v>Lending minus repayments</v>
          </cell>
          <cell r="G104">
            <v>-0.91343071716611079</v>
          </cell>
          <cell r="H104">
            <v>-0.28181925238398853</v>
          </cell>
          <cell r="I104">
            <v>-0.22487985679415559</v>
          </cell>
          <cell r="J104">
            <v>0.10210618431678649</v>
          </cell>
          <cell r="K104">
            <v>-0.11158396755379263</v>
          </cell>
          <cell r="L104">
            <v>-1.045043179580072E-2</v>
          </cell>
          <cell r="M104">
            <v>0.12014831497554673</v>
          </cell>
          <cell r="N104">
            <v>-3.3188066212555774E-2</v>
          </cell>
          <cell r="O104">
            <v>3.582238504295066E-3</v>
          </cell>
          <cell r="P104">
            <v>0.13286792096588743</v>
          </cell>
        </row>
        <row r="105">
          <cell r="B105" t="str">
            <v>Net Lending</v>
          </cell>
          <cell r="G105">
            <v>0.91343071716611079</v>
          </cell>
          <cell r="H105">
            <v>0.28181925238398853</v>
          </cell>
          <cell r="I105">
            <v>0.22487985679415559</v>
          </cell>
          <cell r="J105">
            <v>0.28302574255286383</v>
          </cell>
          <cell r="K105">
            <v>0.51703965925847073</v>
          </cell>
          <cell r="L105">
            <v>0.55327579724945375</v>
          </cell>
          <cell r="M105">
            <v>0.29784070754031272</v>
          </cell>
          <cell r="N105">
            <v>0.29127315194737408</v>
          </cell>
          <cell r="O105">
            <v>8.4846260737746371E-2</v>
          </cell>
          <cell r="P105">
            <v>-4.2517055223882952E-2</v>
          </cell>
        </row>
        <row r="106">
          <cell r="B106" t="str">
            <v>Revenues from privatization  2/</v>
          </cell>
          <cell r="G106">
            <v>0</v>
          </cell>
          <cell r="H106">
            <v>0</v>
          </cell>
          <cell r="I106">
            <v>0</v>
          </cell>
          <cell r="J106">
            <v>0.38513192686965037</v>
          </cell>
          <cell r="K106">
            <v>0.40545569170467816</v>
          </cell>
          <cell r="L106">
            <v>0.54282536545365301</v>
          </cell>
          <cell r="M106">
            <v>0.41798902251585945</v>
          </cell>
          <cell r="N106">
            <v>0.25808508573481825</v>
          </cell>
          <cell r="O106">
            <v>8.8428499242041436E-2</v>
          </cell>
          <cell r="P106">
            <v>9.035086574200446E-2</v>
          </cell>
        </row>
        <row r="108">
          <cell r="B108" t="str">
            <v>OVERALL SURPLUS/DEFICIT (authorities)</v>
          </cell>
          <cell r="G108">
            <v>0.30838702705888782</v>
          </cell>
          <cell r="H108">
            <v>0.59142356429365583</v>
          </cell>
          <cell r="I108">
            <v>-0.21377438819382899</v>
          </cell>
          <cell r="J108">
            <v>0.17963152864319792</v>
          </cell>
          <cell r="K108">
            <v>0.23861893754045949</v>
          </cell>
          <cell r="L108">
            <v>-1.1560581955780731</v>
          </cell>
          <cell r="M108">
            <v>-0.52595379916901774</v>
          </cell>
          <cell r="N108">
            <v>-0.67365699254722422</v>
          </cell>
          <cell r="O108">
            <v>-1.0132571500758036</v>
          </cell>
          <cell r="P108">
            <v>-1.1293602652428558</v>
          </cell>
        </row>
        <row r="110">
          <cell r="B110" t="str">
            <v>FINANCING (NET) 3/</v>
          </cell>
          <cell r="G110">
            <v>-0.3083870270588871</v>
          </cell>
          <cell r="H110">
            <v>-0.59142356429365306</v>
          </cell>
          <cell r="I110">
            <v>0.21377438819382868</v>
          </cell>
          <cell r="J110">
            <v>-0.17963152864319931</v>
          </cell>
          <cell r="K110">
            <v>-0.23861893754045649</v>
          </cell>
          <cell r="L110">
            <v>1.1560581955780693</v>
          </cell>
          <cell r="M110">
            <v>0.52595379916901797</v>
          </cell>
          <cell r="N110">
            <v>0.67365699254722566</v>
          </cell>
          <cell r="O110">
            <v>1.0132571500758043</v>
          </cell>
          <cell r="P110">
            <v>1.129360265242858</v>
          </cell>
        </row>
        <row r="111">
          <cell r="B111" t="str">
            <v>Total borrowing</v>
          </cell>
          <cell r="G111">
            <v>-0.21268432608193799</v>
          </cell>
          <cell r="H111">
            <v>0.41137924667008097</v>
          </cell>
          <cell r="I111">
            <v>-0.10615278923819088</v>
          </cell>
          <cell r="J111">
            <v>-0.24666439788643299</v>
          </cell>
          <cell r="K111">
            <v>0.43700954226553673</v>
          </cell>
          <cell r="L111">
            <v>1.0991136379505635</v>
          </cell>
          <cell r="M111">
            <v>1.095922582889717</v>
          </cell>
          <cell r="N111">
            <v>1.1847622103145703</v>
          </cell>
          <cell r="O111">
            <v>0.9745288024254678</v>
          </cell>
          <cell r="P111">
            <v>1.3405567270946779</v>
          </cell>
        </row>
        <row r="112">
          <cell r="C112" t="str">
            <v>Foreign borrowing (net)</v>
          </cell>
          <cell r="G112">
            <v>8.2890865599504926E-2</v>
          </cell>
          <cell r="H112">
            <v>0.59057100749427727</v>
          </cell>
          <cell r="I112">
            <v>0.30015520802246298</v>
          </cell>
          <cell r="J112">
            <v>0.28247092675170987</v>
          </cell>
          <cell r="K112">
            <v>0.90399277129556299</v>
          </cell>
          <cell r="L112">
            <v>0.6913185774867685</v>
          </cell>
          <cell r="M112">
            <v>0.34784139904989658</v>
          </cell>
          <cell r="N112">
            <v>1.6871862248060931</v>
          </cell>
          <cell r="O112">
            <v>-0.36130803436078829</v>
          </cell>
          <cell r="P112">
            <v>1.6805981897207389</v>
          </cell>
        </row>
        <row r="113">
          <cell r="C113" t="str">
            <v>Domestic borrowing (net)</v>
          </cell>
          <cell r="G113">
            <v>-0.29557519168144292</v>
          </cell>
          <cell r="H113">
            <v>-0.1791917608241963</v>
          </cell>
          <cell r="I113">
            <v>-0.40630799726065392</v>
          </cell>
          <cell r="J113">
            <v>-0.52913532463814283</v>
          </cell>
          <cell r="K113">
            <v>-0.4669832290300262</v>
          </cell>
          <cell r="L113">
            <v>0.40779506046379477</v>
          </cell>
          <cell r="M113">
            <v>0.74808118383982058</v>
          </cell>
          <cell r="N113">
            <v>-0.50242401449152263</v>
          </cell>
          <cell r="O113">
            <v>1.3358368367862561</v>
          </cell>
          <cell r="P113">
            <v>-0.34004146262606111</v>
          </cell>
        </row>
        <row r="114">
          <cell r="B114" t="str">
            <v>Changes in cash deposits (increase = +)</v>
          </cell>
          <cell r="G114">
            <v>9.5702700976949107E-2</v>
          </cell>
          <cell r="H114">
            <v>1.0028028109637341</v>
          </cell>
          <cell r="I114">
            <v>-0.31992717743201959</v>
          </cell>
          <cell r="J114">
            <v>-6.7032869243233692E-2</v>
          </cell>
          <cell r="K114">
            <v>0.67562847980599328</v>
          </cell>
          <cell r="L114">
            <v>-5.6944557627506047E-2</v>
          </cell>
          <cell r="M114">
            <v>0.56996878372069926</v>
          </cell>
          <cell r="N114">
            <v>0.51110521776734463</v>
          </cell>
          <cell r="O114">
            <v>-3.8728347650336538E-2</v>
          </cell>
          <cell r="P114">
            <v>0.21119646185182003</v>
          </cell>
        </row>
        <row r="116">
          <cell r="B116" t="str">
            <v>Memorandum items</v>
          </cell>
        </row>
        <row r="117">
          <cell r="B117" t="str">
            <v>Surplus/Deficit (priv. receipts as financing)</v>
          </cell>
          <cell r="G117">
            <v>0.30838702705888782</v>
          </cell>
          <cell r="H117">
            <v>0.59142356429365583</v>
          </cell>
          <cell r="I117">
            <v>-0.21377438819382899</v>
          </cell>
          <cell r="J117">
            <v>-0.20550039822645241</v>
          </cell>
          <cell r="K117">
            <v>-0.16683675416421864</v>
          </cell>
          <cell r="L117">
            <v>-1.6988835610317259</v>
          </cell>
          <cell r="M117">
            <v>-0.94394282168487698</v>
          </cell>
          <cell r="N117">
            <v>-0.9317420782820427</v>
          </cell>
          <cell r="O117">
            <v>-1.1016856493178451</v>
          </cell>
          <cell r="P117">
            <v>-1.2197111309848603</v>
          </cell>
        </row>
        <row r="118">
          <cell r="B118" t="str">
            <v>Nominal GDP</v>
          </cell>
          <cell r="G118">
            <v>1017.965</v>
          </cell>
          <cell r="H118">
            <v>1435.095</v>
          </cell>
          <cell r="I118">
            <v>1852.9970000000001</v>
          </cell>
          <cell r="J118">
            <v>2221.4580000000005</v>
          </cell>
          <cell r="K118">
            <v>2555.3679999999999</v>
          </cell>
          <cell r="L118">
            <v>2907.277</v>
          </cell>
          <cell r="M118">
            <v>3253.7509999999997</v>
          </cell>
          <cell r="N118">
            <v>3637.4369999999999</v>
          </cell>
          <cell r="O118">
            <v>3958</v>
          </cell>
          <cell r="P118">
            <v>4156.0874020206065</v>
          </cell>
        </row>
        <row r="121">
          <cell r="B121" t="str">
            <v xml:space="preserve">   Source:  Ministry of Finance of the Republic of Slovenia, and staff estimates.</v>
          </cell>
        </row>
        <row r="123">
          <cell r="B123" t="str">
            <v>1/  Revenue minus expenditure.</v>
          </cell>
        </row>
        <row r="124">
          <cell r="B124" t="str">
            <v xml:space="preserve">2/  Privatization revenues consist in receipts from the sale of socially-owned capital (accounted for in repayment of loans </v>
          </cell>
        </row>
        <row r="125">
          <cell r="B125" t="str">
            <v xml:space="preserve">     and sale of equity in the authorities' accounts).</v>
          </cell>
        </row>
        <row r="126">
          <cell r="B126" t="str">
            <v>3/  Including net lending and privatization receipts.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-Dec"/>
      <sheetName val="projections"/>
    </sheetNames>
    <sheetDataSet>
      <sheetData sheetId="0"/>
      <sheetData sheetId="1" refreshError="1">
        <row r="3">
          <cell r="B3" t="str">
            <v>Table 4.  Slovenia: Summary of General Government Operations - Projections (percent of GDP)</v>
          </cell>
        </row>
        <row r="6">
          <cell r="G6">
            <v>1992</v>
          </cell>
          <cell r="H6">
            <v>1993</v>
          </cell>
          <cell r="I6">
            <v>1994</v>
          </cell>
          <cell r="J6">
            <v>1995</v>
          </cell>
          <cell r="K6">
            <v>1996</v>
          </cell>
          <cell r="L6">
            <v>1998</v>
          </cell>
          <cell r="M6">
            <v>1999</v>
          </cell>
          <cell r="N6">
            <v>2000</v>
          </cell>
          <cell r="O6">
            <v>2001</v>
          </cell>
          <cell r="P6">
            <v>2002</v>
          </cell>
          <cell r="Q6">
            <v>2003</v>
          </cell>
          <cell r="R6">
            <v>2004</v>
          </cell>
        </row>
        <row r="7">
          <cell r="N7" t="str">
            <v>MoF estimate</v>
          </cell>
          <cell r="P7" t="str">
            <v xml:space="preserve"> </v>
          </cell>
          <cell r="Q7" t="str">
            <v xml:space="preserve"> </v>
          </cell>
          <cell r="R7" t="str">
            <v xml:space="preserve"> </v>
          </cell>
        </row>
        <row r="8">
          <cell r="N8" t="str">
            <v>December</v>
          </cell>
        </row>
        <row r="9">
          <cell r="J9">
            <v>36465</v>
          </cell>
          <cell r="K9">
            <v>36465</v>
          </cell>
          <cell r="N9">
            <v>36465</v>
          </cell>
          <cell r="O9">
            <v>36465</v>
          </cell>
          <cell r="P9">
            <v>36465</v>
          </cell>
          <cell r="Q9">
            <v>36465</v>
          </cell>
          <cell r="R9">
            <v>36465</v>
          </cell>
        </row>
        <row r="12">
          <cell r="N12" t="str">
            <v>(percent of GDP)</v>
          </cell>
        </row>
        <row r="14">
          <cell r="B14" t="str">
            <v>TOTAL REVENUE</v>
          </cell>
          <cell r="G14">
            <v>440.96214500000002</v>
          </cell>
          <cell r="H14">
            <v>640.89461700000004</v>
          </cell>
          <cell r="I14">
            <v>803.560384</v>
          </cell>
          <cell r="J14">
            <v>958.18595700000003</v>
          </cell>
          <cell r="K14">
            <v>1091.815149</v>
          </cell>
          <cell r="N14">
            <v>42.292687440389066</v>
          </cell>
          <cell r="O14" t="e">
            <v>#REF!</v>
          </cell>
          <cell r="P14" t="e">
            <v>#REF!</v>
          </cell>
          <cell r="Q14" t="e">
            <v>#REF!</v>
          </cell>
          <cell r="R14" t="e">
            <v>#REF!</v>
          </cell>
        </row>
        <row r="15">
          <cell r="B15" t="str">
            <v xml:space="preserve">    Tax revenue</v>
          </cell>
          <cell r="G15">
            <v>412.07938000000001</v>
          </cell>
          <cell r="H15">
            <v>602.72928400000001</v>
          </cell>
          <cell r="I15">
            <v>772.78198299999997</v>
          </cell>
          <cell r="J15">
            <v>916.32753000000002</v>
          </cell>
          <cell r="K15">
            <v>1032.285488</v>
          </cell>
          <cell r="N15">
            <v>39.289039253860928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</row>
        <row r="16">
          <cell r="C16" t="str">
            <v>Taxes on Income and Profits</v>
          </cell>
          <cell r="G16">
            <v>75.221118000000004</v>
          </cell>
          <cell r="H16">
            <v>104.769683</v>
          </cell>
          <cell r="I16">
            <v>140.82634200000001</v>
          </cell>
          <cell r="J16">
            <v>160.369674</v>
          </cell>
          <cell r="K16">
            <v>196.930286</v>
          </cell>
          <cell r="N16">
            <v>7.6485349654373351</v>
          </cell>
          <cell r="O16">
            <v>7.5796876341014041</v>
          </cell>
          <cell r="P16">
            <v>7.5597434976495359</v>
          </cell>
          <cell r="Q16">
            <v>7.5361619070912589</v>
          </cell>
          <cell r="R16">
            <v>7.5051487920894031</v>
          </cell>
        </row>
        <row r="17">
          <cell r="C17" t="str">
            <v>of which:</v>
          </cell>
          <cell r="D17" t="str">
            <v>Individual income tax</v>
          </cell>
          <cell r="N17">
            <v>6.3890539274095977</v>
          </cell>
          <cell r="O17">
            <v>6.2961283174296589</v>
          </cell>
          <cell r="P17">
            <v>6.2648042959499097</v>
          </cell>
          <cell r="Q17">
            <v>6.233636115373046</v>
          </cell>
          <cell r="R17">
            <v>6.2026230003711902</v>
          </cell>
        </row>
        <row r="18">
          <cell r="D18" t="str">
            <v>Corporate profit tax</v>
          </cell>
          <cell r="N18">
            <v>1.259481038027737</v>
          </cell>
          <cell r="O18">
            <v>1.2835593166717452</v>
          </cell>
          <cell r="P18">
            <v>1.2949392016996262</v>
          </cell>
          <cell r="Q18">
            <v>1.3025257917182129</v>
          </cell>
          <cell r="R18">
            <v>1.3025257917182129</v>
          </cell>
        </row>
        <row r="19">
          <cell r="C19" t="str">
            <v>Social Security Contributions</v>
          </cell>
          <cell r="G19">
            <v>189.611312</v>
          </cell>
          <cell r="H19">
            <v>274.82218599999999</v>
          </cell>
          <cell r="I19">
            <v>317.41732000000002</v>
          </cell>
          <cell r="J19">
            <v>362.99981300000002</v>
          </cell>
          <cell r="K19">
            <v>376.18419999999998</v>
          </cell>
          <cell r="N19">
            <v>13.466841259794657</v>
          </cell>
          <cell r="O19">
            <v>13.270972755194821</v>
          </cell>
          <cell r="P19">
            <v>13.204948015119227</v>
          </cell>
          <cell r="Q19">
            <v>13.139251756337542</v>
          </cell>
          <cell r="R19">
            <v>13.07388234461447</v>
          </cell>
        </row>
        <row r="20">
          <cell r="C20" t="str">
            <v xml:space="preserve">of which: </v>
          </cell>
          <cell r="D20" t="str">
            <v>Pension fund</v>
          </cell>
          <cell r="G20">
            <v>123.697</v>
          </cell>
          <cell r="H20">
            <v>192.816</v>
          </cell>
          <cell r="I20">
            <v>238.21199999999999</v>
          </cell>
          <cell r="J20">
            <v>282.61200000000002</v>
          </cell>
          <cell r="K20">
            <v>277.61799999999999</v>
          </cell>
          <cell r="N20">
            <v>8.6739453993372155</v>
          </cell>
        </row>
        <row r="21">
          <cell r="D21" t="str">
            <v>Health fund</v>
          </cell>
          <cell r="G21">
            <v>66.756</v>
          </cell>
          <cell r="H21">
            <v>85.97</v>
          </cell>
          <cell r="I21">
            <v>96.114000000000004</v>
          </cell>
          <cell r="J21">
            <v>114.008</v>
          </cell>
          <cell r="K21">
            <v>137.67599999999999</v>
          </cell>
          <cell r="N21">
            <v>4.6208167784592664</v>
          </cell>
        </row>
        <row r="22">
          <cell r="C22" t="str">
            <v>Domestic taxes on goods and services</v>
          </cell>
          <cell r="G22">
            <v>111.136363</v>
          </cell>
          <cell r="H22">
            <v>167.25313700000001</v>
          </cell>
          <cell r="I22">
            <v>240.01373599999999</v>
          </cell>
          <cell r="J22">
            <v>298.158613</v>
          </cell>
          <cell r="K22">
            <v>349.45069699999999</v>
          </cell>
          <cell r="N22">
            <v>14.873782187853813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3">
          <cell r="C23" t="str">
            <v>Taxes on international trade</v>
          </cell>
          <cell r="G23">
            <v>32.46002</v>
          </cell>
          <cell r="H23">
            <v>51.462902</v>
          </cell>
          <cell r="I23">
            <v>64.266930000000002</v>
          </cell>
          <cell r="J23">
            <v>78.176456000000002</v>
          </cell>
          <cell r="K23">
            <v>76.592528999999999</v>
          </cell>
          <cell r="N23">
            <v>0.93833520490034372</v>
          </cell>
          <cell r="O23">
            <v>1.1000000000000001</v>
          </cell>
          <cell r="P23">
            <v>1</v>
          </cell>
          <cell r="Q23">
            <v>1</v>
          </cell>
          <cell r="R23">
            <v>1</v>
          </cell>
        </row>
        <row r="24">
          <cell r="C24" t="str">
            <v>Payroll, property and other taxes</v>
          </cell>
          <cell r="G24">
            <v>3.6505670000000001</v>
          </cell>
          <cell r="H24">
            <v>4.4213760000000004</v>
          </cell>
          <cell r="I24">
            <v>10.257655</v>
          </cell>
          <cell r="J24">
            <v>16.622973999999999</v>
          </cell>
          <cell r="K24">
            <v>33.127775999999997</v>
          </cell>
          <cell r="N24">
            <v>2.3615456358747804</v>
          </cell>
          <cell r="O24">
            <v>2.3615456358747804</v>
          </cell>
          <cell r="P24">
            <v>2.3615456358747804</v>
          </cell>
          <cell r="Q24">
            <v>2.3615456358747804</v>
          </cell>
          <cell r="R24">
            <v>2.3615456358747804</v>
          </cell>
        </row>
        <row r="25">
          <cell r="B25" t="str">
            <v xml:space="preserve">    Nontax revenue</v>
          </cell>
          <cell r="G25">
            <v>27.062266999999999</v>
          </cell>
          <cell r="H25">
            <v>36.693831000000003</v>
          </cell>
          <cell r="I25">
            <v>29.184964000000001</v>
          </cell>
          <cell r="J25">
            <v>39.462023000000002</v>
          </cell>
          <cell r="K25">
            <v>56.731934000000003</v>
          </cell>
          <cell r="N25">
            <v>2.3269690569536619</v>
          </cell>
          <cell r="O25">
            <v>2.3269690569536619</v>
          </cell>
          <cell r="P25">
            <v>2.3269690569536619</v>
          </cell>
          <cell r="Q25">
            <v>2.3269690569536619</v>
          </cell>
          <cell r="R25">
            <v>2.3269690569536619</v>
          </cell>
        </row>
        <row r="26">
          <cell r="B26" t="str">
            <v xml:space="preserve">    Capital revenue</v>
          </cell>
          <cell r="G26">
            <v>1.8204979999999999</v>
          </cell>
          <cell r="H26">
            <v>1.4715020000000001</v>
          </cell>
          <cell r="I26">
            <v>1.5476430000000001</v>
          </cell>
          <cell r="J26">
            <v>1.823879</v>
          </cell>
          <cell r="K26">
            <v>1.7382690000000001</v>
          </cell>
          <cell r="N26">
            <v>0.14796060348303697</v>
          </cell>
          <cell r="O26">
            <v>0.14796060348303697</v>
          </cell>
          <cell r="P26">
            <v>0.14796060348303697</v>
          </cell>
          <cell r="Q26">
            <v>0.14796060348303697</v>
          </cell>
          <cell r="R26">
            <v>0.14796060348303697</v>
          </cell>
        </row>
        <row r="27">
          <cell r="B27" t="str">
            <v xml:space="preserve">    Other revenue</v>
          </cell>
          <cell r="G27">
            <v>0</v>
          </cell>
          <cell r="H27">
            <v>0</v>
          </cell>
          <cell r="I27">
            <v>4.5794000000000001E-2</v>
          </cell>
          <cell r="J27">
            <v>0.57252499999999995</v>
          </cell>
          <cell r="K27">
            <v>1.059458</v>
          </cell>
          <cell r="N27">
            <v>0.52871852609143999</v>
          </cell>
          <cell r="O27">
            <v>0.52871852609143999</v>
          </cell>
          <cell r="P27">
            <v>0.52871852609143999</v>
          </cell>
          <cell r="Q27">
            <v>0.52871852609143999</v>
          </cell>
          <cell r="R27">
            <v>0.52871852609143999</v>
          </cell>
        </row>
        <row r="29">
          <cell r="B29" t="str">
            <v>TOTAL EXPENDITURE</v>
          </cell>
          <cell r="G29">
            <v>428.52446800000001</v>
          </cell>
          <cell r="H29">
            <v>628.362753</v>
          </cell>
          <cell r="I29">
            <v>803.3546</v>
          </cell>
          <cell r="J29">
            <v>957.27311699999996</v>
          </cell>
          <cell r="K29">
            <v>1083.5855389999999</v>
          </cell>
          <cell r="N29">
            <v>43.593255073202492</v>
          </cell>
          <cell r="O29">
            <v>43.222880809526082</v>
          </cell>
          <cell r="P29" t="e">
            <v>#REF!</v>
          </cell>
          <cell r="Q29" t="e">
            <v>#REF!</v>
          </cell>
          <cell r="R29" t="e">
            <v>#REF!</v>
          </cell>
        </row>
        <row r="30">
          <cell r="B30" t="str">
            <v xml:space="preserve"> Current expenditure</v>
          </cell>
          <cell r="G30">
            <v>194.129727</v>
          </cell>
          <cell r="H30">
            <v>288.79020400000007</v>
          </cell>
          <cell r="I30">
            <v>352.89589599999999</v>
          </cell>
          <cell r="J30">
            <v>421.34788500000002</v>
          </cell>
          <cell r="K30">
            <v>486.94798400000002</v>
          </cell>
          <cell r="N30">
            <v>19.321840132693112</v>
          </cell>
          <cell r="O30">
            <v>18.951465869016705</v>
          </cell>
          <cell r="P30" t="e">
            <v>#REF!</v>
          </cell>
          <cell r="Q30" t="e">
            <v>#REF!</v>
          </cell>
          <cell r="R30" t="e">
            <v>#REF!</v>
          </cell>
        </row>
        <row r="31">
          <cell r="C31" t="str">
            <v>Salaries and wages</v>
          </cell>
          <cell r="G31">
            <v>90.055728999999999</v>
          </cell>
          <cell r="H31">
            <v>131.201717</v>
          </cell>
          <cell r="I31">
            <v>153.68315000000001</v>
          </cell>
          <cell r="J31">
            <v>193.68697600000002</v>
          </cell>
          <cell r="K31">
            <v>234.45200899999998</v>
          </cell>
          <cell r="N31">
            <v>9.5210435401256461</v>
          </cell>
          <cell r="O31">
            <v>9.3825646998053163</v>
          </cell>
          <cell r="P31">
            <v>9.3358852734381266</v>
          </cell>
          <cell r="Q31">
            <v>9.289438083023013</v>
          </cell>
          <cell r="R31">
            <v>9.2432219731572278</v>
          </cell>
        </row>
        <row r="32">
          <cell r="C32" t="str">
            <v>Central and local governments</v>
          </cell>
          <cell r="G32">
            <v>28.203444999999999</v>
          </cell>
          <cell r="H32">
            <v>57.758754000000003</v>
          </cell>
          <cell r="I32">
            <v>61.069495000000003</v>
          </cell>
          <cell r="J32">
            <v>66.825976999999995</v>
          </cell>
          <cell r="K32">
            <v>81.983445000000003</v>
          </cell>
          <cell r="N32">
            <v>3.2190680338469306</v>
          </cell>
        </row>
        <row r="33">
          <cell r="C33" t="str">
            <v>Other public institutions</v>
          </cell>
          <cell r="G33">
            <v>61.852283999999997</v>
          </cell>
          <cell r="H33">
            <v>73.442963000000006</v>
          </cell>
          <cell r="I33">
            <v>92.613654999999994</v>
          </cell>
          <cell r="J33">
            <v>126.86099900000001</v>
          </cell>
          <cell r="K33">
            <v>152.46856399999999</v>
          </cell>
          <cell r="N33">
            <v>6.3019755062787164</v>
          </cell>
        </row>
        <row r="34">
          <cell r="C34" t="str">
            <v>Expenditures on goods and services</v>
          </cell>
          <cell r="G34">
            <v>96.976861</v>
          </cell>
          <cell r="H34">
            <v>137.47432800000001</v>
          </cell>
          <cell r="I34">
            <v>171.28947500000001</v>
          </cell>
          <cell r="J34">
            <v>200.83797900000002</v>
          </cell>
          <cell r="K34">
            <v>219.591657</v>
          </cell>
          <cell r="N34">
            <v>8.0211990148351671</v>
          </cell>
          <cell r="O34">
            <v>8.0211990148351671</v>
          </cell>
          <cell r="P34">
            <v>8.0211990148351671</v>
          </cell>
          <cell r="Q34">
            <v>8.0211990148351671</v>
          </cell>
          <cell r="R34">
            <v>8.0211990148351671</v>
          </cell>
        </row>
        <row r="35">
          <cell r="C35" t="str">
            <v>Central and local governments</v>
          </cell>
          <cell r="G35">
            <v>39.248182</v>
          </cell>
          <cell r="H35">
            <v>49.942731000000002</v>
          </cell>
          <cell r="I35">
            <v>62.231974000000001</v>
          </cell>
          <cell r="J35">
            <v>76.102281000000005</v>
          </cell>
          <cell r="K35">
            <v>77.928461999999996</v>
          </cell>
          <cell r="N35">
            <v>3.5628566896574543</v>
          </cell>
          <cell r="O35">
            <v>3.5628566896574543</v>
          </cell>
          <cell r="P35">
            <v>3.5628566896574543</v>
          </cell>
          <cell r="Q35">
            <v>3.5628566896574543</v>
          </cell>
          <cell r="R35">
            <v>3.5628566896574543</v>
          </cell>
        </row>
        <row r="36">
          <cell r="C36" t="str">
            <v>Other public institutions</v>
          </cell>
          <cell r="G36">
            <v>57.728679</v>
          </cell>
          <cell r="H36">
            <v>87.531597000000005</v>
          </cell>
          <cell r="I36">
            <v>109.057501</v>
          </cell>
          <cell r="J36">
            <v>124.735698</v>
          </cell>
          <cell r="K36">
            <v>141.663195</v>
          </cell>
          <cell r="N36">
            <v>4.4583423251777123</v>
          </cell>
          <cell r="O36">
            <v>4.4583423251777123</v>
          </cell>
          <cell r="P36">
            <v>4.4583423251777123</v>
          </cell>
          <cell r="Q36">
            <v>4.4583423251777123</v>
          </cell>
          <cell r="R36">
            <v>4.4583423251777123</v>
          </cell>
        </row>
        <row r="37">
          <cell r="C37" t="str">
            <v>Interest Payments</v>
          </cell>
          <cell r="G37">
            <v>5.0294889999999999</v>
          </cell>
          <cell r="H37">
            <v>18.057379999999998</v>
          </cell>
          <cell r="I37">
            <v>26.908200000000001</v>
          </cell>
          <cell r="J37">
            <v>25.597857000000001</v>
          </cell>
          <cell r="K37">
            <v>31.121320000000001</v>
          </cell>
          <cell r="N37">
            <v>1.5074645842168377</v>
          </cell>
          <cell r="O37">
            <v>1.2755691608607593</v>
          </cell>
          <cell r="P37" t="e">
            <v>#REF!</v>
          </cell>
          <cell r="Q37" t="e">
            <v>#REF!</v>
          </cell>
          <cell r="R37" t="e">
            <v>#REF!</v>
          </cell>
        </row>
        <row r="38">
          <cell r="C38" t="str">
            <v>Reserves</v>
          </cell>
          <cell r="G38">
            <v>2.0676480000000002</v>
          </cell>
          <cell r="H38">
            <v>2.0567790000000001</v>
          </cell>
          <cell r="I38">
            <v>1.0150710000000001</v>
          </cell>
          <cell r="J38">
            <v>1.2250730000000001</v>
          </cell>
          <cell r="K38">
            <v>1.7829980000000001</v>
          </cell>
          <cell r="N38">
            <v>0.27213299351546388</v>
          </cell>
          <cell r="O38">
            <v>0.27213299351546388</v>
          </cell>
          <cell r="P38">
            <v>0.27213299351546388</v>
          </cell>
          <cell r="Q38">
            <v>0.27213299351546388</v>
          </cell>
          <cell r="R38">
            <v>0.27213299351546388</v>
          </cell>
        </row>
        <row r="39">
          <cell r="B39" t="str">
            <v>Current transfers (old)</v>
          </cell>
          <cell r="G39">
            <v>319.277669</v>
          </cell>
          <cell r="H39">
            <v>450.60153300000002</v>
          </cell>
          <cell r="I39">
            <v>571.89810999999997</v>
          </cell>
          <cell r="J39">
            <v>694.21827199999996</v>
          </cell>
          <cell r="K39">
            <v>783.39039500000001</v>
          </cell>
          <cell r="N39">
            <v>27.071628437192853</v>
          </cell>
        </row>
        <row r="40">
          <cell r="B40" t="str">
            <v xml:space="preserve">Current transfers </v>
          </cell>
          <cell r="G40">
            <v>199.69670600000001</v>
          </cell>
          <cell r="H40">
            <v>289.62697300000002</v>
          </cell>
          <cell r="I40">
            <v>370.22695400000003</v>
          </cell>
          <cell r="J40">
            <v>441.81222303643335</v>
          </cell>
          <cell r="K40">
            <v>488.53927302815106</v>
          </cell>
          <cell r="N40">
            <v>19.892001761344957</v>
          </cell>
          <cell r="O40">
            <v>19.892001761344957</v>
          </cell>
          <cell r="P40">
            <v>19.892001761344957</v>
          </cell>
          <cell r="Q40">
            <v>19.892001761344957</v>
          </cell>
          <cell r="R40">
            <v>19.892001761344957</v>
          </cell>
        </row>
        <row r="41">
          <cell r="C41" t="str">
            <v xml:space="preserve">of which:      </v>
          </cell>
          <cell r="D41" t="str">
            <v>Subsidies</v>
          </cell>
          <cell r="G41">
            <v>29.783621</v>
          </cell>
          <cell r="H41">
            <v>37.574637000000003</v>
          </cell>
          <cell r="I41">
            <v>36.153944000000003</v>
          </cell>
          <cell r="J41">
            <v>41.746823999999997</v>
          </cell>
          <cell r="K41">
            <v>34.546824999999998</v>
          </cell>
          <cell r="N41">
            <v>1.3729615859106532</v>
          </cell>
          <cell r="O41">
            <v>1.3729615859106532</v>
          </cell>
          <cell r="P41">
            <v>1.3729615859106532</v>
          </cell>
          <cell r="Q41">
            <v>1.3729615859106532</v>
          </cell>
          <cell r="R41">
            <v>1.3729615859106532</v>
          </cell>
        </row>
        <row r="42">
          <cell r="D42" t="str">
            <v>Transfers to households</v>
          </cell>
          <cell r="G42">
            <v>167.835703</v>
          </cell>
          <cell r="H42">
            <v>246.81121999999999</v>
          </cell>
          <cell r="I42">
            <v>327.36340899999999</v>
          </cell>
          <cell r="J42">
            <v>391.78452600000003</v>
          </cell>
          <cell r="K42">
            <v>444.18384500000002</v>
          </cell>
          <cell r="N42">
            <v>17.818772944137301</v>
          </cell>
          <cell r="O42">
            <v>17.818772944137301</v>
          </cell>
          <cell r="P42">
            <v>17.818772944137301</v>
          </cell>
          <cell r="Q42">
            <v>17.818772944137301</v>
          </cell>
          <cell r="R42">
            <v>17.818772944137301</v>
          </cell>
        </row>
        <row r="43">
          <cell r="D43" t="str">
            <v>of which:</v>
          </cell>
          <cell r="E43" t="str">
            <v>pension</v>
          </cell>
          <cell r="N43">
            <v>12.027519901873834</v>
          </cell>
        </row>
        <row r="44">
          <cell r="E44" t="str">
            <v>health</v>
          </cell>
          <cell r="N44">
            <v>0.5417113824405988</v>
          </cell>
        </row>
        <row r="45">
          <cell r="E45" t="str">
            <v>other</v>
          </cell>
          <cell r="N45">
            <v>5.2495416598228681</v>
          </cell>
        </row>
        <row r="46">
          <cell r="D46" t="str">
            <v>Other transfers</v>
          </cell>
          <cell r="N46">
            <v>0.70026723129700563</v>
          </cell>
          <cell r="O46">
            <v>0.70026723129700563</v>
          </cell>
          <cell r="P46">
            <v>0.70026723129700563</v>
          </cell>
          <cell r="Q46">
            <v>0.70026723129700563</v>
          </cell>
          <cell r="R46">
            <v>0.70026723129700563</v>
          </cell>
        </row>
        <row r="47">
          <cell r="B47" t="str">
            <v>Capital expenditure</v>
          </cell>
          <cell r="G47">
            <v>26.371621000000001</v>
          </cell>
          <cell r="H47">
            <v>40.418894999999999</v>
          </cell>
          <cell r="I47">
            <v>50.292402000000003</v>
          </cell>
          <cell r="J47">
            <v>57.376116000000003</v>
          </cell>
          <cell r="K47">
            <v>63.642853000000002</v>
          </cell>
          <cell r="N47">
            <v>2.9510384934739813</v>
          </cell>
          <cell r="O47">
            <v>2.9510384934739813</v>
          </cell>
          <cell r="P47">
            <v>2.9510384934739813</v>
          </cell>
          <cell r="Q47">
            <v>2.9510384934739813</v>
          </cell>
          <cell r="R47">
            <v>2.9510384934739813</v>
          </cell>
        </row>
        <row r="48">
          <cell r="B48" t="str">
            <v>Capital transfers</v>
          </cell>
          <cell r="G48">
            <v>8.3264139999999998</v>
          </cell>
          <cell r="H48">
            <v>9.526681</v>
          </cell>
          <cell r="I48">
            <v>29.939347999999999</v>
          </cell>
          <cell r="J48">
            <v>35.92754</v>
          </cell>
          <cell r="K48">
            <v>43.736066000000001</v>
          </cell>
          <cell r="N48">
            <v>1.428374685690442</v>
          </cell>
          <cell r="O48">
            <v>1.428374685690442</v>
          </cell>
          <cell r="P48">
            <v>1.428374685690442</v>
          </cell>
          <cell r="Q48">
            <v>1.428374685690442</v>
          </cell>
          <cell r="R48">
            <v>1.428374685690442</v>
          </cell>
        </row>
        <row r="50">
          <cell r="B50" t="str">
            <v>GENERAL SURPLUS/DEFICIT (authorities) 1/</v>
          </cell>
          <cell r="G50">
            <v>12.437677000000008</v>
          </cell>
          <cell r="H50">
            <v>12.531864000000041</v>
          </cell>
          <cell r="I50">
            <v>0.20578399999999419</v>
          </cell>
          <cell r="J50">
            <v>0.91284000000007381</v>
          </cell>
          <cell r="K50">
            <v>8.2296100000000934</v>
          </cell>
          <cell r="N50">
            <v>-1.3005676328134292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</row>
        <row r="52">
          <cell r="B52" t="str">
            <v>Lending minus repayments</v>
          </cell>
          <cell r="G52">
            <v>-9.2984050000000007</v>
          </cell>
          <cell r="H52">
            <v>-4.0443740000000004</v>
          </cell>
          <cell r="I52">
            <v>-4.1670169999999995</v>
          </cell>
          <cell r="J52">
            <v>2.2682459999999995</v>
          </cell>
          <cell r="K52">
            <v>-2.8513809999999999</v>
          </cell>
          <cell r="N52">
            <v>0.13286792096588743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B53" t="str">
            <v>Net Lending</v>
          </cell>
          <cell r="G53">
            <v>9.2984050000000007</v>
          </cell>
          <cell r="H53">
            <v>4.0443740000000004</v>
          </cell>
          <cell r="I53">
            <v>4.1670169999999995</v>
          </cell>
          <cell r="J53">
            <v>6.2872979999999998</v>
          </cell>
          <cell r="K53">
            <v>13.212266</v>
          </cell>
          <cell r="N53">
            <v>-4.2517055223882952E-2</v>
          </cell>
        </row>
        <row r="54">
          <cell r="B54" t="str">
            <v>Revenues from privatization  2/</v>
          </cell>
          <cell r="G54">
            <v>0</v>
          </cell>
          <cell r="H54">
            <v>0</v>
          </cell>
          <cell r="I54">
            <v>0</v>
          </cell>
          <cell r="J54">
            <v>8.5555439999999994</v>
          </cell>
          <cell r="K54">
            <v>10.360885</v>
          </cell>
          <cell r="N54">
            <v>9.035086574200446E-2</v>
          </cell>
        </row>
        <row r="56">
          <cell r="B56" t="str">
            <v>OVERALL SURPLUS/DEFICIT (authorities)</v>
          </cell>
          <cell r="G56">
            <v>3.1392720000000072</v>
          </cell>
          <cell r="H56">
            <v>8.4874900000000402</v>
          </cell>
          <cell r="I56">
            <v>-3.9612330000000053</v>
          </cell>
          <cell r="J56">
            <v>3.1810860000000734</v>
          </cell>
          <cell r="K56">
            <v>5.3782290000000934</v>
          </cell>
          <cell r="N56">
            <v>-1.3005676328134292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</row>
        <row r="58">
          <cell r="B58" t="str">
            <v>FINANCING (NET) 3/</v>
          </cell>
          <cell r="G58">
            <v>-3.1392720000000001</v>
          </cell>
          <cell r="H58">
            <v>-8.4874900000000011</v>
          </cell>
          <cell r="I58">
            <v>3.961233</v>
          </cell>
          <cell r="J58">
            <v>-3.1810859999999992</v>
          </cell>
          <cell r="K58">
            <v>-5.3782289999999993</v>
          </cell>
          <cell r="N58">
            <v>1.3005676328134292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</row>
        <row r="59">
          <cell r="B59" t="str">
            <v>Total borrowing</v>
          </cell>
          <cell r="G59">
            <v>-2.1650520000000002</v>
          </cell>
          <cell r="H59">
            <v>5.9036829999999991</v>
          </cell>
          <cell r="I59">
            <v>-1.9670079999999999</v>
          </cell>
          <cell r="J59">
            <v>-5.4795459999999991</v>
          </cell>
          <cell r="K59">
            <v>11.167202000000001</v>
          </cell>
          <cell r="N59">
            <v>1.3005676328134292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</row>
        <row r="60">
          <cell r="C60" t="str">
            <v>Foreign borrowing (net)</v>
          </cell>
          <cell r="G60">
            <v>0.84380000000000033</v>
          </cell>
          <cell r="H60">
            <v>8.4752549999999989</v>
          </cell>
          <cell r="I60">
            <v>5.5618669999999995</v>
          </cell>
          <cell r="J60">
            <v>6.2749729999999992</v>
          </cell>
          <cell r="K60">
            <v>23.100342000000001</v>
          </cell>
          <cell r="N60">
            <v>0.55924408210977461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</row>
        <row r="61">
          <cell r="C61" t="str">
            <v>Domestic borrowing (net)</v>
          </cell>
          <cell r="G61">
            <v>-3.0088520000000005</v>
          </cell>
          <cell r="H61">
            <v>-2.5715719999999997</v>
          </cell>
          <cell r="I61">
            <v>-7.5288749999999993</v>
          </cell>
          <cell r="J61">
            <v>-11.754518999999998</v>
          </cell>
          <cell r="K61">
            <v>-11.93314</v>
          </cell>
          <cell r="N61">
            <v>0.74132355070365463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</row>
        <row r="62">
          <cell r="B62" t="str">
            <v>Changes in cash deposits (increase = +)</v>
          </cell>
          <cell r="G62">
            <v>0.97421999999999997</v>
          </cell>
          <cell r="H62">
            <v>14.391173</v>
          </cell>
          <cell r="I62">
            <v>-5.9282409999999999</v>
          </cell>
          <cell r="J62">
            <v>-2.2984599999999999</v>
          </cell>
          <cell r="K62">
            <v>16.545431000000001</v>
          </cell>
          <cell r="N62">
            <v>0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</row>
        <row r="64">
          <cell r="B64" t="str">
            <v>Memorandum items</v>
          </cell>
        </row>
        <row r="65">
          <cell r="B65" t="str">
            <v>Surplus/Deficit (priv. receipts as financing)</v>
          </cell>
          <cell r="G65">
            <v>3.1392720000000072</v>
          </cell>
          <cell r="H65">
            <v>8.4874900000000402</v>
          </cell>
          <cell r="I65">
            <v>-3.9612330000000053</v>
          </cell>
          <cell r="J65">
            <v>-5.374457999999926</v>
          </cell>
          <cell r="K65">
            <v>-4.9826559999999063</v>
          </cell>
          <cell r="N65">
            <v>-1.2197111309848603</v>
          </cell>
        </row>
        <row r="66">
          <cell r="B66" t="str">
            <v>Nominal GDP</v>
          </cell>
          <cell r="N66">
            <v>4156.0874020206065</v>
          </cell>
        </row>
        <row r="71">
          <cell r="B71" t="str">
            <v>Nominal GDP, SIT billions</v>
          </cell>
          <cell r="L71">
            <v>3253.7509999999997</v>
          </cell>
          <cell r="M71">
            <v>3637.4369999999999</v>
          </cell>
          <cell r="N71">
            <v>4149.3244154174999</v>
          </cell>
          <cell r="O71">
            <v>4639.5670950990771</v>
          </cell>
          <cell r="P71">
            <v>5115.0067331693544</v>
          </cell>
          <cell r="Q71">
            <v>5580.3598157396355</v>
          </cell>
          <cell r="R71">
            <v>6047.1290125271762</v>
          </cell>
        </row>
        <row r="74">
          <cell r="B74" t="str">
            <v>General government debt, % of GDP</v>
          </cell>
          <cell r="L74">
            <v>24.6</v>
          </cell>
          <cell r="M74">
            <v>25.8</v>
          </cell>
          <cell r="N74">
            <v>23.457707416219549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</row>
        <row r="75">
          <cell r="B75" t="str">
            <v>Foreign debt, % of total debt</v>
          </cell>
          <cell r="L75">
            <v>38.1431334622824</v>
          </cell>
          <cell r="M75">
            <v>43.996701361802657</v>
          </cell>
          <cell r="N75">
            <v>45.209083988640657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</row>
        <row r="76">
          <cell r="B76" t="str">
            <v>Domestic debt, % of total debt</v>
          </cell>
          <cell r="L76">
            <v>61.8568665377176</v>
          </cell>
          <cell r="M76">
            <v>56.003298638197343</v>
          </cell>
          <cell r="N76">
            <v>54.79091601135935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</row>
        <row r="77">
          <cell r="B77" t="str">
            <v xml:space="preserve">General gov't debt stock, SIT billions </v>
          </cell>
          <cell r="L77">
            <v>775.5</v>
          </cell>
          <cell r="M77">
            <v>897.34</v>
          </cell>
          <cell r="N77">
            <v>973.33638111839923</v>
          </cell>
          <cell r="O77" t="e">
            <v>#REF!</v>
          </cell>
          <cell r="P77" t="e">
            <v>#REF!</v>
          </cell>
          <cell r="Q77" t="e">
            <v>#REF!</v>
          </cell>
          <cell r="R77" t="e">
            <v>#REF!</v>
          </cell>
        </row>
        <row r="78">
          <cell r="C78" t="str">
            <v>of which</v>
          </cell>
          <cell r="D78" t="str">
            <v>foreign</v>
          </cell>
          <cell r="L78">
            <v>295.8</v>
          </cell>
          <cell r="M78">
            <v>394.8</v>
          </cell>
          <cell r="N78">
            <v>440.03646203181262</v>
          </cell>
          <cell r="O78" t="e">
            <v>#REF!</v>
          </cell>
          <cell r="P78" t="e">
            <v>#REF!</v>
          </cell>
          <cell r="Q78" t="e">
            <v>#REF!</v>
          </cell>
          <cell r="R78" t="e">
            <v>#REF!</v>
          </cell>
        </row>
        <row r="79">
          <cell r="D79" t="str">
            <v>domestic</v>
          </cell>
          <cell r="L79">
            <v>479.7</v>
          </cell>
          <cell r="M79">
            <v>502.54</v>
          </cell>
          <cell r="N79">
            <v>533.29991908658667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</row>
        <row r="80">
          <cell r="B80" t="str">
            <v>Interest payments, SIT billion</v>
          </cell>
          <cell r="N80">
            <v>59.175900454015611</v>
          </cell>
          <cell r="O80">
            <v>59.180887062527205</v>
          </cell>
          <cell r="P80" t="e">
            <v>#REF!</v>
          </cell>
          <cell r="Q80" t="e">
            <v>#REF!</v>
          </cell>
          <cell r="R80" t="e">
            <v>#REF!</v>
          </cell>
        </row>
        <row r="81">
          <cell r="C81" t="str">
            <v>of which</v>
          </cell>
          <cell r="D81" t="str">
            <v>foreign</v>
          </cell>
          <cell r="N81">
            <v>26.017781999999997</v>
          </cell>
          <cell r="O81">
            <v>26.996236945651699</v>
          </cell>
          <cell r="P81" t="e">
            <v>#REF!</v>
          </cell>
          <cell r="Q81" t="e">
            <v>#REF!</v>
          </cell>
          <cell r="R81" t="e">
            <v>#REF!</v>
          </cell>
        </row>
        <row r="82">
          <cell r="D82" t="str">
            <v>domestic</v>
          </cell>
          <cell r="N82">
            <v>33.158118454015614</v>
          </cell>
          <cell r="O82">
            <v>32.184650116875503</v>
          </cell>
          <cell r="P82" t="e">
            <v>#REF!</v>
          </cell>
          <cell r="Q82" t="e">
            <v>#REF!</v>
          </cell>
          <cell r="R82" t="e">
            <v>#REF!</v>
          </cell>
        </row>
        <row r="83">
          <cell r="B83" t="str">
            <v>Nominal wage bill, % of GDP</v>
          </cell>
          <cell r="L83">
            <v>45.565185321777605</v>
          </cell>
          <cell r="M83">
            <v>45.257601583548691</v>
          </cell>
          <cell r="N83">
            <v>44.825548107810754</v>
          </cell>
          <cell r="O83">
            <v>44.173582817185597</v>
          </cell>
          <cell r="P83">
            <v>43.95381374844338</v>
          </cell>
          <cell r="Q83">
            <v>43.735138058152629</v>
          </cell>
          <cell r="R83">
            <v>43.517550306619533</v>
          </cell>
        </row>
        <row r="84">
          <cell r="B84" t="str">
            <v>Net operating surplus (profit), % of GDP</v>
          </cell>
          <cell r="L84">
            <v>6</v>
          </cell>
          <cell r="M84">
            <v>6.3</v>
          </cell>
          <cell r="N84">
            <v>6.2121371741570908</v>
          </cell>
          <cell r="O84">
            <v>6.3308984459332693</v>
          </cell>
          <cell r="P84">
            <v>6.3870274424682503</v>
          </cell>
          <cell r="Q84">
            <v>6.4244467734915682</v>
          </cell>
          <cell r="R84">
            <v>6.4244467734915682</v>
          </cell>
        </row>
        <row r="85">
          <cell r="B85" t="str">
            <v>Percentage of GDP not related to wages</v>
          </cell>
          <cell r="L85">
            <v>54.434814678222395</v>
          </cell>
          <cell r="M85">
            <v>54.742398416451309</v>
          </cell>
          <cell r="N85">
            <v>55.174451892189246</v>
          </cell>
          <cell r="O85">
            <v>55.826417182814403</v>
          </cell>
          <cell r="P85">
            <v>56.04618625155662</v>
          </cell>
          <cell r="Q85">
            <v>56.264861941847371</v>
          </cell>
          <cell r="R85">
            <v>56.482449693380467</v>
          </cell>
        </row>
        <row r="86">
          <cell r="B86" t="str">
            <v>Nominal GDP not related to wages, SIT bn</v>
          </cell>
          <cell r="L86">
            <v>1771.1733269408078</v>
          </cell>
          <cell r="M86">
            <v>1991.2202546874139</v>
          </cell>
          <cell r="N86">
            <v>2289.3670034353913</v>
          </cell>
          <cell r="O86">
            <v>2590.1040819865943</v>
          </cell>
          <cell r="P86">
            <v>2866.7662004517583</v>
          </cell>
          <cell r="Q86">
            <v>3139.7817461842346</v>
          </cell>
          <cell r="R86">
            <v>3415.5666023944773</v>
          </cell>
        </row>
        <row r="87">
          <cell r="B87" t="str">
            <v>POLICY VARIABLES</v>
          </cell>
        </row>
        <row r="88">
          <cell r="B88" t="str">
            <v>Implicit tax rate on wages</v>
          </cell>
          <cell r="N88">
            <v>44.295933960357772</v>
          </cell>
          <cell r="O88">
            <v>44.295933960357772</v>
          </cell>
          <cell r="P88">
            <v>44.295933960357772</v>
          </cell>
          <cell r="Q88">
            <v>44.295933960357772</v>
          </cell>
          <cell r="R88">
            <v>44.295933960357772</v>
          </cell>
        </row>
        <row r="89">
          <cell r="C89" t="str">
            <v>of which:</v>
          </cell>
          <cell r="D89" t="str">
            <v>Soc. Security</v>
          </cell>
          <cell r="N89">
            <v>30.042781021673864</v>
          </cell>
          <cell r="O89">
            <v>30.042781021673864</v>
          </cell>
          <cell r="P89">
            <v>30.042781021673864</v>
          </cell>
          <cell r="Q89">
            <v>30.042781021673864</v>
          </cell>
          <cell r="R89">
            <v>30.042781021673864</v>
          </cell>
        </row>
        <row r="90">
          <cell r="D90" t="str">
            <v>income tax</v>
          </cell>
          <cell r="N90">
            <v>14.253152938683908</v>
          </cell>
          <cell r="O90">
            <v>14.253152938683908</v>
          </cell>
          <cell r="P90">
            <v>14.253152938683908</v>
          </cell>
          <cell r="Q90">
            <v>14.253152938683908</v>
          </cell>
          <cell r="R90">
            <v>14.253152938683908</v>
          </cell>
        </row>
        <row r="91">
          <cell r="B91" t="str">
            <v>Implicit tax rate on profits</v>
          </cell>
          <cell r="N91">
            <v>20.274520711926051</v>
          </cell>
          <cell r="O91">
            <v>20.274520711926051</v>
          </cell>
          <cell r="P91">
            <v>20.274520711926051</v>
          </cell>
          <cell r="Q91">
            <v>20.274520711926051</v>
          </cell>
          <cell r="R91">
            <v>20.274520711926051</v>
          </cell>
        </row>
        <row r="94">
          <cell r="B94" t="str">
            <v>Consolidation items</v>
          </cell>
        </row>
        <row r="95">
          <cell r="C95" t="str">
            <v>State to Pension Fund</v>
          </cell>
          <cell r="N95">
            <v>3.8387211094747178</v>
          </cell>
        </row>
        <row r="96">
          <cell r="C96" t="str">
            <v>State to Health Fund</v>
          </cell>
          <cell r="N96">
            <v>4.4240622366470306E-2</v>
          </cell>
        </row>
        <row r="97">
          <cell r="C97" t="str">
            <v>Local to Pension Fund</v>
          </cell>
          <cell r="N97">
            <v>0</v>
          </cell>
        </row>
        <row r="98">
          <cell r="C98" t="str">
            <v>Local to Health Fund</v>
          </cell>
          <cell r="N98">
            <v>5.1744893267550322E-2</v>
          </cell>
        </row>
        <row r="99">
          <cell r="C99" t="str">
            <v>Pension to health</v>
          </cell>
          <cell r="N99">
            <v>1.0887466930051199</v>
          </cell>
        </row>
        <row r="101">
          <cell r="B101" t="str">
            <v xml:space="preserve">   Source:  Ministry of Finance of the Republic of Slovenia, and staff estimates.</v>
          </cell>
        </row>
        <row r="103">
          <cell r="B103" t="str">
            <v>1/  Revenue minus expenditure.</v>
          </cell>
        </row>
        <row r="104">
          <cell r="B104" t="str">
            <v xml:space="preserve">2/  Privatization revenues consist in receipts from the sale of socially-owned capital (accounted for in repayment of loans </v>
          </cell>
        </row>
        <row r="105">
          <cell r="B105" t="str">
            <v xml:space="preserve">     and sale of equity in the authorities' accounts).</v>
          </cell>
        </row>
        <row r="106">
          <cell r="B106" t="str">
            <v>3/  Including net lending and privatization receipts.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 CNB, seigniorage"/>
      <sheetName val="Input MS, NFA"/>
      <sheetName val="MS"/>
      <sheetName val="BaseMoney"/>
      <sheetName val="BaseGrowth"/>
      <sheetName val="Indicators"/>
      <sheetName val="Quarter"/>
      <sheetName val="Interest"/>
      <sheetName val="EDSS data"/>
      <sheetName val="Int Chts SR99"/>
      <sheetName val="PRIBOR Yield Curve"/>
      <sheetName val="deposit growth"/>
      <sheetName val="credit growth"/>
      <sheetName val="real rates"/>
      <sheetName val="interest differential"/>
      <sheetName val="Inflation"/>
      <sheetName val="R and inflation"/>
      <sheetName val="intermediation"/>
      <sheetName val="NFA, const XR"/>
      <sheetName val="Chart2"/>
      <sheetName val="Chart6"/>
      <sheetName val="Chart7"/>
      <sheetName val="NFA banks"/>
      <sheetName val="Forex--banks"/>
      <sheetName val="Sterilization"/>
      <sheetName val="Monthly sterilization"/>
      <sheetName val="M2 growth"/>
      <sheetName val="M2 components"/>
      <sheetName val="M2-contr"/>
      <sheetName val="Base-contributions"/>
      <sheetName val="Forex dep &amp; cred"/>
      <sheetName val="Velo"/>
      <sheetName val="real int. rates"/>
      <sheetName val="Yield"/>
      <sheetName val="Month"/>
      <sheetName val="AREMOSchart"/>
      <sheetName val="DataSh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_OR"/>
      <sheetName val="Prorač"/>
      <sheetName val="Občine"/>
      <sheetName val="ZPIZ"/>
      <sheetName val="ZZZS"/>
      <sheetName val="pro2001"/>
      <sheetName val="output"/>
    </sheetNames>
    <sheetDataSet>
      <sheetData sheetId="0" refreshError="1"/>
      <sheetData sheetId="1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</row>
        <row r="2">
          <cell r="A2" t="str">
            <v xml:space="preserve"> </v>
          </cell>
          <cell r="B2" t="str">
            <v xml:space="preserve">A.    BILANCA PRIHODKOV IN ODHODKOV </v>
          </cell>
        </row>
        <row r="4">
          <cell r="B4" t="str">
            <v xml:space="preserve">I.    P R I H O D K I   P R O R A Č U N A </v>
          </cell>
        </row>
        <row r="5">
          <cell r="A5" t="str">
            <v xml:space="preserve"> </v>
          </cell>
          <cell r="Q5" t="str">
            <v xml:space="preserve"> - V  TISOČIH   TOLARJEV</v>
          </cell>
          <cell r="X5" t="str">
            <v>- V TISOČ TOLARJIH</v>
          </cell>
        </row>
        <row r="6">
          <cell r="A6" t="str">
            <v xml:space="preserve"> </v>
          </cell>
          <cell r="B6" t="str">
            <v xml:space="preserve"> </v>
          </cell>
          <cell r="D6" t="str">
            <v>O C E N A</v>
          </cell>
          <cell r="E6" t="str">
            <v xml:space="preserve"> </v>
          </cell>
          <cell r="F6" t="str">
            <v>RAZLIKA</v>
          </cell>
          <cell r="G6" t="str">
            <v>NOMINALNI</v>
          </cell>
          <cell r="H6" t="str">
            <v>REALNE</v>
          </cell>
          <cell r="I6" t="str">
            <v xml:space="preserve"> </v>
          </cell>
          <cell r="L6" t="str">
            <v xml:space="preserve"> </v>
          </cell>
          <cell r="M6" t="str">
            <v xml:space="preserve"> </v>
          </cell>
          <cell r="N6" t="str">
            <v xml:space="preserve"> </v>
          </cell>
          <cell r="O6" t="str">
            <v xml:space="preserve"> </v>
          </cell>
          <cell r="P6" t="str">
            <v xml:space="preserve"> </v>
          </cell>
          <cell r="Q6" t="str">
            <v xml:space="preserve"> </v>
          </cell>
          <cell r="R6" t="str">
            <v xml:space="preserve"> </v>
          </cell>
          <cell r="S6" t="str">
            <v xml:space="preserve"> </v>
          </cell>
          <cell r="T6" t="str">
            <v xml:space="preserve"> </v>
          </cell>
          <cell r="U6" t="str">
            <v xml:space="preserve"> </v>
          </cell>
          <cell r="Y6" t="str">
            <v xml:space="preserve"> </v>
          </cell>
          <cell r="Z6" t="str">
            <v xml:space="preserve"> </v>
          </cell>
          <cell r="AA6" t="str">
            <v>NOMINALNI</v>
          </cell>
          <cell r="AB6" t="str">
            <v>REALNE</v>
          </cell>
        </row>
        <row r="7">
          <cell r="A7" t="str">
            <v xml:space="preserve"> </v>
          </cell>
          <cell r="B7" t="str">
            <v xml:space="preserve"> </v>
          </cell>
          <cell r="C7" t="str">
            <v xml:space="preserve"> </v>
          </cell>
          <cell r="D7" t="str">
            <v>REALIZACIJE</v>
          </cell>
          <cell r="E7" t="str">
            <v>SPREJETI</v>
          </cell>
          <cell r="F7" t="str">
            <v xml:space="preserve">OCENA </v>
          </cell>
          <cell r="G7" t="str">
            <v>INDEKSI</v>
          </cell>
          <cell r="H7" t="str">
            <v>STOPNJE</v>
          </cell>
          <cell r="I7" t="str">
            <v>PROJEKCIJE</v>
          </cell>
          <cell r="J7" t="str">
            <v>PROJEKCIJE</v>
          </cell>
          <cell r="K7" t="str">
            <v>PROJEKCIJE</v>
          </cell>
          <cell r="L7" t="str">
            <v>SKUPAJ</v>
          </cell>
          <cell r="M7" t="str">
            <v>INDEKSI</v>
          </cell>
          <cell r="N7" t="str">
            <v>PROJEKCIJE</v>
          </cell>
          <cell r="O7" t="str">
            <v>PROJEKCIJE</v>
          </cell>
          <cell r="P7" t="str">
            <v>PROJEKCIJE</v>
          </cell>
          <cell r="Q7" t="str">
            <v>SKUPAJ</v>
          </cell>
          <cell r="R7" t="str">
            <v>PROJEKCIJE</v>
          </cell>
          <cell r="S7" t="str">
            <v>PROJEKCIJE</v>
          </cell>
          <cell r="T7" t="str">
            <v>PROJEKCIJE</v>
          </cell>
          <cell r="U7" t="str">
            <v>PROJEKCIJE</v>
          </cell>
          <cell r="V7" t="str">
            <v>PROJEKCIJE</v>
          </cell>
          <cell r="W7" t="str">
            <v>PROJEKCIJE</v>
          </cell>
          <cell r="X7" t="str">
            <v>PROJEKCIJE</v>
          </cell>
          <cell r="Y7" t="str">
            <v>PROJEKCIJE</v>
          </cell>
          <cell r="Z7" t="str">
            <v>PREDLOG</v>
          </cell>
          <cell r="AA7" t="str">
            <v>INDEKSI</v>
          </cell>
          <cell r="AB7" t="str">
            <v>STOPNJE</v>
          </cell>
        </row>
        <row r="8">
          <cell r="A8" t="str">
            <v>KONTO</v>
          </cell>
          <cell r="B8" t="str">
            <v xml:space="preserve"> </v>
          </cell>
          <cell r="C8" t="str">
            <v xml:space="preserve"> </v>
          </cell>
          <cell r="D8" t="str">
            <v>JANUAR -</v>
          </cell>
          <cell r="E8" t="str">
            <v>PRORAČUN</v>
          </cell>
          <cell r="F8">
            <v>2000</v>
          </cell>
          <cell r="G8" t="str">
            <v>RASTI</v>
          </cell>
          <cell r="H8" t="str">
            <v>RASTI</v>
          </cell>
          <cell r="I8" t="str">
            <v>JANUAR</v>
          </cell>
          <cell r="J8" t="str">
            <v>FEBRUAR</v>
          </cell>
          <cell r="K8" t="str">
            <v>MAREC</v>
          </cell>
          <cell r="L8" t="str">
            <v>JANUAR -</v>
          </cell>
          <cell r="M8" t="str">
            <v>RASTI</v>
          </cell>
          <cell r="N8" t="str">
            <v>APRIL</v>
          </cell>
          <cell r="O8" t="str">
            <v>MAJ</v>
          </cell>
          <cell r="P8" t="str">
            <v>JUNIJ</v>
          </cell>
          <cell r="Q8" t="str">
            <v>JANUAR -</v>
          </cell>
          <cell r="R8" t="str">
            <v>JULIJ</v>
          </cell>
          <cell r="S8" t="str">
            <v>AVGUST</v>
          </cell>
          <cell r="T8" t="str">
            <v>SEPTEMBER</v>
          </cell>
          <cell r="U8" t="str">
            <v>OKTOBER</v>
          </cell>
          <cell r="V8" t="str">
            <v>NOVEMBER</v>
          </cell>
          <cell r="W8" t="str">
            <v>DECEMBER</v>
          </cell>
          <cell r="X8" t="str">
            <v>JANUAR</v>
          </cell>
          <cell r="Y8" t="str">
            <v>JANUAR -</v>
          </cell>
          <cell r="Z8" t="str">
            <v>PRORAČUNA</v>
          </cell>
          <cell r="AA8" t="str">
            <v>RASTI</v>
          </cell>
          <cell r="AB8" t="str">
            <v>RASTI</v>
          </cell>
        </row>
        <row r="9">
          <cell r="A9" t="str">
            <v xml:space="preserve"> </v>
          </cell>
          <cell r="B9" t="str">
            <v xml:space="preserve"> </v>
          </cell>
          <cell r="C9" t="str">
            <v xml:space="preserve"> </v>
          </cell>
          <cell r="D9" t="str">
            <v>DECEMBER</v>
          </cell>
          <cell r="E9" t="str">
            <v>ZA LETO</v>
          </cell>
          <cell r="F9" t="str">
            <v>MINUS</v>
          </cell>
          <cell r="G9" t="str">
            <v>I.XII.2000/</v>
          </cell>
          <cell r="H9" t="str">
            <v>I.XII.2000/</v>
          </cell>
          <cell r="I9">
            <v>2001</v>
          </cell>
          <cell r="J9">
            <v>2001</v>
          </cell>
          <cell r="K9">
            <v>2001</v>
          </cell>
          <cell r="L9" t="str">
            <v>MAREC</v>
          </cell>
          <cell r="M9" t="str">
            <v>I.-III.2001/</v>
          </cell>
          <cell r="N9">
            <v>2001</v>
          </cell>
          <cell r="O9">
            <v>2001</v>
          </cell>
          <cell r="P9">
            <v>2001</v>
          </cell>
          <cell r="Q9" t="str">
            <v>JUNIJ</v>
          </cell>
          <cell r="R9">
            <v>2001</v>
          </cell>
          <cell r="S9">
            <v>2001</v>
          </cell>
          <cell r="T9">
            <v>2001</v>
          </cell>
          <cell r="U9">
            <v>2001</v>
          </cell>
          <cell r="V9">
            <v>2001</v>
          </cell>
          <cell r="W9">
            <v>2001</v>
          </cell>
          <cell r="X9">
            <v>2002</v>
          </cell>
          <cell r="Y9" t="str">
            <v>DECEMBER</v>
          </cell>
          <cell r="Z9" t="str">
            <v>ZA LETO</v>
          </cell>
          <cell r="AA9" t="str">
            <v>I.XII.2001/</v>
          </cell>
          <cell r="AB9" t="str">
            <v>I.XII.2001/</v>
          </cell>
        </row>
        <row r="10">
          <cell r="C10" t="str">
            <v xml:space="preserve"> </v>
          </cell>
          <cell r="D10" t="str">
            <v>2 0 0 0</v>
          </cell>
          <cell r="E10" t="str">
            <v>2 0 0 0</v>
          </cell>
          <cell r="F10" t="str">
            <v>SPR.PROR.</v>
          </cell>
          <cell r="G10" t="str">
            <v>I.-XII.1999</v>
          </cell>
          <cell r="H10" t="str">
            <v>I.-XII.1999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>2 0 0 1</v>
          </cell>
          <cell r="M10" t="str">
            <v>I.-III.2000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>2 0 0 1</v>
          </cell>
          <cell r="R10" t="str">
            <v xml:space="preserve"> </v>
          </cell>
          <cell r="S10" t="str">
            <v xml:space="preserve"> </v>
          </cell>
          <cell r="T10" t="str">
            <v xml:space="preserve"> </v>
          </cell>
          <cell r="U10" t="str">
            <v xml:space="preserve"> </v>
          </cell>
          <cell r="V10" t="str">
            <v xml:space="preserve"> </v>
          </cell>
          <cell r="W10" t="str">
            <v xml:space="preserve"> </v>
          </cell>
          <cell r="X10" t="str">
            <v>ZA LETO 2001</v>
          </cell>
          <cell r="Y10" t="str">
            <v>2 0 0 1</v>
          </cell>
          <cell r="Z10" t="str">
            <v>2 0 0 1</v>
          </cell>
          <cell r="AA10" t="str">
            <v>I.-XII.2000</v>
          </cell>
          <cell r="AB10" t="str">
            <v>I.-XII.2000</v>
          </cell>
        </row>
        <row r="11">
          <cell r="A11" t="str">
            <v xml:space="preserve"> </v>
          </cell>
          <cell r="D11" t="str">
            <v xml:space="preserve"> </v>
          </cell>
          <cell r="E11" t="str">
            <v>(2)</v>
          </cell>
          <cell r="F11" t="str">
            <v>(3=1-2)</v>
          </cell>
          <cell r="G11" t="str">
            <v xml:space="preserve"> </v>
          </cell>
          <cell r="H11">
            <v>108.9</v>
          </cell>
          <cell r="I11" t="str">
            <v xml:space="preserve"> </v>
          </cell>
          <cell r="J11" t="str">
            <v xml:space="preserve"> </v>
          </cell>
          <cell r="K11" t="str">
            <v xml:space="preserve"> </v>
          </cell>
          <cell r="L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  <cell r="R11" t="str">
            <v xml:space="preserve"> </v>
          </cell>
          <cell r="S11" t="str">
            <v xml:space="preserve"> </v>
          </cell>
          <cell r="T11" t="str">
            <v xml:space="preserve"> </v>
          </cell>
          <cell r="U11" t="str">
            <v xml:space="preserve"> </v>
          </cell>
          <cell r="V11" t="str">
            <v xml:space="preserve"> </v>
          </cell>
          <cell r="W11" t="str">
            <v xml:space="preserve"> </v>
          </cell>
          <cell r="X11" t="str">
            <v xml:space="preserve"> 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107.8</v>
          </cell>
        </row>
        <row r="12">
          <cell r="A12" t="str">
            <v xml:space="preserve"> </v>
          </cell>
          <cell r="B12" t="str">
            <v>I.</v>
          </cell>
          <cell r="C12" t="str">
            <v xml:space="preserve">S K U P A J    P R I H O D K I  </v>
          </cell>
          <cell r="D12">
            <v>990790467.71345019</v>
          </cell>
          <cell r="E12">
            <v>1021315000.3696719</v>
          </cell>
          <cell r="F12">
            <v>-30524532.656221747</v>
          </cell>
          <cell r="G12">
            <v>105.05845923225441</v>
          </cell>
          <cell r="H12">
            <v>-3.5275856453127545</v>
          </cell>
          <cell r="I12">
            <v>35925387.887083814</v>
          </cell>
          <cell r="J12">
            <v>61798353.088627823</v>
          </cell>
          <cell r="K12">
            <v>85459043.183150321</v>
          </cell>
          <cell r="L12">
            <v>183182784.15886196</v>
          </cell>
          <cell r="M12">
            <v>95.567986235900264</v>
          </cell>
          <cell r="N12">
            <v>104202194.74316141</v>
          </cell>
          <cell r="O12">
            <v>91311285.415827885</v>
          </cell>
          <cell r="P12">
            <v>71218905.009697124</v>
          </cell>
          <cell r="Q12">
            <v>449915169.32754838</v>
          </cell>
          <cell r="R12">
            <v>115240544.54694641</v>
          </cell>
          <cell r="S12">
            <v>88973428.31712915</v>
          </cell>
          <cell r="T12">
            <v>55926230.869703755</v>
          </cell>
          <cell r="U12">
            <v>101756369.31297135</v>
          </cell>
          <cell r="V12">
            <v>106382342.02322105</v>
          </cell>
          <cell r="W12">
            <v>97999370.69433786</v>
          </cell>
          <cell r="X12">
            <v>60072807.423999995</v>
          </cell>
          <cell r="Y12">
            <v>1076266262.5158579</v>
          </cell>
          <cell r="Z12" t="e">
            <v>#VALUE!</v>
          </cell>
          <cell r="AA12">
            <v>108.62703039520242</v>
          </cell>
          <cell r="AB12">
            <v>0.76718960593917984</v>
          </cell>
        </row>
        <row r="13">
          <cell r="C13" t="str">
            <v xml:space="preserve">                            - dinamizirani sprejeti proračun(18/4-00)</v>
          </cell>
          <cell r="D13">
            <v>523920362</v>
          </cell>
          <cell r="I13">
            <v>33803833</v>
          </cell>
          <cell r="J13">
            <v>33803833</v>
          </cell>
          <cell r="K13">
            <v>33803833</v>
          </cell>
          <cell r="L13">
            <v>101411499</v>
          </cell>
          <cell r="N13">
            <v>33803833</v>
          </cell>
          <cell r="O13">
            <v>33803833</v>
          </cell>
          <cell r="P13">
            <v>33803833</v>
          </cell>
          <cell r="Q13">
            <v>202822998</v>
          </cell>
          <cell r="R13">
            <v>33803833</v>
          </cell>
          <cell r="S13">
            <v>33803833</v>
          </cell>
          <cell r="T13">
            <v>33803833</v>
          </cell>
          <cell r="U13">
            <v>33803833</v>
          </cell>
          <cell r="V13">
            <v>106939268</v>
          </cell>
          <cell r="W13">
            <v>74418199</v>
          </cell>
          <cell r="X13">
            <v>77660000</v>
          </cell>
          <cell r="Y13">
            <v>597055797</v>
          </cell>
        </row>
        <row r="15">
          <cell r="B15" t="str">
            <v xml:space="preserve">   </v>
          </cell>
          <cell r="C15" t="str">
            <v>TEKOČI PRIHODKI  (70+71)</v>
          </cell>
          <cell r="D15">
            <v>983553694.50667</v>
          </cell>
          <cell r="E15">
            <v>1007523500.3696719</v>
          </cell>
          <cell r="F15">
            <v>-23969805.863001943</v>
          </cell>
          <cell r="G15">
            <v>104.70210541350727</v>
          </cell>
          <cell r="H15">
            <v>-3.8548159655580605</v>
          </cell>
          <cell r="I15">
            <v>35565279.90439859</v>
          </cell>
          <cell r="J15">
            <v>61508809.795108341</v>
          </cell>
          <cell r="K15">
            <v>84943814.379380643</v>
          </cell>
          <cell r="L15">
            <v>182017904.07888758</v>
          </cell>
          <cell r="M15">
            <v>95.497047994211528</v>
          </cell>
          <cell r="N15">
            <v>101522623.86107793</v>
          </cell>
          <cell r="O15">
            <v>90902297.496378541</v>
          </cell>
          <cell r="P15">
            <v>70483688.328515068</v>
          </cell>
          <cell r="Q15">
            <v>444926513.76485908</v>
          </cell>
          <cell r="R15">
            <v>113775167.67754534</v>
          </cell>
          <cell r="S15">
            <v>88779029.630081981</v>
          </cell>
          <cell r="T15">
            <v>55664460.27487801</v>
          </cell>
          <cell r="U15">
            <v>101426853.51469508</v>
          </cell>
          <cell r="V15">
            <v>106073103.70922105</v>
          </cell>
          <cell r="W15">
            <v>97770083.328337863</v>
          </cell>
          <cell r="X15">
            <v>60072807.423999995</v>
          </cell>
          <cell r="Y15">
            <v>1068488019.3236184</v>
          </cell>
          <cell r="Z15" t="e">
            <v>#VALUE!</v>
          </cell>
          <cell r="AA15">
            <v>108.63545379284551</v>
          </cell>
          <cell r="AB15">
            <v>0.77500351840956228</v>
          </cell>
        </row>
        <row r="16">
          <cell r="C16" t="str">
            <v xml:space="preserve">                                 - dinamizirani sprejeti proračun</v>
          </cell>
          <cell r="D16">
            <v>515268935</v>
          </cell>
          <cell r="I16">
            <v>33652316</v>
          </cell>
          <cell r="J16">
            <v>33652316</v>
          </cell>
          <cell r="K16">
            <v>33652316</v>
          </cell>
          <cell r="L16">
            <v>100956948</v>
          </cell>
          <cell r="N16">
            <v>33652316</v>
          </cell>
          <cell r="O16">
            <v>33652316</v>
          </cell>
          <cell r="P16">
            <v>33652316</v>
          </cell>
          <cell r="Q16">
            <v>201913896</v>
          </cell>
          <cell r="R16">
            <v>33652316</v>
          </cell>
          <cell r="S16">
            <v>33652316</v>
          </cell>
          <cell r="T16">
            <v>33652316</v>
          </cell>
          <cell r="U16">
            <v>33652316</v>
          </cell>
          <cell r="V16">
            <v>105139268</v>
          </cell>
          <cell r="W16">
            <v>67433459</v>
          </cell>
          <cell r="X16">
            <v>77660000</v>
          </cell>
          <cell r="Y16">
            <v>586755887</v>
          </cell>
        </row>
        <row r="18">
          <cell r="A18">
            <v>70</v>
          </cell>
          <cell r="C18" t="str">
            <v xml:space="preserve">DAVČNI PRIHODKI  </v>
          </cell>
          <cell r="D18">
            <v>928496038.15131009</v>
          </cell>
          <cell r="E18">
            <v>959392700.36967194</v>
          </cell>
          <cell r="F18">
            <v>-30896662.218361855</v>
          </cell>
          <cell r="G18">
            <v>103.73616095178892</v>
          </cell>
          <cell r="H18">
            <v>-4.7418173078155093</v>
          </cell>
          <cell r="I18">
            <v>32150107.983345952</v>
          </cell>
          <cell r="J18">
            <v>57779874.422229975</v>
          </cell>
          <cell r="K18">
            <v>80131441.88651374</v>
          </cell>
          <cell r="L18">
            <v>170061424.29208967</v>
          </cell>
          <cell r="M18">
            <v>94.427178168820248</v>
          </cell>
          <cell r="N18">
            <v>97615374.674407929</v>
          </cell>
          <cell r="O18">
            <v>86220085.056052521</v>
          </cell>
          <cell r="P18">
            <v>64109966.825153477</v>
          </cell>
          <cell r="Q18">
            <v>418006850.84770358</v>
          </cell>
          <cell r="R18">
            <v>108041517.7579647</v>
          </cell>
          <cell r="S18">
            <v>83491637.233454213</v>
          </cell>
          <cell r="T18">
            <v>51277912.92047786</v>
          </cell>
          <cell r="U18">
            <v>95865043.063451111</v>
          </cell>
          <cell r="V18">
            <v>101621666.89295988</v>
          </cell>
          <cell r="W18">
            <v>90983828.765571862</v>
          </cell>
          <cell r="X18">
            <v>60072807.423999995</v>
          </cell>
          <cell r="Y18">
            <v>1009361264.9055831</v>
          </cell>
          <cell r="Z18" t="e">
            <v>#VALUE!</v>
          </cell>
          <cell r="AA18">
            <v>108.70926998410036</v>
          </cell>
          <cell r="AB18">
            <v>0.84347864944373896</v>
          </cell>
        </row>
        <row r="19">
          <cell r="C19" t="str">
            <v xml:space="preserve">                                 - dinamizirani sprejeti proračun</v>
          </cell>
          <cell r="D19">
            <v>478992604</v>
          </cell>
          <cell r="I19">
            <v>30886327</v>
          </cell>
          <cell r="J19">
            <v>30886327</v>
          </cell>
          <cell r="K19">
            <v>30886327</v>
          </cell>
          <cell r="L19">
            <v>92658981</v>
          </cell>
          <cell r="N19">
            <v>30886327</v>
          </cell>
          <cell r="O19">
            <v>30886327</v>
          </cell>
          <cell r="P19">
            <v>30886327</v>
          </cell>
          <cell r="Q19">
            <v>185317962</v>
          </cell>
          <cell r="R19">
            <v>30886327</v>
          </cell>
          <cell r="S19">
            <v>30886327</v>
          </cell>
          <cell r="T19">
            <v>30886327</v>
          </cell>
          <cell r="U19">
            <v>30886327</v>
          </cell>
          <cell r="V19">
            <v>100789713</v>
          </cell>
          <cell r="W19">
            <v>61583007</v>
          </cell>
          <cell r="X19">
            <v>77660000</v>
          </cell>
          <cell r="Y19">
            <v>548895990</v>
          </cell>
        </row>
        <row r="21">
          <cell r="A21">
            <v>700</v>
          </cell>
          <cell r="C21" t="str">
            <v>DAVKI NA DOHODEK IN DOBIČEK</v>
          </cell>
          <cell r="D21">
            <v>220558052.54217997</v>
          </cell>
          <cell r="E21">
            <v>216550000</v>
          </cell>
          <cell r="F21">
            <v>4008052.5421799719</v>
          </cell>
          <cell r="G21">
            <v>114.41542927712318</v>
          </cell>
          <cell r="H21">
            <v>5.0646733490570881</v>
          </cell>
          <cell r="I21">
            <v>18040872.096996766</v>
          </cell>
          <cell r="J21">
            <v>16667029.512734</v>
          </cell>
          <cell r="K21">
            <v>21307161.094293881</v>
          </cell>
          <cell r="L21">
            <v>56015062.704024643</v>
          </cell>
          <cell r="M21">
            <v>111.88892329309232</v>
          </cell>
          <cell r="N21">
            <v>25362732.220052101</v>
          </cell>
          <cell r="O21">
            <v>24468572.112188525</v>
          </cell>
          <cell r="P21">
            <v>21102508.39843997</v>
          </cell>
          <cell r="Q21">
            <v>126948875.43470523</v>
          </cell>
          <cell r="R21">
            <v>17798292.407414716</v>
          </cell>
          <cell r="S21">
            <v>19894430.209441021</v>
          </cell>
          <cell r="T21">
            <v>18039535.327568993</v>
          </cell>
          <cell r="U21">
            <v>21374029.555793747</v>
          </cell>
          <cell r="V21">
            <v>21480424.410168886</v>
          </cell>
          <cell r="W21">
            <v>23033583.522588298</v>
          </cell>
          <cell r="X21">
            <v>0</v>
          </cell>
          <cell r="Y21">
            <v>248569170.86768091</v>
          </cell>
          <cell r="Z21" t="e">
            <v>#VALUE!</v>
          </cell>
          <cell r="AA21">
            <v>112.70011137777163</v>
          </cell>
          <cell r="AB21">
            <v>4.5455578643521761</v>
          </cell>
        </row>
        <row r="22">
          <cell r="C22" t="str">
            <v xml:space="preserve">                                 - dinamizirani sprejeti proračun</v>
          </cell>
          <cell r="D22">
            <v>197904276</v>
          </cell>
          <cell r="I22">
            <v>15961658</v>
          </cell>
          <cell r="J22">
            <v>15961658</v>
          </cell>
          <cell r="K22">
            <v>15961658</v>
          </cell>
          <cell r="L22">
            <v>47884974</v>
          </cell>
          <cell r="N22">
            <v>15961658</v>
          </cell>
          <cell r="O22">
            <v>15961658</v>
          </cell>
          <cell r="P22">
            <v>15961658</v>
          </cell>
          <cell r="Q22">
            <v>95769948</v>
          </cell>
          <cell r="R22">
            <v>15961658</v>
          </cell>
          <cell r="S22">
            <v>15961658</v>
          </cell>
          <cell r="T22">
            <v>15961658</v>
          </cell>
          <cell r="U22">
            <v>15961658</v>
          </cell>
          <cell r="V22">
            <v>18612598</v>
          </cell>
          <cell r="W22">
            <v>22326038</v>
          </cell>
          <cell r="X22">
            <v>0</v>
          </cell>
          <cell r="Y22">
            <v>200555216</v>
          </cell>
        </row>
        <row r="23">
          <cell r="I23" t="str">
            <v xml:space="preserve"> </v>
          </cell>
          <cell r="V23" t="str">
            <v xml:space="preserve"> </v>
          </cell>
          <cell r="W23" t="str">
            <v xml:space="preserve"> </v>
          </cell>
        </row>
        <row r="24">
          <cell r="A24">
            <v>7000</v>
          </cell>
          <cell r="C24" t="str">
            <v xml:space="preserve">Dohodnina   </v>
          </cell>
          <cell r="D24">
            <v>168763223.20554003</v>
          </cell>
          <cell r="E24">
            <v>170350000</v>
          </cell>
          <cell r="F24">
            <v>-1586776.7944599688</v>
          </cell>
          <cell r="G24">
            <v>112.06628558168592</v>
          </cell>
          <cell r="H24">
            <v>2.9075166039356475</v>
          </cell>
          <cell r="I24">
            <v>14417521.071517657</v>
          </cell>
          <cell r="J24">
            <v>13043678.487254893</v>
          </cell>
          <cell r="K24">
            <v>14849127.636341188</v>
          </cell>
          <cell r="L24">
            <v>42310327.195113733</v>
          </cell>
          <cell r="M24">
            <v>108.44843063157381</v>
          </cell>
          <cell r="N24">
            <v>16241506.394408165</v>
          </cell>
          <cell r="O24">
            <v>16618265.218314463</v>
          </cell>
          <cell r="P24">
            <v>17002508.39843997</v>
          </cell>
          <cell r="Q24">
            <v>92172607.206276342</v>
          </cell>
          <cell r="R24">
            <v>13698292.407414716</v>
          </cell>
          <cell r="S24">
            <v>15794430.209441021</v>
          </cell>
          <cell r="T24">
            <v>13939535.327568993</v>
          </cell>
          <cell r="U24">
            <v>17224029.555793747</v>
          </cell>
          <cell r="V24">
            <v>17330424.410168886</v>
          </cell>
          <cell r="W24">
            <v>18883583.522588298</v>
          </cell>
          <cell r="X24">
            <v>0</v>
          </cell>
          <cell r="Y24">
            <v>189042902.63925201</v>
          </cell>
          <cell r="Z24" t="str">
            <v xml:space="preserve"> </v>
          </cell>
          <cell r="AA24">
            <v>112.01664619134048</v>
          </cell>
          <cell r="AB24">
            <v>3.9115456320412534</v>
          </cell>
        </row>
        <row r="25">
          <cell r="C25" t="str">
            <v xml:space="preserve">                                 - dinamizirani sprejeti proračun</v>
          </cell>
          <cell r="D25">
            <v>160893721</v>
          </cell>
          <cell r="E25" t="str">
            <v xml:space="preserve"> </v>
          </cell>
          <cell r="I25">
            <v>12906153</v>
          </cell>
          <cell r="J25">
            <v>12906153</v>
          </cell>
          <cell r="K25">
            <v>12906153</v>
          </cell>
          <cell r="L25">
            <v>38718459</v>
          </cell>
          <cell r="N25">
            <v>12906153</v>
          </cell>
          <cell r="O25">
            <v>12906153</v>
          </cell>
          <cell r="P25">
            <v>12906153</v>
          </cell>
          <cell r="Q25">
            <v>77436918</v>
          </cell>
          <cell r="R25">
            <v>12906153</v>
          </cell>
          <cell r="S25">
            <v>12906153</v>
          </cell>
          <cell r="T25">
            <v>12906153</v>
          </cell>
          <cell r="U25">
            <v>12906153</v>
          </cell>
          <cell r="V25">
            <v>15212598</v>
          </cell>
          <cell r="W25">
            <v>18926038</v>
          </cell>
          <cell r="X25">
            <v>0</v>
          </cell>
          <cell r="Y25">
            <v>163200166</v>
          </cell>
          <cell r="Z25" t="str">
            <v xml:space="preserve"> </v>
          </cell>
        </row>
        <row r="26">
          <cell r="C26" t="str">
            <v xml:space="preserve"> - akontacije dohodnine skupaj   </v>
          </cell>
          <cell r="D26">
            <v>184532911.42504004</v>
          </cell>
          <cell r="E26" t="str">
            <v xml:space="preserve"> </v>
          </cell>
          <cell r="G26">
            <v>112.14781215331087</v>
          </cell>
          <cell r="H26">
            <v>2.9823803060705814</v>
          </cell>
          <cell r="I26">
            <v>14266991.783928122</v>
          </cell>
          <cell r="J26">
            <v>14820770.755424026</v>
          </cell>
          <cell r="K26">
            <v>14745168.278891537</v>
          </cell>
          <cell r="L26">
            <v>43832930.818243682</v>
          </cell>
          <cell r="M26">
            <v>113.26079714433612</v>
          </cell>
          <cell r="N26">
            <v>16179248.925825499</v>
          </cell>
          <cell r="O26">
            <v>16544282.16497572</v>
          </cell>
          <cell r="P26">
            <v>20423483.562590539</v>
          </cell>
          <cell r="Q26">
            <v>96979945.471635446</v>
          </cell>
          <cell r="R26">
            <v>20489937.671066858</v>
          </cell>
          <cell r="S26">
            <v>17624837.360497981</v>
          </cell>
          <cell r="T26">
            <v>20157528.947970781</v>
          </cell>
          <cell r="U26">
            <v>15949241.47862377</v>
          </cell>
          <cell r="V26">
            <v>16660528.816667585</v>
          </cell>
          <cell r="W26">
            <v>20182916.777905598</v>
          </cell>
          <cell r="X26">
            <v>0</v>
          </cell>
          <cell r="Y26">
            <v>208044936.52436805</v>
          </cell>
          <cell r="Z26" t="str">
            <v xml:space="preserve"> </v>
          </cell>
          <cell r="AA26">
            <v>112.74137221255458</v>
          </cell>
          <cell r="AB26">
            <v>4.5838332212936734</v>
          </cell>
        </row>
        <row r="27">
          <cell r="C27" t="str">
            <v xml:space="preserve"> - letni poračun dohodnine</v>
          </cell>
          <cell r="D27">
            <v>-15769688.219499996</v>
          </cell>
          <cell r="E27" t="str">
            <v xml:space="preserve"> </v>
          </cell>
          <cell r="G27">
            <v>113.02777448714154</v>
          </cell>
          <cell r="H27">
            <v>3.7904265263007773</v>
          </cell>
          <cell r="I27">
            <v>150529.28758953561</v>
          </cell>
          <cell r="J27">
            <v>-1777092.2681691335</v>
          </cell>
          <cell r="K27">
            <v>103959.35744965168</v>
          </cell>
          <cell r="L27">
            <v>-1522603.6231299462</v>
          </cell>
          <cell r="M27" t="str">
            <v xml:space="preserve"> </v>
          </cell>
          <cell r="N27">
            <v>62257.468582664922</v>
          </cell>
          <cell r="O27">
            <v>73983.053338743193</v>
          </cell>
          <cell r="P27">
            <v>-3420975.164150571</v>
          </cell>
          <cell r="Q27">
            <v>-4807338.2653591093</v>
          </cell>
          <cell r="R27">
            <v>-6791645.2636521431</v>
          </cell>
          <cell r="S27">
            <v>-1830407.1510569607</v>
          </cell>
          <cell r="T27">
            <v>-6217993.6204017885</v>
          </cell>
          <cell r="U27">
            <v>1274788.0771699769</v>
          </cell>
          <cell r="V27">
            <v>669895.59350129962</v>
          </cell>
          <cell r="W27">
            <v>-1299333.2553173001</v>
          </cell>
          <cell r="X27">
            <v>0</v>
          </cell>
          <cell r="Y27">
            <v>-19002033.885116026</v>
          </cell>
          <cell r="Z27" t="str">
            <v xml:space="preserve"> </v>
          </cell>
          <cell r="AA27">
            <v>120.49720717762243</v>
          </cell>
          <cell r="AB27">
            <v>11.778485322469791</v>
          </cell>
        </row>
        <row r="28">
          <cell r="D28" t="str">
            <v xml:space="preserve"> </v>
          </cell>
          <cell r="E28" t="str">
            <v xml:space="preserve"> </v>
          </cell>
          <cell r="V28" t="str">
            <v xml:space="preserve"> 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</row>
        <row r="29">
          <cell r="A29">
            <v>7001</v>
          </cell>
          <cell r="C29" t="str">
            <v>Davek od dobička pravnih oseb</v>
          </cell>
          <cell r="D29">
            <v>51794829.336640008</v>
          </cell>
          <cell r="E29">
            <v>46200000</v>
          </cell>
          <cell r="F29">
            <v>5594829.3366400078</v>
          </cell>
          <cell r="G29">
            <v>122.8029749563615</v>
          </cell>
          <cell r="H29">
            <v>12.766735497117992</v>
          </cell>
          <cell r="I29">
            <v>3623351.0254791072</v>
          </cell>
          <cell r="J29">
            <v>3623351.0254791072</v>
          </cell>
          <cell r="K29">
            <v>6458033.457952694</v>
          </cell>
          <cell r="L29">
            <v>13704735.508910909</v>
          </cell>
          <cell r="M29">
            <v>124.03752151435339</v>
          </cell>
          <cell r="N29">
            <v>9121225.8256439343</v>
          </cell>
          <cell r="O29">
            <v>7850306.8938740622</v>
          </cell>
          <cell r="P29">
            <v>4100000</v>
          </cell>
          <cell r="Q29">
            <v>34776268.228428908</v>
          </cell>
          <cell r="R29">
            <v>4100000</v>
          </cell>
          <cell r="S29">
            <v>4100000</v>
          </cell>
          <cell r="T29">
            <v>4100000</v>
          </cell>
          <cell r="U29">
            <v>4150000</v>
          </cell>
          <cell r="V29">
            <v>4150000</v>
          </cell>
          <cell r="W29">
            <v>4150000</v>
          </cell>
          <cell r="X29">
            <v>0</v>
          </cell>
          <cell r="Y29">
            <v>59526268.228428908</v>
          </cell>
          <cell r="Z29" t="str">
            <v xml:space="preserve"> </v>
          </cell>
          <cell r="AA29">
            <v>114.92704772041719</v>
          </cell>
          <cell r="AB29">
            <v>6.611361521722813</v>
          </cell>
        </row>
        <row r="30">
          <cell r="C30" t="str">
            <v xml:space="preserve">                                 - dinamizirani sprejeti proračun</v>
          </cell>
          <cell r="D30">
            <v>37010555</v>
          </cell>
          <cell r="E30" t="str">
            <v xml:space="preserve"> </v>
          </cell>
          <cell r="I30">
            <v>3055505</v>
          </cell>
          <cell r="J30">
            <v>3055505</v>
          </cell>
          <cell r="K30">
            <v>3055505</v>
          </cell>
          <cell r="L30">
            <v>9166515</v>
          </cell>
          <cell r="N30">
            <v>3055505</v>
          </cell>
          <cell r="O30">
            <v>3055505</v>
          </cell>
          <cell r="P30">
            <v>3055505</v>
          </cell>
          <cell r="Q30">
            <v>18333030</v>
          </cell>
          <cell r="R30">
            <v>3055505</v>
          </cell>
          <cell r="S30">
            <v>3055505</v>
          </cell>
          <cell r="T30">
            <v>3055505</v>
          </cell>
          <cell r="U30">
            <v>3055505</v>
          </cell>
          <cell r="V30">
            <v>3400000</v>
          </cell>
          <cell r="W30">
            <v>3400000</v>
          </cell>
          <cell r="Y30">
            <v>37355050</v>
          </cell>
          <cell r="Z30" t="str">
            <v xml:space="preserve"> </v>
          </cell>
        </row>
        <row r="31">
          <cell r="A31">
            <v>7002</v>
          </cell>
          <cell r="C31" t="str">
            <v xml:space="preserve">Drugi davki na dohodek in dobiček 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D32" t="str">
            <v xml:space="preserve"> </v>
          </cell>
          <cell r="Y32" t="str">
            <v xml:space="preserve"> </v>
          </cell>
        </row>
        <row r="33">
          <cell r="A33">
            <v>701</v>
          </cell>
          <cell r="C33" t="str">
            <v>PRISPEVKI ZA SOCIALNO VARNOST</v>
          </cell>
          <cell r="D33">
            <v>6568891.7910200004</v>
          </cell>
          <cell r="E33">
            <v>6286999.8584960001</v>
          </cell>
          <cell r="F33">
            <v>281891.93252400029</v>
          </cell>
          <cell r="G33">
            <v>113.01013961463751</v>
          </cell>
          <cell r="H33">
            <v>3.7742328876377371</v>
          </cell>
          <cell r="I33">
            <v>551935.47711214528</v>
          </cell>
          <cell r="J33">
            <v>549938.05943486036</v>
          </cell>
          <cell r="K33">
            <v>585717.10012047074</v>
          </cell>
          <cell r="L33">
            <v>1687590.6366674765</v>
          </cell>
          <cell r="M33">
            <v>111.71044500000001</v>
          </cell>
          <cell r="N33">
            <v>569104.46188978187</v>
          </cell>
          <cell r="O33">
            <v>600059.25389709161</v>
          </cell>
          <cell r="P33">
            <v>612945.59783590585</v>
          </cell>
          <cell r="Q33">
            <v>3469699.9502902562</v>
          </cell>
          <cell r="R33">
            <v>614582.72947711986</v>
          </cell>
          <cell r="S33">
            <v>608800.66995840624</v>
          </cell>
          <cell r="T33">
            <v>635055.00935032812</v>
          </cell>
          <cell r="U33">
            <v>623123.48479143309</v>
          </cell>
          <cell r="V33">
            <v>641254.98835681868</v>
          </cell>
          <cell r="W33">
            <v>745621.41909254994</v>
          </cell>
          <cell r="X33">
            <v>0</v>
          </cell>
          <cell r="Y33">
            <v>7338138.2513169115</v>
          </cell>
          <cell r="Z33" t="e">
            <v>#VALUE!</v>
          </cell>
          <cell r="AA33">
            <v>111.71044499999998</v>
          </cell>
          <cell r="AB33">
            <v>3.6274999999999835</v>
          </cell>
        </row>
        <row r="34">
          <cell r="C34" t="str">
            <v xml:space="preserve">                                 - dinamizirani sprejeti proračun</v>
          </cell>
          <cell r="D34">
            <v>6090978</v>
          </cell>
          <cell r="E34" t="str">
            <v xml:space="preserve"> </v>
          </cell>
          <cell r="I34">
            <v>494077</v>
          </cell>
          <cell r="J34">
            <v>494077</v>
          </cell>
          <cell r="K34">
            <v>494077</v>
          </cell>
          <cell r="L34">
            <v>1482231</v>
          </cell>
          <cell r="N34">
            <v>494077</v>
          </cell>
          <cell r="O34">
            <v>494077</v>
          </cell>
          <cell r="P34">
            <v>494077</v>
          </cell>
          <cell r="Q34">
            <v>2964462</v>
          </cell>
          <cell r="R34">
            <v>494077</v>
          </cell>
          <cell r="S34">
            <v>494077</v>
          </cell>
          <cell r="T34">
            <v>494077</v>
          </cell>
          <cell r="U34">
            <v>494077</v>
          </cell>
          <cell r="V34">
            <v>566000</v>
          </cell>
          <cell r="W34">
            <v>656131</v>
          </cell>
          <cell r="X34">
            <v>0</v>
          </cell>
          <cell r="Y34">
            <v>6162901</v>
          </cell>
          <cell r="Z34" t="str">
            <v xml:space="preserve"> </v>
          </cell>
        </row>
        <row r="35">
          <cell r="A35">
            <v>7010</v>
          </cell>
          <cell r="C35" t="str">
            <v>Prispevki zaposlenih</v>
          </cell>
          <cell r="D35">
            <v>3753070.10984</v>
          </cell>
          <cell r="E35">
            <v>3424226</v>
          </cell>
          <cell r="F35">
            <v>328844.10984000005</v>
          </cell>
          <cell r="G35" t="str">
            <v xml:space="preserve"> </v>
          </cell>
          <cell r="H35" t="str">
            <v xml:space="preserve"> </v>
          </cell>
          <cell r="I35">
            <v>320152.20234533568</v>
          </cell>
          <cell r="J35">
            <v>313350.15710275667</v>
          </cell>
          <cell r="K35">
            <v>332450.9048491799</v>
          </cell>
          <cell r="L35">
            <v>965953.2642972722</v>
          </cell>
          <cell r="M35">
            <v>111.71044499999998</v>
          </cell>
          <cell r="N35">
            <v>328486.8360145695</v>
          </cell>
          <cell r="O35">
            <v>336434.13171231851</v>
          </cell>
          <cell r="P35">
            <v>343508.36927348806</v>
          </cell>
          <cell r="Q35">
            <v>1974382.6012976482</v>
          </cell>
          <cell r="R35">
            <v>355147.25454780791</v>
          </cell>
          <cell r="S35">
            <v>345972.83162060671</v>
          </cell>
          <cell r="T35">
            <v>361711.65404979413</v>
          </cell>
          <cell r="U35">
            <v>357564.73944671417</v>
          </cell>
          <cell r="V35">
            <v>368185.14735628129</v>
          </cell>
          <cell r="W35">
            <v>429607.09254539997</v>
          </cell>
          <cell r="X35">
            <v>0</v>
          </cell>
          <cell r="Y35">
            <v>4192571.3208642523</v>
          </cell>
          <cell r="Z35" t="str">
            <v xml:space="preserve"> </v>
          </cell>
          <cell r="AA35">
            <v>111.71044499999998</v>
          </cell>
          <cell r="AB35" t="str">
            <v xml:space="preserve"> </v>
          </cell>
        </row>
        <row r="36">
          <cell r="A36">
            <v>7011</v>
          </cell>
          <cell r="C36" t="str">
            <v>Prispevki delodajalcev</v>
          </cell>
          <cell r="D36">
            <v>2419313.4799099998</v>
          </cell>
          <cell r="E36">
            <v>2782941</v>
          </cell>
          <cell r="F36">
            <v>-363627.52009000024</v>
          </cell>
          <cell r="G36" t="str">
            <v xml:space="preserve"> </v>
          </cell>
          <cell r="H36" t="str">
            <v xml:space="preserve"> </v>
          </cell>
          <cell r="I36">
            <v>208584.07119070366</v>
          </cell>
          <cell r="J36">
            <v>204600.07809445178</v>
          </cell>
          <cell r="K36">
            <v>214045.07572831571</v>
          </cell>
          <cell r="L36">
            <v>627229.22501347121</v>
          </cell>
          <cell r="M36">
            <v>111.71044500000001</v>
          </cell>
          <cell r="N36">
            <v>211969.63637069226</v>
          </cell>
          <cell r="O36">
            <v>220266.24495506572</v>
          </cell>
          <cell r="P36">
            <v>224302.00357676824</v>
          </cell>
          <cell r="Q36">
            <v>1283767.1099159976</v>
          </cell>
          <cell r="R36">
            <v>229924.111567229</v>
          </cell>
          <cell r="S36">
            <v>225654.27147190488</v>
          </cell>
          <cell r="T36">
            <v>225320.14328553004</v>
          </cell>
          <cell r="U36">
            <v>226731.88892713498</v>
          </cell>
          <cell r="V36">
            <v>234068.01251294999</v>
          </cell>
          <cell r="W36">
            <v>277160.31667169993</v>
          </cell>
          <cell r="X36">
            <v>0</v>
          </cell>
          <cell r="Y36">
            <v>2702625.8543524467</v>
          </cell>
          <cell r="Z36" t="str">
            <v xml:space="preserve"> </v>
          </cell>
          <cell r="AA36">
            <v>111.71044500000002</v>
          </cell>
          <cell r="AB36" t="str">
            <v xml:space="preserve"> </v>
          </cell>
        </row>
        <row r="37">
          <cell r="A37">
            <v>7012</v>
          </cell>
          <cell r="C37" t="str">
            <v xml:space="preserve">Prispevki samozaposlenih </v>
          </cell>
          <cell r="D37">
            <v>363828.22435999999</v>
          </cell>
          <cell r="F37">
            <v>363828.22435999999</v>
          </cell>
          <cell r="G37" t="str">
            <v xml:space="preserve"> </v>
          </cell>
          <cell r="H37" t="str">
            <v xml:space="preserve"> </v>
          </cell>
          <cell r="I37">
            <v>22775.711792595986</v>
          </cell>
          <cell r="J37">
            <v>30215.970782819739</v>
          </cell>
          <cell r="K37">
            <v>35905.03686339593</v>
          </cell>
          <cell r="L37">
            <v>88896.719438811648</v>
          </cell>
          <cell r="M37">
            <v>111.71044499999998</v>
          </cell>
          <cell r="N37">
            <v>24194.767698695508</v>
          </cell>
          <cell r="O37">
            <v>36871.476095699087</v>
          </cell>
          <cell r="P37">
            <v>41703.983158554365</v>
          </cell>
          <cell r="Q37">
            <v>191666.9463917606</v>
          </cell>
          <cell r="R37">
            <v>27005.291912726014</v>
          </cell>
          <cell r="S37">
            <v>34056.529779019082</v>
          </cell>
          <cell r="T37">
            <v>45855.533454654564</v>
          </cell>
          <cell r="U37">
            <v>35782.541478706982</v>
          </cell>
          <cell r="V37">
            <v>36819.288740437078</v>
          </cell>
          <cell r="W37">
            <v>35247.996710849999</v>
          </cell>
          <cell r="X37">
            <v>0</v>
          </cell>
          <cell r="Y37">
            <v>406434.12846815429</v>
          </cell>
          <cell r="Z37" t="str">
            <v xml:space="preserve"> </v>
          </cell>
          <cell r="AA37">
            <v>111.71044499999998</v>
          </cell>
          <cell r="AB37" t="str">
            <v xml:space="preserve"> </v>
          </cell>
        </row>
        <row r="38">
          <cell r="A38">
            <v>7013</v>
          </cell>
          <cell r="C38" t="str">
            <v>Ostali prispevki za socialno varnost</v>
          </cell>
          <cell r="D38">
            <v>32679.976910000001</v>
          </cell>
          <cell r="E38">
            <v>79832.858496000001</v>
          </cell>
          <cell r="F38">
            <v>-47152.881586000003</v>
          </cell>
          <cell r="G38" t="str">
            <v xml:space="preserve"> </v>
          </cell>
          <cell r="H38" t="str">
            <v xml:space="preserve"> </v>
          </cell>
          <cell r="I38">
            <v>423.49178350998761</v>
          </cell>
          <cell r="J38">
            <v>1771.8534548321143</v>
          </cell>
          <cell r="K38">
            <v>3316.0826795791691</v>
          </cell>
          <cell r="L38">
            <v>5511.4279179212708</v>
          </cell>
          <cell r="M38">
            <v>111.71044499999998</v>
          </cell>
          <cell r="N38">
            <v>4453.2218058245608</v>
          </cell>
          <cell r="O38">
            <v>6487.4011340081797</v>
          </cell>
          <cell r="P38">
            <v>3431.2418270951202</v>
          </cell>
          <cell r="Q38">
            <v>19883.29268484913</v>
          </cell>
          <cell r="R38">
            <v>2506.0714493569753</v>
          </cell>
          <cell r="S38">
            <v>3117.0370868754803</v>
          </cell>
          <cell r="T38">
            <v>2167.6785603495327</v>
          </cell>
          <cell r="U38">
            <v>3044.3149388768657</v>
          </cell>
          <cell r="V38">
            <v>2182.539747150262</v>
          </cell>
          <cell r="W38">
            <v>3606.0131645999995</v>
          </cell>
          <cell r="X38">
            <v>0</v>
          </cell>
          <cell r="Y38">
            <v>36506.947632058247</v>
          </cell>
          <cell r="Z38" t="str">
            <v xml:space="preserve"> </v>
          </cell>
          <cell r="AA38">
            <v>111.71044499999998</v>
          </cell>
          <cell r="AB38" t="str">
            <v xml:space="preserve"> </v>
          </cell>
        </row>
        <row r="39">
          <cell r="D39" t="str">
            <v xml:space="preserve"> </v>
          </cell>
          <cell r="V39" t="str">
            <v xml:space="preserve"> </v>
          </cell>
          <cell r="W39" t="str">
            <v xml:space="preserve"> </v>
          </cell>
          <cell r="Y39" t="str">
            <v xml:space="preserve"> </v>
          </cell>
        </row>
        <row r="40">
          <cell r="A40">
            <v>702</v>
          </cell>
          <cell r="C40" t="str">
            <v>DAVKI NA PLAČILNO LISTO IN DELOVNO SILO</v>
          </cell>
          <cell r="D40">
            <v>68070624.233819991</v>
          </cell>
          <cell r="E40">
            <v>60855799.585000001</v>
          </cell>
          <cell r="F40">
            <v>7214824.6488199905</v>
          </cell>
          <cell r="G40">
            <v>122.83567135001263</v>
          </cell>
          <cell r="H40">
            <v>12.796759733712236</v>
          </cell>
          <cell r="I40">
            <v>5756909.8460366726</v>
          </cell>
          <cell r="J40">
            <v>5546505.8062167633</v>
          </cell>
          <cell r="K40">
            <v>5793328.1552190408</v>
          </cell>
          <cell r="L40">
            <v>17096743.807472475</v>
          </cell>
          <cell r="M40">
            <v>112.4596682656825</v>
          </cell>
          <cell r="N40">
            <v>5906846.9879563525</v>
          </cell>
          <cell r="O40">
            <v>5884012.4997286499</v>
          </cell>
          <cell r="P40">
            <v>6292821.240125034</v>
          </cell>
          <cell r="Q40">
            <v>35180424.535282508</v>
          </cell>
          <cell r="R40">
            <v>6229167.7177747423</v>
          </cell>
          <cell r="S40">
            <v>6270537.6388367526</v>
          </cell>
          <cell r="T40">
            <v>6315137.2993122628</v>
          </cell>
          <cell r="U40">
            <v>6532547.3940329775</v>
          </cell>
          <cell r="V40">
            <v>6859959.4707339182</v>
          </cell>
          <cell r="W40">
            <v>9185016.2705069985</v>
          </cell>
          <cell r="X40">
            <v>0</v>
          </cell>
          <cell r="Y40">
            <v>76572790.32648015</v>
          </cell>
          <cell r="Z40" t="e">
            <v>#VALUE!</v>
          </cell>
          <cell r="AA40">
            <v>112.49021319894987</v>
          </cell>
          <cell r="AB40">
            <v>4.3508471233301407</v>
          </cell>
        </row>
        <row r="41">
          <cell r="C41" t="str">
            <v xml:space="preserve">                                 - dinamizirani sprejeti proračun</v>
          </cell>
          <cell r="D41">
            <v>63480638</v>
          </cell>
          <cell r="E41" t="str">
            <v xml:space="preserve"> </v>
          </cell>
          <cell r="I41">
            <v>5118901</v>
          </cell>
          <cell r="J41">
            <v>5118901</v>
          </cell>
          <cell r="K41">
            <v>5118901</v>
          </cell>
          <cell r="L41">
            <v>15356703</v>
          </cell>
          <cell r="N41">
            <v>5118901</v>
          </cell>
          <cell r="O41">
            <v>5118901</v>
          </cell>
          <cell r="P41">
            <v>5118901</v>
          </cell>
          <cell r="Q41">
            <v>30713406</v>
          </cell>
          <cell r="R41">
            <v>5118901</v>
          </cell>
          <cell r="S41">
            <v>5118901</v>
          </cell>
          <cell r="T41">
            <v>5118901</v>
          </cell>
          <cell r="U41">
            <v>5118901</v>
          </cell>
          <cell r="V41">
            <v>5350130</v>
          </cell>
          <cell r="W41">
            <v>7172727</v>
          </cell>
          <cell r="X41">
            <v>0</v>
          </cell>
          <cell r="Y41">
            <v>63711867</v>
          </cell>
          <cell r="Z41" t="str">
            <v xml:space="preserve"> </v>
          </cell>
        </row>
        <row r="42">
          <cell r="A42">
            <v>7020</v>
          </cell>
          <cell r="C42" t="str">
            <v>Davek na izplačane plače</v>
          </cell>
          <cell r="D42">
            <v>63849278.782150008</v>
          </cell>
          <cell r="E42">
            <v>56635800</v>
          </cell>
          <cell r="F42">
            <v>7213478.7821500078</v>
          </cell>
          <cell r="G42">
            <v>124.08929629234098</v>
          </cell>
          <cell r="H42">
            <v>13.947930479651944</v>
          </cell>
          <cell r="I42">
            <v>5388274.4075869322</v>
          </cell>
          <cell r="J42">
            <v>5187282.2900837436</v>
          </cell>
          <cell r="K42">
            <v>5404766.1651196806</v>
          </cell>
          <cell r="L42">
            <v>15980322.862790357</v>
          </cell>
          <cell r="M42">
            <v>112.80030299999999</v>
          </cell>
          <cell r="N42">
            <v>5524516.7141739726</v>
          </cell>
          <cell r="O42">
            <v>5522305.7967864498</v>
          </cell>
          <cell r="P42">
            <v>5880491.9987040143</v>
          </cell>
          <cell r="Q42">
            <v>32907637.372454792</v>
          </cell>
          <cell r="R42">
            <v>5817660.4017333826</v>
          </cell>
          <cell r="S42">
            <v>5910269.0667610327</v>
          </cell>
          <cell r="T42">
            <v>6003564.1321115829</v>
          </cell>
          <cell r="U42">
            <v>6172221.3336294377</v>
          </cell>
          <cell r="V42">
            <v>6494861.0103826784</v>
          </cell>
          <cell r="W42">
            <v>8715966.6125069987</v>
          </cell>
          <cell r="X42">
            <v>0</v>
          </cell>
          <cell r="Y42">
            <v>72022179.929579899</v>
          </cell>
          <cell r="Z42" t="str">
            <v xml:space="preserve"> </v>
          </cell>
          <cell r="AA42">
            <v>112.80030299999997</v>
          </cell>
          <cell r="AB42">
            <v>4.638499999999965</v>
          </cell>
        </row>
        <row r="43">
          <cell r="A43">
            <v>7021</v>
          </cell>
          <cell r="C43" t="str">
            <v>Posebni davek na določene prejemke</v>
          </cell>
          <cell r="D43">
            <v>4221345.4516700003</v>
          </cell>
          <cell r="E43">
            <v>4219999.585</v>
          </cell>
          <cell r="F43">
            <v>1345.8666700003669</v>
          </cell>
          <cell r="G43">
            <v>106.55370151477635</v>
          </cell>
          <cell r="H43">
            <v>-2.1545440635662487</v>
          </cell>
          <cell r="I43">
            <v>368635.43844974006</v>
          </cell>
          <cell r="J43">
            <v>359223.51613301999</v>
          </cell>
          <cell r="K43">
            <v>388561.99009936</v>
          </cell>
          <cell r="L43">
            <v>1116420.9446821201</v>
          </cell>
          <cell r="M43">
            <v>107.8</v>
          </cell>
          <cell r="N43">
            <v>382330.27378237987</v>
          </cell>
          <cell r="O43">
            <v>361706.70294220006</v>
          </cell>
          <cell r="P43">
            <v>412329.24142102007</v>
          </cell>
          <cell r="Q43">
            <v>2272787.1628277199</v>
          </cell>
          <cell r="R43">
            <v>411507.31604136003</v>
          </cell>
          <cell r="S43">
            <v>360268.57207572</v>
          </cell>
          <cell r="T43">
            <v>311573.16720068001</v>
          </cell>
          <cell r="U43">
            <v>360326.06040353997</v>
          </cell>
          <cell r="V43">
            <v>365098.46035124012</v>
          </cell>
          <cell r="W43">
            <v>469049.65800000005</v>
          </cell>
          <cell r="X43">
            <v>0</v>
          </cell>
          <cell r="Y43">
            <v>4550610.3969002599</v>
          </cell>
          <cell r="Z43" t="str">
            <v xml:space="preserve"> </v>
          </cell>
          <cell r="AA43">
            <v>107.8</v>
          </cell>
          <cell r="AB43">
            <v>0</v>
          </cell>
        </row>
        <row r="44">
          <cell r="D44" t="str">
            <v xml:space="preserve"> </v>
          </cell>
          <cell r="Y44" t="str">
            <v xml:space="preserve"> </v>
          </cell>
        </row>
        <row r="45">
          <cell r="A45">
            <v>703</v>
          </cell>
          <cell r="C45" t="str">
            <v>DAVKI NA PREMOŽENJE</v>
          </cell>
          <cell r="D45">
            <v>1042715.6938100002</v>
          </cell>
          <cell r="E45">
            <v>5012800</v>
          </cell>
          <cell r="F45">
            <v>-3970084.3061899999</v>
          </cell>
          <cell r="G45">
            <v>50.167367684657115</v>
          </cell>
          <cell r="H45">
            <v>-53.932628388744618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500000</v>
          </cell>
          <cell r="Q45">
            <v>500000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550000</v>
          </cell>
          <cell r="W45">
            <v>0</v>
          </cell>
          <cell r="X45">
            <v>0</v>
          </cell>
          <cell r="Y45">
            <v>1050000</v>
          </cell>
          <cell r="Z45">
            <v>0</v>
          </cell>
          <cell r="AA45">
            <v>100.69858986809564</v>
          </cell>
          <cell r="AB45">
            <v>-6.5875789720819711</v>
          </cell>
        </row>
        <row r="46">
          <cell r="C46" t="str">
            <v xml:space="preserve">                                 - dinamizirani sprejeti proračun</v>
          </cell>
          <cell r="D46">
            <v>0</v>
          </cell>
          <cell r="E46" t="str">
            <v xml:space="preserve"> 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 t="str">
            <v xml:space="preserve"> </v>
          </cell>
        </row>
        <row r="47">
          <cell r="A47">
            <v>7030</v>
          </cell>
          <cell r="C47" t="str">
            <v>Davki na nepremičnine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7031</v>
          </cell>
          <cell r="C48" t="str">
            <v>Davki na premičnine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7032</v>
          </cell>
          <cell r="C49" t="str">
            <v>Davki na dediščine in darila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7033</v>
          </cell>
          <cell r="C50" t="str">
            <v>Davki na promet nepremičnin in na finančno premoženje</v>
          </cell>
          <cell r="D50">
            <v>1042715.6938100002</v>
          </cell>
          <cell r="E50">
            <v>5012800</v>
          </cell>
          <cell r="F50">
            <v>-3970084.3061899999</v>
          </cell>
          <cell r="G50">
            <v>50.167367684657115</v>
          </cell>
          <cell r="H50">
            <v>-53.932628388744618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500000</v>
          </cell>
          <cell r="Q50">
            <v>500000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550000</v>
          </cell>
          <cell r="W50">
            <v>0</v>
          </cell>
          <cell r="X50">
            <v>0</v>
          </cell>
          <cell r="Y50">
            <v>1050000</v>
          </cell>
          <cell r="Z50" t="str">
            <v xml:space="preserve"> </v>
          </cell>
          <cell r="AA50">
            <v>100.69858986809564</v>
          </cell>
          <cell r="AB50">
            <v>-6.5875789720819711</v>
          </cell>
        </row>
        <row r="51">
          <cell r="C51" t="str">
            <v>(davek na bilančno vsoto bank in hranilnic)</v>
          </cell>
          <cell r="D51" t="str">
            <v xml:space="preserve"> </v>
          </cell>
          <cell r="Q51">
            <v>0</v>
          </cell>
          <cell r="V51" t="str">
            <v xml:space="preserve"> </v>
          </cell>
          <cell r="Y51" t="str">
            <v xml:space="preserve"> </v>
          </cell>
        </row>
        <row r="52">
          <cell r="D52" t="str">
            <v xml:space="preserve"> </v>
          </cell>
          <cell r="Y52" t="str">
            <v xml:space="preserve"> </v>
          </cell>
        </row>
        <row r="53">
          <cell r="A53">
            <v>704</v>
          </cell>
          <cell r="C53" t="str">
            <v>DOMAČI DAVKI NA BLAGO IN STORITVE</v>
          </cell>
          <cell r="D53">
            <v>593927877.41895008</v>
          </cell>
          <cell r="E53">
            <v>630202999.626176</v>
          </cell>
          <cell r="F53">
            <v>-36275122.207225919</v>
          </cell>
          <cell r="G53">
            <v>100.10801270932677</v>
          </cell>
          <cell r="H53">
            <v>-8.0734502210038812</v>
          </cell>
          <cell r="I53">
            <v>4326937.6669651298</v>
          </cell>
          <cell r="J53">
            <v>32345368.615871631</v>
          </cell>
          <cell r="K53">
            <v>49628140.525387578</v>
          </cell>
          <cell r="L53">
            <v>86300446.808224335</v>
          </cell>
          <cell r="M53">
            <v>83.84283990657552</v>
          </cell>
          <cell r="N53">
            <v>62917534.795719907</v>
          </cell>
          <cell r="O53">
            <v>52326908.514493138</v>
          </cell>
          <cell r="P53">
            <v>32558599.429167844</v>
          </cell>
          <cell r="Q53">
            <v>234103489.54760522</v>
          </cell>
          <cell r="R53">
            <v>80654256.638333142</v>
          </cell>
          <cell r="S53">
            <v>54076810.954486705</v>
          </cell>
          <cell r="T53">
            <v>23532814.718358696</v>
          </cell>
          <cell r="U53">
            <v>64337705.61983411</v>
          </cell>
          <cell r="V53">
            <v>68778743.986749932</v>
          </cell>
          <cell r="W53">
            <v>54562512.023384005</v>
          </cell>
          <cell r="X53">
            <v>60072807.423999995</v>
          </cell>
          <cell r="Y53">
            <v>640119140.91275191</v>
          </cell>
          <cell r="Z53" t="e">
            <v>#VALUE!</v>
          </cell>
          <cell r="AA53">
            <v>107.7772512875699</v>
          </cell>
          <cell r="AB53">
            <v>-2.1102701697685688E-2</v>
          </cell>
        </row>
        <row r="55">
          <cell r="C55" t="str">
            <v xml:space="preserve">                                 - dinamizirani sprejeti proračun</v>
          </cell>
          <cell r="D55">
            <v>164345862</v>
          </cell>
          <cell r="E55" t="str">
            <v xml:space="preserve"> </v>
          </cell>
          <cell r="I55">
            <v>5334587</v>
          </cell>
          <cell r="J55">
            <v>5334587</v>
          </cell>
          <cell r="K55">
            <v>5334587</v>
          </cell>
          <cell r="L55">
            <v>16003761</v>
          </cell>
          <cell r="N55">
            <v>5334587</v>
          </cell>
          <cell r="O55">
            <v>5334587</v>
          </cell>
          <cell r="P55">
            <v>5334587</v>
          </cell>
          <cell r="Q55">
            <v>32007522</v>
          </cell>
          <cell r="R55">
            <v>5334587</v>
          </cell>
          <cell r="S55">
            <v>5334587</v>
          </cell>
          <cell r="T55">
            <v>5334587</v>
          </cell>
          <cell r="U55">
            <v>5334587</v>
          </cell>
          <cell r="V55">
            <v>72672985</v>
          </cell>
          <cell r="W55">
            <v>28005405</v>
          </cell>
          <cell r="X55">
            <v>77660000</v>
          </cell>
          <cell r="Y55">
            <v>231684260</v>
          </cell>
          <cell r="Z55" t="str">
            <v xml:space="preserve"> </v>
          </cell>
        </row>
        <row r="56">
          <cell r="A56">
            <v>7040</v>
          </cell>
          <cell r="C56" t="str">
            <v>Splošni prometni davki, davki na dodano vrednost</v>
          </cell>
          <cell r="D56">
            <v>411072285.48887002</v>
          </cell>
          <cell r="E56">
            <v>436425000</v>
          </cell>
          <cell r="F56">
            <v>-25352714.511129975</v>
          </cell>
          <cell r="G56">
            <v>86.956302903498965</v>
          </cell>
          <cell r="H56">
            <v>-20.150318729569364</v>
          </cell>
          <cell r="I56">
            <v>200000</v>
          </cell>
          <cell r="J56">
            <v>27116029.226837486</v>
          </cell>
          <cell r="K56">
            <v>24404111.340663455</v>
          </cell>
          <cell r="L56">
            <v>51720140.567500941</v>
          </cell>
          <cell r="M56">
            <v>73.604464421690039</v>
          </cell>
          <cell r="N56">
            <v>46599472.648850836</v>
          </cell>
          <cell r="O56">
            <v>35684259.585644335</v>
          </cell>
          <cell r="P56">
            <v>26651426.958430678</v>
          </cell>
          <cell r="Q56">
            <v>160655299.76042679</v>
          </cell>
          <cell r="R56">
            <v>53111141.36225377</v>
          </cell>
          <cell r="S56">
            <v>37997434.138323173</v>
          </cell>
          <cell r="T56">
            <v>18680817.258478794</v>
          </cell>
          <cell r="U56">
            <v>35986846.484209791</v>
          </cell>
          <cell r="V56">
            <v>53089492.598139234</v>
          </cell>
          <cell r="W56">
            <v>39422220.157384001</v>
          </cell>
          <cell r="X56">
            <v>47772807.423999995</v>
          </cell>
          <cell r="Y56">
            <v>446716059.1832155</v>
          </cell>
          <cell r="Z56" t="e">
            <v>#VALUE!</v>
          </cell>
          <cell r="AA56">
            <v>108.67092600318603</v>
          </cell>
          <cell r="AB56">
            <v>0.80790909386459475</v>
          </cell>
        </row>
        <row r="57">
          <cell r="M57" t="str">
            <v xml:space="preserve"> </v>
          </cell>
        </row>
        <row r="58">
          <cell r="C58" t="str">
            <v xml:space="preserve">                                 - dinamizirani sprejeti proračun</v>
          </cell>
          <cell r="D58">
            <v>93393366</v>
          </cell>
          <cell r="E58" t="str">
            <v xml:space="preserve"> </v>
          </cell>
          <cell r="I58">
            <v>1490306</v>
          </cell>
          <cell r="J58">
            <v>1490306</v>
          </cell>
          <cell r="K58">
            <v>1490306</v>
          </cell>
          <cell r="L58">
            <v>4470918</v>
          </cell>
          <cell r="N58">
            <v>1490306</v>
          </cell>
          <cell r="O58">
            <v>1490306</v>
          </cell>
          <cell r="P58">
            <v>1490306</v>
          </cell>
          <cell r="Q58">
            <v>8941836</v>
          </cell>
          <cell r="R58">
            <v>1490306</v>
          </cell>
          <cell r="S58">
            <v>1490306</v>
          </cell>
          <cell r="T58">
            <v>1490306</v>
          </cell>
          <cell r="U58">
            <v>1490306</v>
          </cell>
          <cell r="V58">
            <v>55500000</v>
          </cell>
          <cell r="W58">
            <v>20000000</v>
          </cell>
          <cell r="X58">
            <v>57000000</v>
          </cell>
          <cell r="Y58">
            <v>147403060</v>
          </cell>
          <cell r="Z58" t="str">
            <v xml:space="preserve"> </v>
          </cell>
        </row>
        <row r="59">
          <cell r="C59" t="str">
            <v xml:space="preserve">1.    Davek od prometa proizvodov in storitev </v>
          </cell>
          <cell r="D59">
            <v>11203092.30036</v>
          </cell>
          <cell r="E59">
            <v>5000000</v>
          </cell>
          <cell r="F59">
            <v>6203092.3003599998</v>
          </cell>
          <cell r="G59">
            <v>4.2133787163824659</v>
          </cell>
          <cell r="H59">
            <v>-96.130965366039973</v>
          </cell>
          <cell r="I59">
            <v>200000</v>
          </cell>
          <cell r="J59">
            <v>200000</v>
          </cell>
          <cell r="K59">
            <v>200000</v>
          </cell>
          <cell r="L59">
            <v>600000</v>
          </cell>
          <cell r="M59">
            <v>21.577241894640011</v>
          </cell>
          <cell r="N59">
            <v>100000</v>
          </cell>
          <cell r="O59">
            <v>100000</v>
          </cell>
          <cell r="P59">
            <v>100000</v>
          </cell>
          <cell r="Q59">
            <v>900000</v>
          </cell>
          <cell r="R59">
            <v>100000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1000000</v>
          </cell>
          <cell r="Z59" t="e">
            <v>#VALUE!</v>
          </cell>
          <cell r="AA59">
            <v>8.9261069460961782</v>
          </cell>
          <cell r="AB59">
            <v>-91.71975236911301</v>
          </cell>
        </row>
        <row r="60">
          <cell r="C60" t="str">
            <v xml:space="preserve">                                 - dinamizirani sprejeti proračun</v>
          </cell>
          <cell r="D60">
            <v>16393366</v>
          </cell>
          <cell r="I60">
            <v>1490306</v>
          </cell>
          <cell r="J60">
            <v>1490306</v>
          </cell>
          <cell r="K60">
            <v>1490306</v>
          </cell>
          <cell r="L60">
            <v>4470918</v>
          </cell>
          <cell r="N60">
            <v>1490306</v>
          </cell>
          <cell r="O60">
            <v>1490306</v>
          </cell>
          <cell r="P60">
            <v>1490306</v>
          </cell>
          <cell r="Q60">
            <v>8941836</v>
          </cell>
          <cell r="R60">
            <v>1490306</v>
          </cell>
          <cell r="S60">
            <v>1490306</v>
          </cell>
          <cell r="T60">
            <v>1490306</v>
          </cell>
          <cell r="U60">
            <v>1490306</v>
          </cell>
          <cell r="V60">
            <v>0</v>
          </cell>
          <cell r="W60">
            <v>0</v>
          </cell>
          <cell r="X60">
            <v>0</v>
          </cell>
          <cell r="Y60">
            <v>14903060</v>
          </cell>
        </row>
        <row r="61">
          <cell r="C61" t="str">
            <v>1.1. Davek od prometa proizvodov</v>
          </cell>
          <cell r="D61">
            <v>5606637.4071800001</v>
          </cell>
          <cell r="E61">
            <v>3500000</v>
          </cell>
          <cell r="F61">
            <v>2106637.4071800001</v>
          </cell>
          <cell r="G61" t="str">
            <v>…</v>
          </cell>
          <cell r="H61" t="str">
            <v>…</v>
          </cell>
          <cell r="I61">
            <v>100000</v>
          </cell>
          <cell r="J61">
            <v>100000</v>
          </cell>
          <cell r="K61">
            <v>100000</v>
          </cell>
          <cell r="L61">
            <v>300000</v>
          </cell>
          <cell r="N61">
            <v>50000</v>
          </cell>
          <cell r="O61">
            <v>50000</v>
          </cell>
          <cell r="P61">
            <v>50000</v>
          </cell>
          <cell r="Q61">
            <v>450000</v>
          </cell>
          <cell r="R61">
            <v>50000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500000</v>
          </cell>
          <cell r="Z61" t="str">
            <v xml:space="preserve"> </v>
          </cell>
          <cell r="AA61" t="str">
            <v>…</v>
          </cell>
          <cell r="AB61" t="str">
            <v>…</v>
          </cell>
        </row>
        <row r="62">
          <cell r="C62" t="str">
            <v xml:space="preserve">       v tem:</v>
          </cell>
          <cell r="D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N62" t="str">
            <v xml:space="preserve"> </v>
          </cell>
          <cell r="O62" t="str">
            <v xml:space="preserve"> </v>
          </cell>
          <cell r="P62" t="str">
            <v xml:space="preserve"> </v>
          </cell>
          <cell r="R62" t="str">
            <v xml:space="preserve"> </v>
          </cell>
          <cell r="S62" t="str">
            <v xml:space="preserve"> </v>
          </cell>
          <cell r="T62" t="str">
            <v xml:space="preserve"> </v>
          </cell>
          <cell r="U62" t="str">
            <v xml:space="preserve"> </v>
          </cell>
          <cell r="Y62" t="str">
            <v xml:space="preserve"> </v>
          </cell>
        </row>
        <row r="63">
          <cell r="C63" t="str">
            <v xml:space="preserve">      - naftni derivati</v>
          </cell>
          <cell r="D63" t="str">
            <v xml:space="preserve"> </v>
          </cell>
          <cell r="G63" t="str">
            <v>…</v>
          </cell>
          <cell r="H63" t="str">
            <v>…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 t="str">
            <v xml:space="preserve"> </v>
          </cell>
          <cell r="AA63" t="str">
            <v>…</v>
          </cell>
          <cell r="AB63" t="str">
            <v>…</v>
          </cell>
        </row>
        <row r="64">
          <cell r="C64" t="str">
            <v xml:space="preserve">      - tobak</v>
          </cell>
          <cell r="D64" t="str">
            <v xml:space="preserve"> </v>
          </cell>
          <cell r="G64" t="str">
            <v>…</v>
          </cell>
          <cell r="H64" t="str">
            <v>…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 t="str">
            <v xml:space="preserve"> </v>
          </cell>
          <cell r="AA64" t="str">
            <v>…</v>
          </cell>
          <cell r="AB64" t="str">
            <v>…</v>
          </cell>
        </row>
        <row r="65">
          <cell r="C65" t="str">
            <v xml:space="preserve">      - alkohol</v>
          </cell>
          <cell r="D65" t="str">
            <v xml:space="preserve"> </v>
          </cell>
          <cell r="G65" t="str">
            <v>…</v>
          </cell>
          <cell r="H65" t="str">
            <v>…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 t="str">
            <v xml:space="preserve"> </v>
          </cell>
          <cell r="AA65" t="str">
            <v>…</v>
          </cell>
          <cell r="AB65" t="str">
            <v>…</v>
          </cell>
        </row>
        <row r="66">
          <cell r="C66" t="str">
            <v xml:space="preserve">      - ostali davki od prometa proizvodov</v>
          </cell>
          <cell r="D66" t="str">
            <v xml:space="preserve"> </v>
          </cell>
          <cell r="G66" t="str">
            <v>…</v>
          </cell>
          <cell r="H66" t="str">
            <v>…</v>
          </cell>
          <cell r="I66">
            <v>100000</v>
          </cell>
          <cell r="J66">
            <v>100000</v>
          </cell>
          <cell r="K66">
            <v>100000</v>
          </cell>
          <cell r="L66">
            <v>300000</v>
          </cell>
          <cell r="N66">
            <v>50000</v>
          </cell>
          <cell r="O66">
            <v>50000</v>
          </cell>
          <cell r="P66">
            <v>50000</v>
          </cell>
          <cell r="Q66">
            <v>450000</v>
          </cell>
          <cell r="R66">
            <v>50000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 t="str">
            <v xml:space="preserve"> </v>
          </cell>
          <cell r="AA66" t="str">
            <v>…</v>
          </cell>
          <cell r="AB66" t="str">
            <v>…</v>
          </cell>
        </row>
        <row r="67">
          <cell r="C67" t="str">
            <v>1.2. Davek od prometa storitev (brez pos.d.od iger na srečo)</v>
          </cell>
          <cell r="D67">
            <v>5596454.8931799997</v>
          </cell>
          <cell r="E67">
            <v>1500000</v>
          </cell>
          <cell r="F67">
            <v>4096454.8931799997</v>
          </cell>
          <cell r="G67" t="str">
            <v>…</v>
          </cell>
          <cell r="H67" t="str">
            <v>…</v>
          </cell>
          <cell r="I67">
            <v>100000</v>
          </cell>
          <cell r="J67">
            <v>100000</v>
          </cell>
          <cell r="K67">
            <v>100000</v>
          </cell>
          <cell r="L67">
            <v>300000</v>
          </cell>
          <cell r="N67">
            <v>50000</v>
          </cell>
          <cell r="O67">
            <v>50000</v>
          </cell>
          <cell r="P67">
            <v>50000</v>
          </cell>
          <cell r="Q67">
            <v>450000</v>
          </cell>
          <cell r="R67">
            <v>50000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500000</v>
          </cell>
          <cell r="Z67" t="str">
            <v xml:space="preserve"> </v>
          </cell>
          <cell r="AA67" t="str">
            <v>…</v>
          </cell>
          <cell r="AB67" t="str">
            <v>…</v>
          </cell>
        </row>
        <row r="68">
          <cell r="A68" t="str">
            <v xml:space="preserve"> *) ZARADI KOREKTNE PRIMERJAVE PRIHODKOV IZ NASLOVA DOMAČIH DAVKOV NA BLAGO IN STORITVE ME LETOMA 1999 IN 2000 JE POTREBNO V LETU 1999 IZLOČITI VPLIV ENKRATNIH UČINKOV PREHODA OBDAVČITVE PROMETA</v>
          </cell>
        </row>
        <row r="69">
          <cell r="A69" t="str">
            <v xml:space="preserve">     BLAGA IN STORITEV IZ PLAČANE NA FAKTURIRANO REALIZACIJO, KI SO BILI REALIZIRANI OB UVEDBI DAVKA NA DODANO VREDNOST. V PRIKAZU PRIMERLJIVE RASTI MED LETOMA 1999 IN 2000 JE ZATO V LETU 1999 IZLOČENO </v>
          </cell>
        </row>
        <row r="70">
          <cell r="A70" t="str">
            <v xml:space="preserve">     25 MLRD SIT PROMETNIH DAVKOV V NEPLAČANIH TERJATVAH, KI BODO PO OCENAH DO KONCA LETA VPLAČANI V PRORAČUN NA PODLAGI DOKONČNEGA OBRAČUNA PROMETNIH DAVKOV.</v>
          </cell>
        </row>
        <row r="72">
          <cell r="D72" t="str">
            <v xml:space="preserve"> </v>
          </cell>
          <cell r="J72" t="str">
            <v xml:space="preserve"> </v>
          </cell>
          <cell r="K72" t="str">
            <v xml:space="preserve"> </v>
          </cell>
          <cell r="N72" t="str">
            <v xml:space="preserve"> </v>
          </cell>
          <cell r="O72" t="str">
            <v xml:space="preserve"> </v>
          </cell>
          <cell r="P72" t="str">
            <v xml:space="preserve"> </v>
          </cell>
          <cell r="R72" t="str">
            <v xml:space="preserve"> </v>
          </cell>
          <cell r="S72" t="str">
            <v xml:space="preserve"> </v>
          </cell>
          <cell r="T72" t="str">
            <v xml:space="preserve"> </v>
          </cell>
          <cell r="U72" t="str">
            <v xml:space="preserve"> </v>
          </cell>
          <cell r="V72" t="str">
            <v xml:space="preserve"> </v>
          </cell>
          <cell r="W72" t="str">
            <v xml:space="preserve"> </v>
          </cell>
          <cell r="X72" t="str">
            <v xml:space="preserve"> </v>
          </cell>
          <cell r="Y72" t="str">
            <v xml:space="preserve"> </v>
          </cell>
        </row>
        <row r="73">
          <cell r="C73" t="str">
            <v>2.    Davek na dodano vrednost (od 1.7. 1999 dalje)</v>
          </cell>
          <cell r="D73">
            <v>399869193.18851006</v>
          </cell>
          <cell r="E73">
            <v>431425000</v>
          </cell>
          <cell r="F73">
            <v>-31555806.81148994</v>
          </cell>
          <cell r="G73">
            <v>193.3220132641157</v>
          </cell>
          <cell r="H73">
            <v>77.522509884403746</v>
          </cell>
          <cell r="I73">
            <v>0</v>
          </cell>
          <cell r="J73">
            <v>26916029.226837486</v>
          </cell>
          <cell r="K73">
            <v>24204111.340663455</v>
          </cell>
          <cell r="L73">
            <v>51120140.567500941</v>
          </cell>
          <cell r="M73">
            <v>75.748174721898167</v>
          </cell>
          <cell r="N73">
            <v>46499472.648850836</v>
          </cell>
          <cell r="O73">
            <v>35584259.585644335</v>
          </cell>
          <cell r="P73">
            <v>26551426.958430678</v>
          </cell>
          <cell r="Q73">
            <v>159755299.76042679</v>
          </cell>
          <cell r="R73">
            <v>53011141.36225377</v>
          </cell>
          <cell r="S73">
            <v>37997434.138323173</v>
          </cell>
          <cell r="T73">
            <v>18680817.258478794</v>
          </cell>
          <cell r="U73">
            <v>35986846.484209791</v>
          </cell>
          <cell r="V73">
            <v>53089492.598139234</v>
          </cell>
          <cell r="W73">
            <v>39422220.157384001</v>
          </cell>
          <cell r="X73">
            <v>47772807.423999995</v>
          </cell>
          <cell r="Y73">
            <v>445716059.1832155</v>
          </cell>
          <cell r="Z73" t="e">
            <v>#VALUE!</v>
          </cell>
          <cell r="AA73">
            <v>111.46546590126833</v>
          </cell>
          <cell r="AB73">
            <v>3.4002466616589402</v>
          </cell>
        </row>
        <row r="74">
          <cell r="C74" t="str">
            <v xml:space="preserve">                                 - dinamizirani sprejeti proračun</v>
          </cell>
          <cell r="D74">
            <v>77000000</v>
          </cell>
          <cell r="E74" t="str">
            <v xml:space="preserve"> 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55500000</v>
          </cell>
          <cell r="W74">
            <v>20000000</v>
          </cell>
          <cell r="X74">
            <v>57000000</v>
          </cell>
          <cell r="Y74">
            <v>132500000</v>
          </cell>
          <cell r="Z74" t="str">
            <v xml:space="preserve"> </v>
          </cell>
        </row>
        <row r="76">
          <cell r="C76" t="str">
            <v>2.1. Davek na dodano vrednost po obračunu - neto vplačila</v>
          </cell>
          <cell r="D76">
            <v>117720344.26443002</v>
          </cell>
          <cell r="E76">
            <v>216225000</v>
          </cell>
          <cell r="F76" t="str">
            <v xml:space="preserve"> </v>
          </cell>
          <cell r="G76">
            <v>127.37532650455201</v>
          </cell>
          <cell r="H76">
            <v>16.96540542199449</v>
          </cell>
          <cell r="I76">
            <v>0</v>
          </cell>
          <cell r="J76">
            <v>8250000</v>
          </cell>
          <cell r="K76">
            <v>-4313042.8646600004</v>
          </cell>
          <cell r="L76">
            <v>3936957.1353399996</v>
          </cell>
          <cell r="M76">
            <v>15.119541068893996</v>
          </cell>
          <cell r="N76">
            <v>21768767.291097999</v>
          </cell>
          <cell r="O76">
            <v>9275453.1713979952</v>
          </cell>
          <cell r="P76">
            <v>-3291783.1824760027</v>
          </cell>
          <cell r="Q76">
            <v>31689394.415359985</v>
          </cell>
          <cell r="R76">
            <v>26986779.153541997</v>
          </cell>
          <cell r="S76">
            <v>9581245.6536299959</v>
          </cell>
          <cell r="T76">
            <v>-3922877.6828880012</v>
          </cell>
          <cell r="U76">
            <v>8746394.5228204355</v>
          </cell>
          <cell r="V76">
            <v>23147958.624127999</v>
          </cell>
          <cell r="W76">
            <v>8549479.6446159966</v>
          </cell>
          <cell r="X76">
            <v>19748463.999999993</v>
          </cell>
          <cell r="Y76">
            <v>124526838.33120841</v>
          </cell>
          <cell r="Z76" t="str">
            <v xml:space="preserve"> </v>
          </cell>
          <cell r="AA76">
            <v>105.78191824812309</v>
          </cell>
          <cell r="AB76">
            <v>-1.872060994319952</v>
          </cell>
        </row>
        <row r="77">
          <cell r="C77" t="str">
            <v xml:space="preserve">      -  Vplačila DDV</v>
          </cell>
          <cell r="D77">
            <v>279591442.16850996</v>
          </cell>
          <cell r="G77" t="str">
            <v>…</v>
          </cell>
          <cell r="H77" t="str">
            <v>…</v>
          </cell>
          <cell r="I77">
            <v>0</v>
          </cell>
          <cell r="J77">
            <v>22000000</v>
          </cell>
          <cell r="K77">
            <v>9500000</v>
          </cell>
          <cell r="L77">
            <v>31500000</v>
          </cell>
          <cell r="M77">
            <v>78.083394254906437</v>
          </cell>
          <cell r="N77">
            <v>36000000</v>
          </cell>
          <cell r="O77">
            <v>23829881.219133995</v>
          </cell>
          <cell r="P77">
            <v>11564686.997851998</v>
          </cell>
          <cell r="Q77">
            <v>102894568.216986</v>
          </cell>
          <cell r="R77">
            <v>42057257.689461999</v>
          </cell>
          <cell r="S77">
            <v>24463017.162583999</v>
          </cell>
          <cell r="T77">
            <v>10914386.640149999</v>
          </cell>
          <cell r="U77">
            <v>24347409.882168435</v>
          </cell>
          <cell r="V77">
            <v>39127754.309643999</v>
          </cell>
          <cell r="W77">
            <v>25955790.566615999</v>
          </cell>
          <cell r="X77">
            <v>39842857.999999993</v>
          </cell>
          <cell r="Y77">
            <v>309603042.46761048</v>
          </cell>
          <cell r="AA77">
            <v>110.73409116757318</v>
          </cell>
          <cell r="AB77">
            <v>2.721791435596657</v>
          </cell>
        </row>
        <row r="78">
          <cell r="C78" t="str">
            <v xml:space="preserve">      -  Vračila DDV</v>
          </cell>
          <cell r="D78">
            <v>161871099</v>
          </cell>
          <cell r="G78" t="str">
            <v>…</v>
          </cell>
          <cell r="H78" t="str">
            <v>…</v>
          </cell>
          <cell r="I78">
            <v>0</v>
          </cell>
          <cell r="J78">
            <v>13750000</v>
          </cell>
          <cell r="K78">
            <v>13813042.86466</v>
          </cell>
          <cell r="L78">
            <v>27563042.864660002</v>
          </cell>
          <cell r="M78">
            <v>192.713270148584</v>
          </cell>
          <cell r="N78">
            <v>14231232.708902001</v>
          </cell>
          <cell r="O78">
            <v>14554428.047736</v>
          </cell>
          <cell r="P78">
            <v>14856470.180328</v>
          </cell>
          <cell r="Q78">
            <v>71205173.801625997</v>
          </cell>
          <cell r="R78">
            <v>15070478.53592</v>
          </cell>
          <cell r="S78">
            <v>14881771.508954003</v>
          </cell>
          <cell r="T78">
            <v>14837264.323038001</v>
          </cell>
          <cell r="U78">
            <v>15601015.359347999</v>
          </cell>
          <cell r="V78">
            <v>15979795.685516</v>
          </cell>
          <cell r="W78">
            <v>17406310.922000002</v>
          </cell>
          <cell r="X78">
            <v>20094394</v>
          </cell>
          <cell r="Y78">
            <v>185076204.13640198</v>
          </cell>
          <cell r="AA78">
            <v>114.33554555430676</v>
          </cell>
          <cell r="AB78">
            <v>6.0626582136426492</v>
          </cell>
        </row>
        <row r="79">
          <cell r="C79" t="str">
            <v>2.2. Davek na dodano vrednost od uvoza</v>
          </cell>
          <cell r="D79">
            <v>282148848.92408001</v>
          </cell>
          <cell r="E79">
            <v>215200000</v>
          </cell>
          <cell r="F79" t="str">
            <v xml:space="preserve"> </v>
          </cell>
          <cell r="G79">
            <v>246.58844945632379</v>
          </cell>
          <cell r="H79">
            <v>126.43567443188593</v>
          </cell>
          <cell r="I79">
            <v>0</v>
          </cell>
          <cell r="J79">
            <v>18666029.226837486</v>
          </cell>
          <cell r="K79">
            <v>28517154.205323458</v>
          </cell>
          <cell r="L79">
            <v>47183183.432160944</v>
          </cell>
          <cell r="M79">
            <v>113.83680000000001</v>
          </cell>
          <cell r="N79">
            <v>24730705.357752837</v>
          </cell>
          <cell r="O79">
            <v>26308806.414246343</v>
          </cell>
          <cell r="P79">
            <v>29843210.14090668</v>
          </cell>
          <cell r="Q79">
            <v>128065905.3450668</v>
          </cell>
          <cell r="R79">
            <v>26024362.208711777</v>
          </cell>
          <cell r="S79">
            <v>28416188.484693173</v>
          </cell>
          <cell r="T79">
            <v>22603694.941366795</v>
          </cell>
          <cell r="U79">
            <v>27240451.961389352</v>
          </cell>
          <cell r="V79">
            <v>29941533.974011235</v>
          </cell>
          <cell r="W79">
            <v>30872740.512768004</v>
          </cell>
          <cell r="X79">
            <v>28024343.424000002</v>
          </cell>
          <cell r="Y79">
            <v>321189220.85200721</v>
          </cell>
          <cell r="Z79" t="str">
            <v xml:space="preserve"> </v>
          </cell>
          <cell r="AA79">
            <v>113.83680000000003</v>
          </cell>
          <cell r="AB79">
            <v>5.6000000000000227</v>
          </cell>
        </row>
        <row r="80">
          <cell r="C80" t="str">
            <v xml:space="preserve"> od tega:  -  Vračila DDV od uvoza</v>
          </cell>
          <cell r="D80">
            <v>0</v>
          </cell>
          <cell r="E80" t="str">
            <v xml:space="preserve"> </v>
          </cell>
          <cell r="I80">
            <v>0</v>
          </cell>
          <cell r="J80">
            <v>0</v>
          </cell>
          <cell r="K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Y80">
            <v>0</v>
          </cell>
          <cell r="Z80" t="str">
            <v xml:space="preserve"> </v>
          </cell>
        </row>
        <row r="81">
          <cell r="D81" t="str">
            <v xml:space="preserve"> </v>
          </cell>
          <cell r="T81" t="str">
            <v xml:space="preserve"> </v>
          </cell>
          <cell r="U81" t="str">
            <v xml:space="preserve"> </v>
          </cell>
          <cell r="Y81" t="str">
            <v xml:space="preserve"> </v>
          </cell>
        </row>
        <row r="82">
          <cell r="A82">
            <v>7041</v>
          </cell>
          <cell r="C82" t="str">
            <v xml:space="preserve">Drugi davki na blago in storitve </v>
          </cell>
          <cell r="D82">
            <v>7761896.0202599987</v>
          </cell>
          <cell r="E82">
            <v>6000000</v>
          </cell>
          <cell r="F82">
            <v>1761896.0202599987</v>
          </cell>
          <cell r="G82">
            <v>41.603402349846526</v>
          </cell>
          <cell r="H82">
            <v>-61.796692057073898</v>
          </cell>
          <cell r="I82">
            <v>1084960.0259541799</v>
          </cell>
          <cell r="J82">
            <v>181712.44952114995</v>
          </cell>
          <cell r="K82">
            <v>1253690.6414248599</v>
          </cell>
          <cell r="L82">
            <v>2520363.1169001898</v>
          </cell>
          <cell r="M82">
            <v>102.76417451389244</v>
          </cell>
          <cell r="N82">
            <v>1005202.32289052</v>
          </cell>
          <cell r="O82">
            <v>1101338.3200356695</v>
          </cell>
          <cell r="P82">
            <v>218443.88518832001</v>
          </cell>
          <cell r="Q82">
            <v>4845347.6450146986</v>
          </cell>
          <cell r="R82">
            <v>430774.84707125998</v>
          </cell>
          <cell r="S82">
            <v>499004.44080524985</v>
          </cell>
          <cell r="T82">
            <v>177195.65548468</v>
          </cell>
          <cell r="U82">
            <v>950514.19154398993</v>
          </cell>
          <cell r="V82">
            <v>795089.25248443987</v>
          </cell>
          <cell r="W82">
            <v>303377.58</v>
          </cell>
          <cell r="X82">
            <v>0</v>
          </cell>
          <cell r="Y82">
            <v>8001303.6124043185</v>
          </cell>
          <cell r="Z82" t="e">
            <v>#VALUE!</v>
          </cell>
          <cell r="AA82">
            <v>103.08439576515096</v>
          </cell>
          <cell r="AB82">
            <v>-4.3744009599712825</v>
          </cell>
        </row>
        <row r="83">
          <cell r="C83" t="str">
            <v xml:space="preserve">                                 - dinamizirani sprejeti proračun</v>
          </cell>
          <cell r="D83">
            <v>11826945</v>
          </cell>
          <cell r="E83" t="str">
            <v xml:space="preserve"> </v>
          </cell>
          <cell r="I83">
            <v>1052764</v>
          </cell>
          <cell r="J83">
            <v>1052764</v>
          </cell>
          <cell r="K83">
            <v>1052764</v>
          </cell>
          <cell r="L83">
            <v>3158292</v>
          </cell>
          <cell r="N83">
            <v>1052764</v>
          </cell>
          <cell r="O83">
            <v>1052764</v>
          </cell>
          <cell r="P83">
            <v>1052764</v>
          </cell>
          <cell r="Q83">
            <v>6316584</v>
          </cell>
          <cell r="R83">
            <v>1052764</v>
          </cell>
          <cell r="S83">
            <v>1052764</v>
          </cell>
          <cell r="T83">
            <v>1052764</v>
          </cell>
          <cell r="U83">
            <v>1052764</v>
          </cell>
          <cell r="V83">
            <v>824000</v>
          </cell>
          <cell r="W83">
            <v>246541</v>
          </cell>
          <cell r="X83">
            <v>0</v>
          </cell>
          <cell r="Y83">
            <v>11598181</v>
          </cell>
          <cell r="Z83" t="str">
            <v xml:space="preserve"> </v>
          </cell>
        </row>
        <row r="84">
          <cell r="C84" t="str">
            <v xml:space="preserve"> - posebni prometni davek od alkoholnih pijač</v>
          </cell>
          <cell r="D84">
            <v>151737.99482000002</v>
          </cell>
          <cell r="E84">
            <v>0</v>
          </cell>
          <cell r="F84">
            <v>151737.99482000002</v>
          </cell>
          <cell r="G84" t="str">
            <v>…</v>
          </cell>
          <cell r="H84" t="str">
            <v>…</v>
          </cell>
          <cell r="I84">
            <v>119521.65462468</v>
          </cell>
          <cell r="J84">
            <v>6545.4158154000006</v>
          </cell>
          <cell r="K84">
            <v>5714.6538433599999</v>
          </cell>
          <cell r="L84">
            <v>131781.72428344001</v>
          </cell>
          <cell r="M84">
            <v>107.8</v>
          </cell>
          <cell r="N84">
            <v>8868.0994525200003</v>
          </cell>
          <cell r="O84">
            <v>7877.0647309200012</v>
          </cell>
          <cell r="P84">
            <v>6471.1665603200008</v>
          </cell>
          <cell r="Q84">
            <v>154998.05502720003</v>
          </cell>
          <cell r="R84">
            <v>5049.3219992600007</v>
          </cell>
          <cell r="S84">
            <v>100</v>
          </cell>
          <cell r="T84">
            <v>380.85476968000006</v>
          </cell>
          <cell r="U84">
            <v>2003.35043524</v>
          </cell>
          <cell r="V84">
            <v>1052.8240969400003</v>
          </cell>
          <cell r="W84">
            <v>307.23</v>
          </cell>
          <cell r="X84">
            <v>0</v>
          </cell>
          <cell r="Y84">
            <v>163891.63632832002</v>
          </cell>
          <cell r="Z84" t="str">
            <v xml:space="preserve"> </v>
          </cell>
          <cell r="AA84" t="str">
            <v>…</v>
          </cell>
          <cell r="AB84" t="str">
            <v>…</v>
          </cell>
        </row>
        <row r="85">
          <cell r="C85" t="str">
            <v xml:space="preserve"> - Taksa za obremenjevanje zraka (CO2 taksa)</v>
          </cell>
          <cell r="D85">
            <v>7610158.02544</v>
          </cell>
          <cell r="E85">
            <v>6000000</v>
          </cell>
          <cell r="F85">
            <v>1610158.02544</v>
          </cell>
          <cell r="G85">
            <v>50.530214451752911</v>
          </cell>
          <cell r="H85">
            <v>-53.599435765148847</v>
          </cell>
          <cell r="I85">
            <v>965438.37132949999</v>
          </cell>
          <cell r="J85">
            <v>175167.03370574996</v>
          </cell>
          <cell r="K85">
            <v>1247975.9875814999</v>
          </cell>
          <cell r="L85">
            <v>2388581.3926167497</v>
          </cell>
          <cell r="M85">
            <v>102.5</v>
          </cell>
          <cell r="N85">
            <v>996334.22343799996</v>
          </cell>
          <cell r="O85">
            <v>1093461.2553047496</v>
          </cell>
          <cell r="P85">
            <v>211972.718628</v>
          </cell>
          <cell r="Q85">
            <v>4690349.5899874996</v>
          </cell>
          <cell r="R85">
            <v>425725.52507199999</v>
          </cell>
          <cell r="S85">
            <v>498904.44080524985</v>
          </cell>
          <cell r="T85">
            <v>176814.80071499999</v>
          </cell>
          <cell r="U85">
            <v>948510.84110874997</v>
          </cell>
          <cell r="V85">
            <v>794036.42838749988</v>
          </cell>
          <cell r="W85">
            <v>303070.34999999998</v>
          </cell>
          <cell r="X85">
            <v>0</v>
          </cell>
          <cell r="Y85">
            <v>7837411.9760759994</v>
          </cell>
          <cell r="Z85" t="str">
            <v xml:space="preserve"> </v>
          </cell>
          <cell r="AA85">
            <v>102.98619226928419</v>
          </cell>
          <cell r="AB85">
            <v>-4.4654988225564125</v>
          </cell>
        </row>
        <row r="86">
          <cell r="D86" t="str">
            <v xml:space="preserve"> </v>
          </cell>
          <cell r="W86" t="str">
            <v xml:space="preserve"> </v>
          </cell>
          <cell r="X86" t="str">
            <v xml:space="preserve"> </v>
          </cell>
          <cell r="Y86" t="str">
            <v xml:space="preserve"> </v>
          </cell>
        </row>
        <row r="87">
          <cell r="A87">
            <v>7042</v>
          </cell>
          <cell r="C87" t="str">
            <v>Trošarine (akcize) - neto vplačila</v>
          </cell>
          <cell r="D87">
            <v>134033250.11741999</v>
          </cell>
          <cell r="E87">
            <v>147000000</v>
          </cell>
          <cell r="F87">
            <v>-12966749.882580012</v>
          </cell>
          <cell r="G87">
            <v>191.28837397838456</v>
          </cell>
          <cell r="H87">
            <v>75.655072523769093</v>
          </cell>
          <cell r="I87">
            <v>0</v>
          </cell>
          <cell r="J87">
            <v>1350000</v>
          </cell>
          <cell r="K87">
            <v>19450000</v>
          </cell>
          <cell r="L87">
            <v>20800000</v>
          </cell>
          <cell r="M87">
            <v>104.98665030468601</v>
          </cell>
          <cell r="N87">
            <v>11350000</v>
          </cell>
          <cell r="O87">
            <v>11600000</v>
          </cell>
          <cell r="P87">
            <v>1550000</v>
          </cell>
          <cell r="Q87">
            <v>45300000</v>
          </cell>
          <cell r="R87">
            <v>23350000</v>
          </cell>
          <cell r="S87">
            <v>11950000</v>
          </cell>
          <cell r="T87">
            <v>1350000</v>
          </cell>
          <cell r="U87">
            <v>23750000</v>
          </cell>
          <cell r="V87">
            <v>11500000</v>
          </cell>
          <cell r="W87">
            <v>11500000</v>
          </cell>
          <cell r="X87">
            <v>12300000</v>
          </cell>
          <cell r="Y87">
            <v>141000000</v>
          </cell>
          <cell r="Z87" t="e">
            <v>#VALUE!</v>
          </cell>
          <cell r="AA87">
            <v>105.1977773250121</v>
          </cell>
          <cell r="AB87">
            <v>-2.4139356910833953</v>
          </cell>
        </row>
        <row r="88">
          <cell r="C88" t="str">
            <v xml:space="preserve">                                 - dinamizirani sprejeti proračun</v>
          </cell>
          <cell r="D88">
            <v>24910000</v>
          </cell>
          <cell r="E88" t="str">
            <v xml:space="preserve"> 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12590000</v>
          </cell>
          <cell r="W88">
            <v>4250000</v>
          </cell>
          <cell r="X88">
            <v>20660000</v>
          </cell>
          <cell r="Y88">
            <v>37500000</v>
          </cell>
          <cell r="Z88" t="str">
            <v xml:space="preserve"> </v>
          </cell>
        </row>
        <row r="89">
          <cell r="C89" t="str">
            <v xml:space="preserve">   - trošarine od mineralnih olj in plina</v>
          </cell>
          <cell r="D89">
            <v>94542183.249629989</v>
          </cell>
          <cell r="E89">
            <v>111200000</v>
          </cell>
          <cell r="F89">
            <v>-16657816.750370011</v>
          </cell>
          <cell r="G89" t="str">
            <v>…</v>
          </cell>
          <cell r="H89" t="str">
            <v>…</v>
          </cell>
          <cell r="I89">
            <v>0</v>
          </cell>
          <cell r="J89">
            <v>950000</v>
          </cell>
          <cell r="K89">
            <v>14800000</v>
          </cell>
          <cell r="L89">
            <v>15750000</v>
          </cell>
          <cell r="M89">
            <v>105.59319683287714</v>
          </cell>
          <cell r="N89">
            <v>8200000</v>
          </cell>
          <cell r="O89">
            <v>8200000</v>
          </cell>
          <cell r="P89">
            <v>1150000</v>
          </cell>
          <cell r="Q89">
            <v>33300000</v>
          </cell>
          <cell r="R89">
            <v>16200000</v>
          </cell>
          <cell r="S89">
            <v>8450000</v>
          </cell>
          <cell r="T89">
            <v>1050000</v>
          </cell>
          <cell r="U89">
            <v>16600000</v>
          </cell>
          <cell r="V89">
            <v>8700000</v>
          </cell>
          <cell r="W89">
            <v>8500000</v>
          </cell>
          <cell r="X89">
            <v>8800000</v>
          </cell>
          <cell r="Y89">
            <v>101600000</v>
          </cell>
          <cell r="Z89" t="str">
            <v xml:space="preserve"> </v>
          </cell>
          <cell r="AA89">
            <v>107.46525678567681</v>
          </cell>
          <cell r="AB89">
            <v>-0.31052246226640534</v>
          </cell>
        </row>
        <row r="90">
          <cell r="C90" t="str">
            <v xml:space="preserve">   - trošarine od alkohola in alkoholnih pijač</v>
          </cell>
          <cell r="D90">
            <v>10773410.242090002</v>
          </cell>
          <cell r="E90">
            <v>10460000</v>
          </cell>
          <cell r="F90">
            <v>313410.2420900017</v>
          </cell>
          <cell r="G90" t="str">
            <v>…</v>
          </cell>
          <cell r="H90" t="str">
            <v>…</v>
          </cell>
          <cell r="I90">
            <v>0</v>
          </cell>
          <cell r="J90">
            <v>150000</v>
          </cell>
          <cell r="K90">
            <v>1150000</v>
          </cell>
          <cell r="L90">
            <v>1300000</v>
          </cell>
          <cell r="M90">
            <v>102.21063082638378</v>
          </cell>
          <cell r="N90">
            <v>800000</v>
          </cell>
          <cell r="O90">
            <v>900000</v>
          </cell>
          <cell r="P90">
            <v>150000</v>
          </cell>
          <cell r="Q90">
            <v>3150000</v>
          </cell>
          <cell r="R90">
            <v>2250000</v>
          </cell>
          <cell r="S90">
            <v>1000000</v>
          </cell>
          <cell r="T90">
            <v>100000</v>
          </cell>
          <cell r="U90">
            <v>2250000</v>
          </cell>
          <cell r="V90">
            <v>800000</v>
          </cell>
          <cell r="W90">
            <v>800000</v>
          </cell>
          <cell r="X90">
            <v>1000000</v>
          </cell>
          <cell r="Y90">
            <v>11350000</v>
          </cell>
          <cell r="Z90" t="str">
            <v xml:space="preserve"> </v>
          </cell>
          <cell r="AA90">
            <v>105.35197068480093</v>
          </cell>
          <cell r="AB90">
            <v>-2.27089917921991</v>
          </cell>
        </row>
        <row r="91">
          <cell r="C91" t="str">
            <v xml:space="preserve">   - trošarine od tobačnih izdelkov</v>
          </cell>
          <cell r="D91">
            <v>28681722.984149996</v>
          </cell>
          <cell r="E91">
            <v>25340000</v>
          </cell>
          <cell r="F91">
            <v>3341722.9841499962</v>
          </cell>
          <cell r="G91" t="str">
            <v>…</v>
          </cell>
          <cell r="H91" t="str">
            <v>…</v>
          </cell>
          <cell r="I91">
            <v>0</v>
          </cell>
          <cell r="J91">
            <v>250000</v>
          </cell>
          <cell r="K91">
            <v>3500000</v>
          </cell>
          <cell r="L91">
            <v>3800000</v>
          </cell>
          <cell r="M91">
            <v>105.06362478524751</v>
          </cell>
          <cell r="N91">
            <v>2350000</v>
          </cell>
          <cell r="O91">
            <v>2500000</v>
          </cell>
          <cell r="P91">
            <v>250000</v>
          </cell>
          <cell r="Q91">
            <v>8850000</v>
          </cell>
          <cell r="R91">
            <v>4900000</v>
          </cell>
          <cell r="S91">
            <v>2500000</v>
          </cell>
          <cell r="T91">
            <v>200000</v>
          </cell>
          <cell r="U91">
            <v>4900000</v>
          </cell>
          <cell r="V91">
            <v>2000000</v>
          </cell>
          <cell r="W91">
            <v>2200000</v>
          </cell>
          <cell r="X91">
            <v>2500000</v>
          </cell>
          <cell r="Y91">
            <v>28050000</v>
          </cell>
          <cell r="Z91" t="str">
            <v xml:space="preserve"> </v>
          </cell>
          <cell r="AA91">
            <v>97.797471984165327</v>
          </cell>
          <cell r="AB91">
            <v>-9.2787829460432931</v>
          </cell>
        </row>
        <row r="92">
          <cell r="C92" t="str">
            <v xml:space="preserve">   - zamudne obresti</v>
          </cell>
          <cell r="D92">
            <v>35933.64155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 t="str">
            <v xml:space="preserve"> 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 t="str">
            <v xml:space="preserve"> </v>
          </cell>
          <cell r="AA92" t="str">
            <v xml:space="preserve"> </v>
          </cell>
          <cell r="AB92" t="str">
            <v xml:space="preserve"> </v>
          </cell>
        </row>
        <row r="93">
          <cell r="C93" t="str">
            <v xml:space="preserve"> Vračila (so že upoštevana v neto vplačilih)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5">
          <cell r="A95">
            <v>7043</v>
          </cell>
          <cell r="C95" t="str">
            <v>Dobički fiskalnih monopolov</v>
          </cell>
          <cell r="D95">
            <v>0</v>
          </cell>
          <cell r="E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C96" t="str">
            <v xml:space="preserve"> </v>
          </cell>
          <cell r="D96">
            <v>0</v>
          </cell>
          <cell r="E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7044</v>
          </cell>
          <cell r="C97" t="str">
            <v>Davki na posebne storitve</v>
          </cell>
          <cell r="D97">
            <v>15312319.317160001</v>
          </cell>
          <cell r="E97">
            <v>15878000</v>
          </cell>
          <cell r="F97">
            <v>-565680.68283999898</v>
          </cell>
          <cell r="G97">
            <v>156.1601648250853</v>
          </cell>
          <cell r="H97">
            <v>43.397763843053525</v>
          </cell>
          <cell r="I97">
            <v>1403439.7147256793</v>
          </cell>
          <cell r="J97">
            <v>1855734.0349427729</v>
          </cell>
          <cell r="K97">
            <v>1539822.3391403444</v>
          </cell>
          <cell r="L97">
            <v>4798996.0888087964</v>
          </cell>
          <cell r="M97">
            <v>109.38539842260495</v>
          </cell>
          <cell r="N97">
            <v>1559125.6971198674</v>
          </cell>
          <cell r="O97">
            <v>1296977.7661862778</v>
          </cell>
          <cell r="P97">
            <v>1462836.4461637642</v>
          </cell>
          <cell r="Q97">
            <v>9117935.9982787054</v>
          </cell>
          <cell r="R97">
            <v>1410623.1199854938</v>
          </cell>
          <cell r="S97">
            <v>1317874.2498376223</v>
          </cell>
          <cell r="T97">
            <v>1261261.439566198</v>
          </cell>
          <cell r="U97">
            <v>1155393.54839743</v>
          </cell>
          <cell r="V97">
            <v>1205882.5391504802</v>
          </cell>
          <cell r="W97">
            <v>1176281.4920000001</v>
          </cell>
          <cell r="X97">
            <v>0</v>
          </cell>
          <cell r="Y97">
            <v>16645252.387215929</v>
          </cell>
          <cell r="Z97" t="e">
            <v>#VALUE!</v>
          </cell>
          <cell r="AA97">
            <v>108.70497174495411</v>
          </cell>
          <cell r="AB97">
            <v>0.83949141461421561</v>
          </cell>
        </row>
        <row r="98">
          <cell r="C98" t="str">
            <v xml:space="preserve">                                 - dinamizirani sprejeti proračun</v>
          </cell>
          <cell r="D98">
            <v>15284415</v>
          </cell>
          <cell r="E98" t="str">
            <v xml:space="preserve"> </v>
          </cell>
          <cell r="I98">
            <v>1266765</v>
          </cell>
          <cell r="J98">
            <v>1266765</v>
          </cell>
          <cell r="K98">
            <v>1266765</v>
          </cell>
          <cell r="L98">
            <v>3800295</v>
          </cell>
          <cell r="N98">
            <v>1266765</v>
          </cell>
          <cell r="O98">
            <v>1266765</v>
          </cell>
          <cell r="P98">
            <v>1266765</v>
          </cell>
          <cell r="Q98">
            <v>7600590</v>
          </cell>
          <cell r="R98">
            <v>1266765</v>
          </cell>
          <cell r="S98">
            <v>1266765</v>
          </cell>
          <cell r="T98">
            <v>1266765</v>
          </cell>
          <cell r="U98">
            <v>1266765</v>
          </cell>
          <cell r="V98">
            <v>1350000</v>
          </cell>
          <cell r="W98">
            <v>1350000</v>
          </cell>
          <cell r="X98">
            <v>0</v>
          </cell>
          <cell r="Y98">
            <v>15367650</v>
          </cell>
          <cell r="Z98" t="str">
            <v xml:space="preserve"> </v>
          </cell>
        </row>
        <row r="99">
          <cell r="C99" t="str">
            <v xml:space="preserve"> - posebni prometni davek od posebnih iger na srečo</v>
          </cell>
          <cell r="D99">
            <v>45088.657930000001</v>
          </cell>
          <cell r="E99">
            <v>0</v>
          </cell>
          <cell r="F99">
            <v>45088.657930000001</v>
          </cell>
          <cell r="G99" t="str">
            <v>…</v>
          </cell>
          <cell r="H99" t="str">
            <v>…</v>
          </cell>
          <cell r="I99">
            <v>7000</v>
          </cell>
          <cell r="J99">
            <v>5357.8728618800005</v>
          </cell>
          <cell r="K99">
            <v>5300</v>
          </cell>
          <cell r="L99">
            <v>17657.872861880001</v>
          </cell>
          <cell r="M99">
            <v>96.954059240563595</v>
          </cell>
          <cell r="N99">
            <v>400</v>
          </cell>
          <cell r="O99">
            <v>387.09500983999999</v>
          </cell>
          <cell r="P99">
            <v>204.80917688</v>
          </cell>
          <cell r="Q99">
            <v>18649.777048600001</v>
          </cell>
          <cell r="R99">
            <v>107.72877654</v>
          </cell>
          <cell r="S99">
            <v>145.48691234</v>
          </cell>
          <cell r="T99">
            <v>179.33743828000001</v>
          </cell>
          <cell r="U99">
            <v>50</v>
          </cell>
          <cell r="V99">
            <v>0</v>
          </cell>
          <cell r="W99">
            <v>0</v>
          </cell>
          <cell r="X99">
            <v>0</v>
          </cell>
          <cell r="Y99">
            <v>19132.330175759998</v>
          </cell>
          <cell r="Z99" t="str">
            <v xml:space="preserve"> </v>
          </cell>
          <cell r="AA99" t="str">
            <v>…</v>
          </cell>
          <cell r="AB99" t="str">
            <v>…</v>
          </cell>
        </row>
        <row r="100">
          <cell r="C100" t="str">
            <v xml:space="preserve"> - davek od iger na srečo (nov v letu 1999)</v>
          </cell>
          <cell r="D100">
            <v>6086713.6574300006</v>
          </cell>
          <cell r="E100">
            <v>6278000</v>
          </cell>
          <cell r="F100">
            <v>-191286.3425699994</v>
          </cell>
          <cell r="G100">
            <v>281.00781879429189</v>
          </cell>
          <cell r="H100">
            <v>158.04207419126891</v>
          </cell>
          <cell r="I100">
            <v>565901.78360893927</v>
          </cell>
          <cell r="J100">
            <v>602916.95103669271</v>
          </cell>
          <cell r="K100">
            <v>497587.59289910446</v>
          </cell>
          <cell r="L100">
            <v>1666406.3275447367</v>
          </cell>
          <cell r="M100">
            <v>112.63485210357116</v>
          </cell>
          <cell r="N100">
            <v>565232.96088776737</v>
          </cell>
          <cell r="O100">
            <v>527490.72233250795</v>
          </cell>
          <cell r="P100">
            <v>575997.32021253416</v>
          </cell>
          <cell r="Q100">
            <v>3352407.250583922</v>
          </cell>
          <cell r="R100">
            <v>514785.76001936395</v>
          </cell>
          <cell r="S100">
            <v>512323.58585263253</v>
          </cell>
          <cell r="T100">
            <v>676635.10111947812</v>
          </cell>
          <cell r="U100">
            <v>546107.41781288001</v>
          </cell>
          <cell r="V100">
            <v>547756.18429532007</v>
          </cell>
          <cell r="W100">
            <v>596242.19800000009</v>
          </cell>
          <cell r="X100">
            <v>0</v>
          </cell>
          <cell r="Y100">
            <v>6728977.5780772204</v>
          </cell>
          <cell r="Z100" t="str">
            <v xml:space="preserve"> </v>
          </cell>
          <cell r="AA100">
            <v>110.55189970803396</v>
          </cell>
          <cell r="AB100">
            <v>2.5527826605138841</v>
          </cell>
        </row>
        <row r="101">
          <cell r="C101" t="str">
            <v xml:space="preserve"> - davek od prometa zavarovalnih poslov (nov v letu 1999)</v>
          </cell>
          <cell r="D101">
            <v>9180517.0017999988</v>
          </cell>
          <cell r="E101">
            <v>9600000</v>
          </cell>
          <cell r="F101">
            <v>-419482.9982000012</v>
          </cell>
          <cell r="G101">
            <v>328.3891844352292</v>
          </cell>
          <cell r="H101">
            <v>201.55113354933809</v>
          </cell>
          <cell r="I101">
            <v>830537.9311167401</v>
          </cell>
          <cell r="J101">
            <v>1247459.2110442002</v>
          </cell>
          <cell r="K101">
            <v>1036934.7462412401</v>
          </cell>
          <cell r="L101">
            <v>3114931.8884021807</v>
          </cell>
          <cell r="M101">
            <v>107.8</v>
          </cell>
          <cell r="N101">
            <v>993492.73623210005</v>
          </cell>
          <cell r="O101">
            <v>769099.94884392992</v>
          </cell>
          <cell r="P101">
            <v>886634.31677434989</v>
          </cell>
          <cell r="Q101">
            <v>5764158.8902525604</v>
          </cell>
          <cell r="R101">
            <v>895729.63118958997</v>
          </cell>
          <cell r="S101">
            <v>805405.17707264982</v>
          </cell>
          <cell r="T101">
            <v>584447.00100843993</v>
          </cell>
          <cell r="U101">
            <v>609236.13058454997</v>
          </cell>
          <cell r="V101">
            <v>658126.35485516</v>
          </cell>
          <cell r="W101">
            <v>580039.29399999999</v>
          </cell>
          <cell r="X101">
            <v>0</v>
          </cell>
          <cell r="Y101">
            <v>9897142.4789629485</v>
          </cell>
          <cell r="Z101" t="str">
            <v xml:space="preserve"> </v>
          </cell>
          <cell r="AA101">
            <v>107.80593812987267</v>
          </cell>
          <cell r="AB101">
            <v>5.5084692696283355E-3</v>
          </cell>
        </row>
        <row r="103">
          <cell r="A103">
            <v>7045</v>
          </cell>
          <cell r="C103" t="str">
            <v>Dovoljenja za poslovanje in za opravljanje dejavnosti</v>
          </cell>
          <cell r="D103">
            <v>0</v>
          </cell>
          <cell r="E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C104" t="str">
            <v xml:space="preserve">                                 - dinamizirani sprejeti proračun</v>
          </cell>
          <cell r="D104">
            <v>0</v>
          </cell>
          <cell r="E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7046</v>
          </cell>
          <cell r="C105" t="str">
            <v>Pristojbine za motorna vozila</v>
          </cell>
          <cell r="D105">
            <v>16039347.605929997</v>
          </cell>
          <cell r="E105">
            <v>15900000.226176003</v>
          </cell>
          <cell r="F105">
            <v>139347.37975399382</v>
          </cell>
          <cell r="G105">
            <v>108.36209441053145</v>
          </cell>
          <cell r="H105">
            <v>-0.49394452660105514</v>
          </cell>
          <cell r="I105">
            <v>1104254.81119493</v>
          </cell>
          <cell r="J105">
            <v>1333185.7186448202</v>
          </cell>
          <cell r="K105">
            <v>1780438.8604336702</v>
          </cell>
          <cell r="L105">
            <v>4217879.3902734201</v>
          </cell>
          <cell r="M105">
            <v>107.3</v>
          </cell>
          <cell r="N105">
            <v>1520986.42055206</v>
          </cell>
          <cell r="O105">
            <v>1795692.0306679199</v>
          </cell>
          <cell r="P105">
            <v>1742521.2268325402</v>
          </cell>
          <cell r="Q105">
            <v>9277079.0683259405</v>
          </cell>
          <cell r="R105">
            <v>1454981.5210592197</v>
          </cell>
          <cell r="S105">
            <v>1252816.19041656</v>
          </cell>
          <cell r="T105">
            <v>1342415.8823275198</v>
          </cell>
          <cell r="U105">
            <v>1405931.3491654203</v>
          </cell>
          <cell r="V105">
            <v>1413856.7695051802</v>
          </cell>
          <cell r="W105">
            <v>1143381.328</v>
          </cell>
          <cell r="X105">
            <v>0</v>
          </cell>
          <cell r="Y105">
            <v>17290462.108799841</v>
          </cell>
          <cell r="Z105" t="str">
            <v xml:space="preserve"> </v>
          </cell>
          <cell r="AA105">
            <v>107.80028298911166</v>
          </cell>
          <cell r="AB105">
            <v>2.6251309060398853E-4</v>
          </cell>
        </row>
        <row r="106">
          <cell r="C106" t="str">
            <v xml:space="preserve">                                 - dinamizirani sprejeti proračun</v>
          </cell>
          <cell r="D106">
            <v>12479272</v>
          </cell>
          <cell r="E106" t="str">
            <v xml:space="preserve"> </v>
          </cell>
          <cell r="I106">
            <v>1029128</v>
          </cell>
          <cell r="J106">
            <v>1029128</v>
          </cell>
          <cell r="K106">
            <v>1029128</v>
          </cell>
          <cell r="L106">
            <v>3087384</v>
          </cell>
          <cell r="N106">
            <v>1029128</v>
          </cell>
          <cell r="O106">
            <v>1029128</v>
          </cell>
          <cell r="P106">
            <v>1029128</v>
          </cell>
          <cell r="Q106">
            <v>6174768</v>
          </cell>
          <cell r="R106">
            <v>1029128</v>
          </cell>
          <cell r="S106">
            <v>1029128</v>
          </cell>
          <cell r="T106">
            <v>1029128</v>
          </cell>
          <cell r="U106">
            <v>1029128</v>
          </cell>
          <cell r="V106">
            <v>1408985</v>
          </cell>
          <cell r="W106">
            <v>1158864</v>
          </cell>
          <cell r="X106">
            <v>0</v>
          </cell>
          <cell r="Y106">
            <v>12859129</v>
          </cell>
          <cell r="Z106" t="str">
            <v xml:space="preserve"> </v>
          </cell>
        </row>
        <row r="108">
          <cell r="A108">
            <v>7047</v>
          </cell>
          <cell r="C108" t="str">
            <v>Drugi davki na uporabo blaga ali opravljanje storitev</v>
          </cell>
          <cell r="D108">
            <v>5076377.7784500001</v>
          </cell>
          <cell r="E108">
            <v>4000000.4</v>
          </cell>
          <cell r="F108">
            <v>1076377.3784500002</v>
          </cell>
          <cell r="G108">
            <v>91.985578735770801</v>
          </cell>
          <cell r="H108">
            <v>-15.532067276610846</v>
          </cell>
          <cell r="I108">
            <v>269924.84329272003</v>
          </cell>
          <cell r="J108">
            <v>278632.63556436001</v>
          </cell>
          <cell r="K108">
            <v>511789.2556669201</v>
          </cell>
          <cell r="L108">
            <v>1060346.734524</v>
          </cell>
          <cell r="M108">
            <v>107.8</v>
          </cell>
          <cell r="N108">
            <v>370542.22445856</v>
          </cell>
          <cell r="O108">
            <v>393183.8209252801</v>
          </cell>
          <cell r="P108">
            <v>440135.81555328</v>
          </cell>
          <cell r="Q108">
            <v>2264208.5954611199</v>
          </cell>
          <cell r="R108">
            <v>483454.46275280009</v>
          </cell>
          <cell r="S108">
            <v>472259.17906706</v>
          </cell>
          <cell r="T108">
            <v>378694.42988915998</v>
          </cell>
          <cell r="U108">
            <v>721437.32896774018</v>
          </cell>
          <cell r="V108">
            <v>498162.70703122002</v>
          </cell>
          <cell r="W108">
            <v>654118.54200000002</v>
          </cell>
          <cell r="X108">
            <v>0</v>
          </cell>
          <cell r="Y108">
            <v>5472335.2451691004</v>
          </cell>
          <cell r="Z108" t="str">
            <v xml:space="preserve"> </v>
          </cell>
          <cell r="AA108">
            <v>107.8</v>
          </cell>
          <cell r="AB108">
            <v>0</v>
          </cell>
        </row>
        <row r="109">
          <cell r="C109" t="str">
            <v>(vodna povračila.prenoč.taksa,odškod.za spr.namemb.,požarna taksa)</v>
          </cell>
          <cell r="D109" t="str">
            <v xml:space="preserve"> </v>
          </cell>
          <cell r="Q109" t="str">
            <v xml:space="preserve"> </v>
          </cell>
          <cell r="Y109" t="str">
            <v xml:space="preserve"> </v>
          </cell>
        </row>
        <row r="110">
          <cell r="C110" t="str">
            <v xml:space="preserve"> v tem:  vplačilo DARS odškodnine za spremembo namembnosti </v>
          </cell>
          <cell r="D110" t="str">
            <v xml:space="preserve"> </v>
          </cell>
          <cell r="Q110">
            <v>0</v>
          </cell>
          <cell r="Y110" t="str">
            <v xml:space="preserve"> </v>
          </cell>
        </row>
        <row r="111">
          <cell r="C111" t="str">
            <v xml:space="preserve">              kmetijskih zemljišč  (70%)</v>
          </cell>
          <cell r="Q111">
            <v>0</v>
          </cell>
        </row>
        <row r="112">
          <cell r="C112" t="str">
            <v xml:space="preserve">                                 - dinamizirani sprejeti proračun</v>
          </cell>
          <cell r="D112">
            <v>3254334</v>
          </cell>
          <cell r="E112" t="str">
            <v xml:space="preserve"> </v>
          </cell>
          <cell r="I112">
            <v>250394</v>
          </cell>
          <cell r="J112">
            <v>250394</v>
          </cell>
          <cell r="K112">
            <v>250394</v>
          </cell>
          <cell r="L112">
            <v>751182</v>
          </cell>
          <cell r="N112">
            <v>250394</v>
          </cell>
          <cell r="O112">
            <v>250394</v>
          </cell>
          <cell r="P112">
            <v>250394</v>
          </cell>
          <cell r="Q112">
            <v>1502364</v>
          </cell>
          <cell r="R112">
            <v>250394</v>
          </cell>
          <cell r="S112">
            <v>250394</v>
          </cell>
          <cell r="T112">
            <v>250394</v>
          </cell>
          <cell r="U112">
            <v>250394</v>
          </cell>
          <cell r="V112">
            <v>500000</v>
          </cell>
          <cell r="W112">
            <v>500000</v>
          </cell>
          <cell r="X112">
            <v>0</v>
          </cell>
          <cell r="Y112">
            <v>3503940</v>
          </cell>
          <cell r="Z112" t="str">
            <v xml:space="preserve"> </v>
          </cell>
        </row>
        <row r="113">
          <cell r="C113" t="str">
            <v xml:space="preserve">  v tem: - odškodnine za spremembo namembnosti kmetijskega zemljišča in gozda</v>
          </cell>
          <cell r="D113">
            <v>1500304.8413</v>
          </cell>
          <cell r="E113">
            <v>1200000</v>
          </cell>
          <cell r="F113">
            <v>300304.84129999997</v>
          </cell>
          <cell r="I113">
            <v>26576.671599940004</v>
          </cell>
          <cell r="J113">
            <v>43836.032016699995</v>
          </cell>
          <cell r="K113">
            <v>134952.6324685</v>
          </cell>
          <cell r="L113">
            <v>205365.33608514001</v>
          </cell>
          <cell r="M113">
            <v>107.8</v>
          </cell>
          <cell r="N113">
            <v>54434.734429460004</v>
          </cell>
          <cell r="O113">
            <v>52555.792761780009</v>
          </cell>
          <cell r="P113">
            <v>103466.3358652</v>
          </cell>
          <cell r="Q113">
            <v>415822.19914158003</v>
          </cell>
          <cell r="R113">
            <v>151067.01329566</v>
          </cell>
          <cell r="S113">
            <v>222578.01055336004</v>
          </cell>
          <cell r="T113">
            <v>57213.801537200008</v>
          </cell>
          <cell r="U113">
            <v>366130.24927248008</v>
          </cell>
          <cell r="V113">
            <v>85271.957121120009</v>
          </cell>
          <cell r="W113">
            <v>319245.38800000004</v>
          </cell>
          <cell r="X113">
            <v>0</v>
          </cell>
          <cell r="Y113">
            <v>1617328.6189214003</v>
          </cell>
          <cell r="Z113" t="str">
            <v xml:space="preserve"> </v>
          </cell>
          <cell r="AA113">
            <v>107.8</v>
          </cell>
          <cell r="AB113">
            <v>0</v>
          </cell>
        </row>
        <row r="114">
          <cell r="C114" t="str">
            <v xml:space="preserve">            - požarna taksa</v>
          </cell>
          <cell r="D114">
            <v>857147.47787000006</v>
          </cell>
          <cell r="E114">
            <v>800000</v>
          </cell>
          <cell r="F114">
            <v>57147.477870000061</v>
          </cell>
          <cell r="I114">
            <v>23649.911603780001</v>
          </cell>
          <cell r="J114">
            <v>42925.85787028</v>
          </cell>
          <cell r="K114">
            <v>111443.62344192</v>
          </cell>
          <cell r="L114">
            <v>178019.39291598002</v>
          </cell>
          <cell r="M114">
            <v>107.8</v>
          </cell>
          <cell r="N114">
            <v>81769.144637180012</v>
          </cell>
          <cell r="O114">
            <v>105724.83587820001</v>
          </cell>
          <cell r="P114">
            <v>84629.704653340013</v>
          </cell>
          <cell r="Q114">
            <v>450143.07808470004</v>
          </cell>
          <cell r="R114">
            <v>90398.510328280012</v>
          </cell>
          <cell r="S114">
            <v>84021.854216299995</v>
          </cell>
          <cell r="T114">
            <v>86651.385659299995</v>
          </cell>
          <cell r="U114">
            <v>70264.523580020003</v>
          </cell>
          <cell r="V114">
            <v>73633.883275259999</v>
          </cell>
          <cell r="W114">
            <v>68891.745999999999</v>
          </cell>
          <cell r="X114">
            <v>0</v>
          </cell>
          <cell r="Y114">
            <v>924004.98114386015</v>
          </cell>
          <cell r="Z114" t="str">
            <v xml:space="preserve"> </v>
          </cell>
          <cell r="AA114">
            <v>107.8</v>
          </cell>
          <cell r="AB114">
            <v>0</v>
          </cell>
        </row>
        <row r="116">
          <cell r="A116">
            <v>7048</v>
          </cell>
          <cell r="C116" t="str">
            <v>Davek na promet motornih vozil (nov v letu 1999)</v>
          </cell>
          <cell r="D116">
            <v>4632401.0908599999</v>
          </cell>
          <cell r="E116">
            <v>5000000</v>
          </cell>
          <cell r="F116">
            <v>-367598.90914000012</v>
          </cell>
          <cell r="G116">
            <v>272.27652076134433</v>
          </cell>
          <cell r="H116">
            <v>150.02435331620231</v>
          </cell>
          <cell r="I116">
            <v>264358.27179761999</v>
          </cell>
          <cell r="J116">
            <v>230074.55036104005</v>
          </cell>
          <cell r="K116">
            <v>688288.08805834001</v>
          </cell>
          <cell r="L116">
            <v>1182720.9102170002</v>
          </cell>
          <cell r="M116">
            <v>107.8</v>
          </cell>
          <cell r="N116">
            <v>512205.48184805998</v>
          </cell>
          <cell r="O116">
            <v>455456.99103365996</v>
          </cell>
          <cell r="P116">
            <v>493235.09699926001</v>
          </cell>
          <cell r="Q116">
            <v>2643618.4800979802</v>
          </cell>
          <cell r="R116">
            <v>413281.32521059999</v>
          </cell>
          <cell r="S116">
            <v>587422.75603703992</v>
          </cell>
          <cell r="T116">
            <v>342430.05261234008</v>
          </cell>
          <cell r="U116">
            <v>367582.71754973999</v>
          </cell>
          <cell r="V116">
            <v>276260.12043938006</v>
          </cell>
          <cell r="W116">
            <v>363132.924</v>
          </cell>
          <cell r="X116">
            <v>0</v>
          </cell>
          <cell r="Y116">
            <v>4993728.3759470806</v>
          </cell>
          <cell r="Z116" t="str">
            <v xml:space="preserve"> </v>
          </cell>
          <cell r="AA116">
            <v>107.8</v>
          </cell>
          <cell r="AB116">
            <v>0</v>
          </cell>
        </row>
        <row r="117">
          <cell r="C117" t="str">
            <v xml:space="preserve">                                 - dinamizirani sprejeti proračun</v>
          </cell>
          <cell r="D117">
            <v>3197530</v>
          </cell>
          <cell r="E117" t="str">
            <v xml:space="preserve"> </v>
          </cell>
          <cell r="I117">
            <v>245230</v>
          </cell>
          <cell r="J117">
            <v>245230</v>
          </cell>
          <cell r="K117">
            <v>245230</v>
          </cell>
          <cell r="L117">
            <v>735690</v>
          </cell>
          <cell r="N117">
            <v>245230</v>
          </cell>
          <cell r="O117">
            <v>245230</v>
          </cell>
          <cell r="P117">
            <v>245230</v>
          </cell>
          <cell r="Q117">
            <v>1471380</v>
          </cell>
          <cell r="R117">
            <v>245230</v>
          </cell>
          <cell r="S117">
            <v>245230</v>
          </cell>
          <cell r="T117">
            <v>245230</v>
          </cell>
          <cell r="U117">
            <v>245230</v>
          </cell>
          <cell r="V117">
            <v>500000</v>
          </cell>
          <cell r="W117">
            <v>500000</v>
          </cell>
          <cell r="X117">
            <v>0</v>
          </cell>
          <cell r="Y117">
            <v>3452300</v>
          </cell>
          <cell r="Z117" t="str">
            <v xml:space="preserve"> </v>
          </cell>
        </row>
        <row r="118">
          <cell r="D118" t="str">
            <v xml:space="preserve"> </v>
          </cell>
          <cell r="Y118" t="str">
            <v xml:space="preserve"> </v>
          </cell>
        </row>
        <row r="119">
          <cell r="A119">
            <v>705</v>
          </cell>
          <cell r="B119" t="str">
            <v xml:space="preserve"> </v>
          </cell>
          <cell r="C119" t="str">
            <v>DAVKI NA MEDNARODNO TRGOVINO IN TRANSAKCIJE</v>
          </cell>
          <cell r="D119">
            <v>38089449.247639999</v>
          </cell>
          <cell r="E119">
            <v>40484100.299999997</v>
          </cell>
          <cell r="F119">
            <v>-2394651.0523599982</v>
          </cell>
          <cell r="G119">
            <v>83.424410308339887</v>
          </cell>
          <cell r="H119">
            <v>-23.393562618604335</v>
          </cell>
          <cell r="I119">
            <v>3460000</v>
          </cell>
          <cell r="J119">
            <v>2660000</v>
          </cell>
          <cell r="K119">
            <v>2790000</v>
          </cell>
          <cell r="L119">
            <v>8910000</v>
          </cell>
          <cell r="M119">
            <v>87.190008039588008</v>
          </cell>
          <cell r="N119">
            <v>2845000</v>
          </cell>
          <cell r="O119">
            <v>2920000</v>
          </cell>
          <cell r="P119">
            <v>3015000</v>
          </cell>
          <cell r="Q119">
            <v>17690000</v>
          </cell>
          <cell r="R119">
            <v>2730000</v>
          </cell>
          <cell r="S119">
            <v>2625000</v>
          </cell>
          <cell r="T119">
            <v>2720000</v>
          </cell>
          <cell r="U119">
            <v>2980000</v>
          </cell>
          <cell r="V119">
            <v>3280000</v>
          </cell>
          <cell r="W119">
            <v>3430000</v>
          </cell>
          <cell r="X119">
            <v>0</v>
          </cell>
          <cell r="Y119">
            <v>35455000</v>
          </cell>
          <cell r="Z119">
            <v>0</v>
          </cell>
          <cell r="AA119">
            <v>93.083519715625116</v>
          </cell>
          <cell r="AB119">
            <v>-13.651651469735512</v>
          </cell>
        </row>
        <row r="120">
          <cell r="C120" t="str">
            <v xml:space="preserve">                                 - dinamizirani sprejeti proračun</v>
          </cell>
          <cell r="D120">
            <v>47033570</v>
          </cell>
          <cell r="E120" t="str">
            <v xml:space="preserve"> </v>
          </cell>
          <cell r="I120">
            <v>3964624</v>
          </cell>
          <cell r="J120">
            <v>3964624</v>
          </cell>
          <cell r="K120">
            <v>3964624</v>
          </cell>
          <cell r="L120">
            <v>11893872</v>
          </cell>
          <cell r="N120">
            <v>3964624</v>
          </cell>
          <cell r="O120">
            <v>3964624</v>
          </cell>
          <cell r="P120">
            <v>3964624</v>
          </cell>
          <cell r="Q120">
            <v>23787744</v>
          </cell>
          <cell r="R120">
            <v>3964624</v>
          </cell>
          <cell r="S120">
            <v>3964624</v>
          </cell>
          <cell r="T120">
            <v>3964624</v>
          </cell>
          <cell r="U120">
            <v>3964624</v>
          </cell>
          <cell r="V120">
            <v>3588000</v>
          </cell>
          <cell r="W120">
            <v>3422706</v>
          </cell>
          <cell r="X120">
            <v>0</v>
          </cell>
          <cell r="Y120">
            <v>46656946</v>
          </cell>
          <cell r="Z120" t="str">
            <v xml:space="preserve"> </v>
          </cell>
        </row>
        <row r="121">
          <cell r="A121">
            <v>7050</v>
          </cell>
          <cell r="C121" t="str">
            <v>Carine</v>
          </cell>
          <cell r="D121">
            <v>36034569.703370005</v>
          </cell>
          <cell r="E121">
            <v>37952900.299999997</v>
          </cell>
          <cell r="F121">
            <v>-1918330.5966299921</v>
          </cell>
          <cell r="G121">
            <v>84.035341821116944</v>
          </cell>
          <cell r="H121">
            <v>-22.832560311187393</v>
          </cell>
          <cell r="I121">
            <v>3200000</v>
          </cell>
          <cell r="J121">
            <v>2500000</v>
          </cell>
          <cell r="K121">
            <v>2600000</v>
          </cell>
          <cell r="L121">
            <v>8300000</v>
          </cell>
          <cell r="M121">
            <v>88.625669625318437</v>
          </cell>
          <cell r="N121">
            <v>2665000</v>
          </cell>
          <cell r="O121">
            <v>2750000</v>
          </cell>
          <cell r="P121">
            <v>2850000</v>
          </cell>
          <cell r="Q121">
            <v>16565000</v>
          </cell>
          <cell r="R121">
            <v>2550000</v>
          </cell>
          <cell r="S121">
            <v>2450000</v>
          </cell>
          <cell r="T121">
            <v>2550000</v>
          </cell>
          <cell r="U121">
            <v>2800000</v>
          </cell>
          <cell r="V121">
            <v>3100000</v>
          </cell>
          <cell r="W121">
            <v>3200000</v>
          </cell>
          <cell r="X121">
            <v>0</v>
          </cell>
          <cell r="Y121">
            <v>33215000</v>
          </cell>
          <cell r="Z121" t="str">
            <v xml:space="preserve"> </v>
          </cell>
          <cell r="AA121">
            <v>92.175375683461226</v>
          </cell>
          <cell r="AB121">
            <v>-14.494085636863431</v>
          </cell>
        </row>
        <row r="122">
          <cell r="A122">
            <v>7051</v>
          </cell>
          <cell r="C122" t="str">
            <v>Druge uvozne dajatve</v>
          </cell>
          <cell r="D122">
            <v>2054879.54427</v>
          </cell>
          <cell r="E122">
            <v>2531200</v>
          </cell>
          <cell r="F122">
            <v>-476320.45573000005</v>
          </cell>
          <cell r="G122">
            <v>73.991506655124994</v>
          </cell>
          <cell r="H122">
            <v>-32.055549444329671</v>
          </cell>
          <cell r="I122">
            <v>260000</v>
          </cell>
          <cell r="J122">
            <v>160000</v>
          </cell>
          <cell r="K122">
            <v>190000</v>
          </cell>
          <cell r="L122">
            <v>610000</v>
          </cell>
          <cell r="M122">
            <v>71.442927460704567</v>
          </cell>
          <cell r="N122">
            <v>180000</v>
          </cell>
          <cell r="O122">
            <v>170000</v>
          </cell>
          <cell r="P122">
            <v>165000</v>
          </cell>
          <cell r="Q122">
            <v>1125000</v>
          </cell>
          <cell r="R122">
            <v>180000</v>
          </cell>
          <cell r="S122">
            <v>175000</v>
          </cell>
          <cell r="T122">
            <v>170000</v>
          </cell>
          <cell r="U122">
            <v>180000</v>
          </cell>
          <cell r="V122">
            <v>180000</v>
          </cell>
          <cell r="W122">
            <v>230000</v>
          </cell>
          <cell r="X122">
            <v>0</v>
          </cell>
          <cell r="Y122">
            <v>2240000</v>
          </cell>
          <cell r="Z122" t="str">
            <v xml:space="preserve"> </v>
          </cell>
          <cell r="AA122">
            <v>109.00882274322142</v>
          </cell>
          <cell r="AB122">
            <v>1.1213569046580858</v>
          </cell>
        </row>
        <row r="123">
          <cell r="A123">
            <v>7052</v>
          </cell>
          <cell r="C123" t="str">
            <v>Izvozne dajatve</v>
          </cell>
          <cell r="D123" t="str">
            <v xml:space="preserve"> </v>
          </cell>
          <cell r="Y123" t="str">
            <v xml:space="preserve"> </v>
          </cell>
        </row>
        <row r="124">
          <cell r="A124">
            <v>7053</v>
          </cell>
          <cell r="C124" t="str">
            <v>Dobički izvoznih in uvoznih monopolov</v>
          </cell>
          <cell r="E124" t="str">
            <v xml:space="preserve"> </v>
          </cell>
          <cell r="X124" t="str">
            <v xml:space="preserve"> </v>
          </cell>
          <cell r="Z124" t="str">
            <v xml:space="preserve"> </v>
          </cell>
        </row>
        <row r="125">
          <cell r="A125">
            <v>7054</v>
          </cell>
          <cell r="C125" t="str">
            <v>Dobički od menjave tujih valut</v>
          </cell>
        </row>
        <row r="126">
          <cell r="A126">
            <v>7055</v>
          </cell>
          <cell r="C126" t="str">
            <v>Davki na menjavo tujih valut</v>
          </cell>
        </row>
        <row r="127">
          <cell r="A127">
            <v>7056</v>
          </cell>
          <cell r="C127" t="str">
            <v>Drugi davki na mednarodno trgovino in transakcije</v>
          </cell>
        </row>
        <row r="129">
          <cell r="A129">
            <v>706</v>
          </cell>
          <cell r="C129" t="str">
            <v>DRUGI DAVKI</v>
          </cell>
          <cell r="D129">
            <v>238427.22389000002</v>
          </cell>
          <cell r="E129">
            <v>0</v>
          </cell>
          <cell r="F129">
            <v>238427.22389000002</v>
          </cell>
          <cell r="G129" t="str">
            <v>…</v>
          </cell>
          <cell r="H129" t="str">
            <v>…</v>
          </cell>
          <cell r="I129">
            <v>13452.896235239999</v>
          </cell>
          <cell r="J129">
            <v>11032.427972719999</v>
          </cell>
          <cell r="K129">
            <v>27095.01149278001</v>
          </cell>
          <cell r="L129">
            <v>51580.335700740005</v>
          </cell>
          <cell r="M129">
            <v>107.8</v>
          </cell>
          <cell r="N129">
            <v>14156.208789800001</v>
          </cell>
          <cell r="O129">
            <v>20532.675745120003</v>
          </cell>
          <cell r="P129">
            <v>28092.159584720008</v>
          </cell>
          <cell r="Q129">
            <v>114361.37982038001</v>
          </cell>
          <cell r="R129">
            <v>15218.264964979997</v>
          </cell>
          <cell r="S129">
            <v>16057.760731320001</v>
          </cell>
          <cell r="T129">
            <v>35370.565887580015</v>
          </cell>
          <cell r="U129">
            <v>17637.00899884</v>
          </cell>
          <cell r="V129">
            <v>31284.036950320002</v>
          </cell>
          <cell r="W129">
            <v>27095.53</v>
          </cell>
          <cell r="X129">
            <v>0</v>
          </cell>
          <cell r="Y129">
            <v>257024.54735342003</v>
          </cell>
          <cell r="Z129" t="str">
            <v xml:space="preserve"> </v>
          </cell>
          <cell r="AA129">
            <v>107.8</v>
          </cell>
          <cell r="AB129">
            <v>0</v>
          </cell>
        </row>
        <row r="130">
          <cell r="A130">
            <v>7060</v>
          </cell>
          <cell r="C130" t="str">
            <v>Drugi davki</v>
          </cell>
          <cell r="D130">
            <v>238427.22389000002</v>
          </cell>
          <cell r="E130">
            <v>0</v>
          </cell>
          <cell r="F130">
            <v>238427.22389000002</v>
          </cell>
          <cell r="I130">
            <v>13452.896235239999</v>
          </cell>
          <cell r="J130">
            <v>11032.427972719999</v>
          </cell>
          <cell r="K130">
            <v>27095.01149278001</v>
          </cell>
          <cell r="L130">
            <v>51580.335700740005</v>
          </cell>
          <cell r="M130">
            <v>107.8</v>
          </cell>
          <cell r="N130">
            <v>14156.208789800001</v>
          </cell>
          <cell r="O130">
            <v>20532.675745120003</v>
          </cell>
          <cell r="P130">
            <v>28092.159584720008</v>
          </cell>
          <cell r="Q130">
            <v>114361.37982038001</v>
          </cell>
          <cell r="R130">
            <v>15218.264964979997</v>
          </cell>
          <cell r="S130">
            <v>16057.760731320001</v>
          </cell>
          <cell r="T130">
            <v>35370.565887580015</v>
          </cell>
          <cell r="U130">
            <v>17637.00899884</v>
          </cell>
          <cell r="V130">
            <v>31284.036950320002</v>
          </cell>
          <cell r="W130">
            <v>27095.53</v>
          </cell>
          <cell r="X130">
            <v>0</v>
          </cell>
          <cell r="Y130">
            <v>257024.54735342003</v>
          </cell>
          <cell r="Z130" t="str">
            <v xml:space="preserve"> </v>
          </cell>
          <cell r="AA130">
            <v>107.8</v>
          </cell>
          <cell r="AB130">
            <v>0</v>
          </cell>
        </row>
        <row r="131">
          <cell r="C131" t="str">
            <v xml:space="preserve">                                 - dinamizirani sprejeti proračun</v>
          </cell>
          <cell r="D131">
            <v>137280</v>
          </cell>
          <cell r="E131" t="str">
            <v xml:space="preserve"> </v>
          </cell>
          <cell r="G131" t="str">
            <v>…</v>
          </cell>
          <cell r="H131" t="str">
            <v>…</v>
          </cell>
          <cell r="I131">
            <v>12480</v>
          </cell>
          <cell r="J131">
            <v>12480</v>
          </cell>
          <cell r="K131">
            <v>12480</v>
          </cell>
          <cell r="L131">
            <v>37440</v>
          </cell>
          <cell r="N131">
            <v>12480</v>
          </cell>
          <cell r="O131">
            <v>12480</v>
          </cell>
          <cell r="P131">
            <v>12480</v>
          </cell>
          <cell r="Q131">
            <v>74880</v>
          </cell>
          <cell r="R131">
            <v>12480</v>
          </cell>
          <cell r="S131">
            <v>12480</v>
          </cell>
          <cell r="T131">
            <v>12480</v>
          </cell>
          <cell r="U131">
            <v>12480</v>
          </cell>
          <cell r="V131">
            <v>0</v>
          </cell>
          <cell r="W131">
            <v>0</v>
          </cell>
          <cell r="X131">
            <v>0</v>
          </cell>
          <cell r="Y131">
            <v>124800</v>
          </cell>
          <cell r="Z131" t="str">
            <v xml:space="preserve"> </v>
          </cell>
          <cell r="AA131" t="str">
            <v>…</v>
          </cell>
          <cell r="AB131" t="str">
            <v>…</v>
          </cell>
        </row>
        <row r="133">
          <cell r="A133">
            <v>71</v>
          </cell>
          <cell r="C133" t="str">
            <v xml:space="preserve">NEDAVČNI  PRIHODKI  </v>
          </cell>
          <cell r="D133">
            <v>55057656.355360001</v>
          </cell>
          <cell r="E133">
            <v>48130800</v>
          </cell>
          <cell r="F133">
            <v>6926856.3553600013</v>
          </cell>
          <cell r="G133">
            <v>124.20629589251968</v>
          </cell>
          <cell r="H133">
            <v>14.055368129035514</v>
          </cell>
          <cell r="I133">
            <v>3415171.9210526422</v>
          </cell>
          <cell r="J133">
            <v>3728935.3728783685</v>
          </cell>
          <cell r="K133">
            <v>4812372.4928669045</v>
          </cell>
          <cell r="L133">
            <v>11956479.786797915</v>
          </cell>
          <cell r="M133">
            <v>113.84312509617752</v>
          </cell>
          <cell r="N133">
            <v>3907249.1866699993</v>
          </cell>
          <cell r="O133">
            <v>4682212.4403260164</v>
          </cell>
          <cell r="P133">
            <v>6373721.5033615958</v>
          </cell>
          <cell r="Q133">
            <v>26919662.917155527</v>
          </cell>
          <cell r="R133">
            <v>5733649.9195806403</v>
          </cell>
          <cell r="S133">
            <v>5287392.3966277689</v>
          </cell>
          <cell r="T133">
            <v>4386547.3544001505</v>
          </cell>
          <cell r="U133">
            <v>5561810.4512439677</v>
          </cell>
          <cell r="V133">
            <v>4451436.816261176</v>
          </cell>
          <cell r="W133">
            <v>6786254.5627660006</v>
          </cell>
          <cell r="X133">
            <v>0</v>
          </cell>
          <cell r="Y133">
            <v>59126754.418035224</v>
          </cell>
          <cell r="Z133" t="e">
            <v>#VALUE!</v>
          </cell>
          <cell r="AA133">
            <v>107.39061255425028</v>
          </cell>
          <cell r="AB133">
            <v>-0.37976571961941374</v>
          </cell>
        </row>
        <row r="134">
          <cell r="C134" t="str">
            <v xml:space="preserve">                                 - dinamizirani sprejeti proračun</v>
          </cell>
          <cell r="D134">
            <v>36276331</v>
          </cell>
          <cell r="E134" t="str">
            <v xml:space="preserve"> </v>
          </cell>
          <cell r="I134">
            <v>2765989</v>
          </cell>
          <cell r="J134">
            <v>2765989</v>
          </cell>
          <cell r="K134">
            <v>2765989</v>
          </cell>
          <cell r="L134">
            <v>8297967</v>
          </cell>
          <cell r="N134">
            <v>2765989</v>
          </cell>
          <cell r="O134">
            <v>2765989</v>
          </cell>
          <cell r="P134">
            <v>2765989</v>
          </cell>
          <cell r="Q134">
            <v>16595934</v>
          </cell>
          <cell r="R134">
            <v>2765989</v>
          </cell>
          <cell r="S134">
            <v>2765989</v>
          </cell>
          <cell r="T134">
            <v>2765989</v>
          </cell>
          <cell r="U134">
            <v>2765989</v>
          </cell>
          <cell r="V134">
            <v>4349555</v>
          </cell>
          <cell r="W134">
            <v>5850452</v>
          </cell>
          <cell r="X134">
            <v>0</v>
          </cell>
          <cell r="Y134">
            <v>37859897</v>
          </cell>
          <cell r="Z134" t="str">
            <v xml:space="preserve"> </v>
          </cell>
        </row>
        <row r="135">
          <cell r="A135" t="str">
            <v xml:space="preserve">                     </v>
          </cell>
          <cell r="D135" t="str">
            <v xml:space="preserve"> </v>
          </cell>
          <cell r="Y135" t="str">
            <v xml:space="preserve"> </v>
          </cell>
        </row>
        <row r="136">
          <cell r="A136">
            <v>710</v>
          </cell>
          <cell r="C136" t="str">
            <v>UDELEŽBA NA DOBIČKU IN PRIHODKI OD PREMOŽENJA</v>
          </cell>
          <cell r="D136">
            <v>14176181.845619999</v>
          </cell>
          <cell r="E136">
            <v>12660000</v>
          </cell>
          <cell r="F136">
            <v>1516181.8456199989</v>
          </cell>
          <cell r="G136">
            <v>119.15856977608881</v>
          </cell>
          <cell r="H136">
            <v>9.4201742663809114</v>
          </cell>
          <cell r="I136">
            <v>478318.29649142007</v>
          </cell>
          <cell r="J136">
            <v>452308.03225454007</v>
          </cell>
          <cell r="K136">
            <v>419721.64136210002</v>
          </cell>
          <cell r="L136">
            <v>1350347.9701080602</v>
          </cell>
          <cell r="M136">
            <v>103.2978920854207</v>
          </cell>
          <cell r="N136">
            <v>630581.31597846013</v>
          </cell>
          <cell r="O136">
            <v>834642.50493315991</v>
          </cell>
          <cell r="P136">
            <v>2233785.3016248001</v>
          </cell>
          <cell r="Q136">
            <v>5049357.0926444801</v>
          </cell>
          <cell r="R136">
            <v>1682131.4573196201</v>
          </cell>
          <cell r="S136">
            <v>1527036.65984508</v>
          </cell>
          <cell r="T136">
            <v>1088316.06465786</v>
          </cell>
          <cell r="U136">
            <v>1708326.9347846999</v>
          </cell>
          <cell r="V136">
            <v>462021.098</v>
          </cell>
          <cell r="W136">
            <v>2736235.6560000004</v>
          </cell>
          <cell r="X136">
            <v>0</v>
          </cell>
          <cell r="Y136">
            <v>14253424.96325174</v>
          </cell>
          <cell r="Z136" t="e">
            <v>#VALUE!</v>
          </cell>
          <cell r="AA136">
            <v>100.54487956258551</v>
          </cell>
          <cell r="AB136">
            <v>-6.7301673816460834</v>
          </cell>
        </row>
        <row r="137">
          <cell r="C137" t="str">
            <v xml:space="preserve">                                 - dinamizirani sprejeti proračun</v>
          </cell>
          <cell r="D137">
            <v>6529192</v>
          </cell>
          <cell r="I137">
            <v>397008</v>
          </cell>
          <cell r="J137">
            <v>397008</v>
          </cell>
          <cell r="K137">
            <v>397008</v>
          </cell>
          <cell r="L137">
            <v>1191024</v>
          </cell>
          <cell r="N137">
            <v>397008</v>
          </cell>
          <cell r="O137">
            <v>397008</v>
          </cell>
          <cell r="P137">
            <v>397008</v>
          </cell>
          <cell r="Q137">
            <v>2382048</v>
          </cell>
          <cell r="R137">
            <v>397008</v>
          </cell>
          <cell r="S137">
            <v>397008</v>
          </cell>
          <cell r="T137">
            <v>397008</v>
          </cell>
          <cell r="U137">
            <v>397008</v>
          </cell>
          <cell r="V137">
            <v>850471</v>
          </cell>
          <cell r="W137">
            <v>2162104</v>
          </cell>
          <cell r="X137">
            <v>0</v>
          </cell>
          <cell r="Y137">
            <v>6982655</v>
          </cell>
        </row>
        <row r="138">
          <cell r="D138" t="str">
            <v xml:space="preserve"> </v>
          </cell>
          <cell r="E138" t="str">
            <v xml:space="preserve"> </v>
          </cell>
          <cell r="Y138" t="str">
            <v xml:space="preserve"> </v>
          </cell>
          <cell r="Z138" t="str">
            <v xml:space="preserve"> </v>
          </cell>
        </row>
        <row r="139">
          <cell r="A139">
            <v>7100</v>
          </cell>
          <cell r="C139" t="str">
            <v>Prihodki od udeležbe na dobičku javnih podjetij</v>
          </cell>
          <cell r="D139">
            <v>348013.67935000005</v>
          </cell>
          <cell r="E139">
            <v>0</v>
          </cell>
          <cell r="F139" t="str">
            <v xml:space="preserve"> </v>
          </cell>
          <cell r="G139" t="str">
            <v>…</v>
          </cell>
          <cell r="H139" t="str">
            <v>…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500000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500000</v>
          </cell>
          <cell r="Z139" t="str">
            <v xml:space="preserve"> </v>
          </cell>
          <cell r="AA139" t="str">
            <v>…</v>
          </cell>
          <cell r="AB139" t="str">
            <v>…</v>
          </cell>
        </row>
        <row r="140">
          <cell r="A140">
            <v>7101</v>
          </cell>
          <cell r="C140" t="str">
            <v>Prihodki od udeležbe na dobičku drugih podjetij in bank</v>
          </cell>
          <cell r="D140">
            <v>3852820.3339399993</v>
          </cell>
          <cell r="E140">
            <v>0</v>
          </cell>
          <cell r="F140">
            <v>3852820.3339399993</v>
          </cell>
          <cell r="G140" t="str">
            <v>…</v>
          </cell>
          <cell r="H140" t="str">
            <v>…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1000000</v>
          </cell>
          <cell r="S140">
            <v>500000</v>
          </cell>
          <cell r="T140">
            <v>500000</v>
          </cell>
          <cell r="U140">
            <v>1000000</v>
          </cell>
          <cell r="V140">
            <v>0</v>
          </cell>
          <cell r="W140">
            <v>0</v>
          </cell>
          <cell r="X140">
            <v>0</v>
          </cell>
          <cell r="Y140">
            <v>3000000</v>
          </cell>
          <cell r="Z140" t="str">
            <v xml:space="preserve"> </v>
          </cell>
          <cell r="AA140" t="str">
            <v>…</v>
          </cell>
          <cell r="AB140" t="str">
            <v>…</v>
          </cell>
        </row>
        <row r="141">
          <cell r="A141">
            <v>7102</v>
          </cell>
          <cell r="C141" t="str">
            <v>Prihodki od obresti</v>
          </cell>
          <cell r="D141">
            <v>6147454.0178999994</v>
          </cell>
          <cell r="E141">
            <v>3720000</v>
          </cell>
          <cell r="F141">
            <v>2427454.0178999994</v>
          </cell>
          <cell r="G141">
            <v>140.83314321537699</v>
          </cell>
          <cell r="H141">
            <v>29.323363834138661</v>
          </cell>
          <cell r="I141">
            <v>198577.46801200003</v>
          </cell>
          <cell r="J141">
            <v>114562.60546654003</v>
          </cell>
          <cell r="K141">
            <v>113655.66094344002</v>
          </cell>
          <cell r="L141">
            <v>426795.7344219801</v>
          </cell>
          <cell r="M141">
            <v>107.8</v>
          </cell>
          <cell r="N141">
            <v>308366.84020450007</v>
          </cell>
          <cell r="O141">
            <v>479711.42175263993</v>
          </cell>
          <cell r="P141">
            <v>1883064.21302846</v>
          </cell>
          <cell r="Q141">
            <v>3097938.2094075801</v>
          </cell>
          <cell r="R141">
            <v>283867.88551660004</v>
          </cell>
          <cell r="S141">
            <v>194312.09284872</v>
          </cell>
          <cell r="T141">
            <v>164505.91452526001</v>
          </cell>
          <cell r="U141">
            <v>365877.85499804013</v>
          </cell>
          <cell r="V141">
            <v>154291.984</v>
          </cell>
          <cell r="W141">
            <v>2366161.4900000002</v>
          </cell>
          <cell r="X141">
            <v>0</v>
          </cell>
          <cell r="Y141">
            <v>6626955.4312962005</v>
          </cell>
          <cell r="Z141" t="str">
            <v xml:space="preserve"> </v>
          </cell>
          <cell r="AA141">
            <v>107.8</v>
          </cell>
          <cell r="AB141">
            <v>0</v>
          </cell>
        </row>
        <row r="142">
          <cell r="A142">
            <v>7103</v>
          </cell>
          <cell r="C142" t="str">
            <v>Prihodki od premoženja</v>
          </cell>
          <cell r="D142">
            <v>3827893.8144299998</v>
          </cell>
          <cell r="E142">
            <v>6440000</v>
          </cell>
          <cell r="F142">
            <v>-2612106.1855700002</v>
          </cell>
          <cell r="G142">
            <v>210.52777027582209</v>
          </cell>
          <cell r="H142">
            <v>93.322103099928455</v>
          </cell>
          <cell r="I142">
            <v>279740.82847942004</v>
          </cell>
          <cell r="J142">
            <v>337745.42678800004</v>
          </cell>
          <cell r="K142">
            <v>306065.98041866004</v>
          </cell>
          <cell r="L142">
            <v>923552.23568608006</v>
          </cell>
          <cell r="M142">
            <v>107.8</v>
          </cell>
          <cell r="N142">
            <v>322214.47577396006</v>
          </cell>
          <cell r="O142">
            <v>354931.08318051999</v>
          </cell>
          <cell r="P142">
            <v>350721.08859634004</v>
          </cell>
          <cell r="Q142">
            <v>1951418.8832369002</v>
          </cell>
          <cell r="R142">
            <v>398263.57180302002</v>
          </cell>
          <cell r="S142">
            <v>332724.56699636002</v>
          </cell>
          <cell r="T142">
            <v>423810.15013260004</v>
          </cell>
          <cell r="U142">
            <v>342449.07978665998</v>
          </cell>
          <cell r="V142">
            <v>307729.114</v>
          </cell>
          <cell r="W142">
            <v>370074.16600000003</v>
          </cell>
          <cell r="X142">
            <v>0</v>
          </cell>
          <cell r="Y142">
            <v>4126469.5319555411</v>
          </cell>
          <cell r="Z142" t="str">
            <v xml:space="preserve"> </v>
          </cell>
          <cell r="AA142">
            <v>107.8</v>
          </cell>
          <cell r="AB142">
            <v>0</v>
          </cell>
        </row>
        <row r="143">
          <cell r="C143" t="str">
            <v>(prihodki od koncesij)</v>
          </cell>
          <cell r="D143" t="str">
            <v xml:space="preserve"> </v>
          </cell>
          <cell r="I143">
            <v>12479.495579999999</v>
          </cell>
          <cell r="J143">
            <v>12479.495579999999</v>
          </cell>
          <cell r="K143">
            <v>12479.495579999999</v>
          </cell>
          <cell r="N143">
            <v>12479.495579999999</v>
          </cell>
          <cell r="O143">
            <v>12479.495579999999</v>
          </cell>
          <cell r="P143">
            <v>12479.495579999999</v>
          </cell>
          <cell r="R143">
            <v>12479.495579999999</v>
          </cell>
          <cell r="S143">
            <v>12479.495579999999</v>
          </cell>
          <cell r="T143">
            <v>12479.495579999999</v>
          </cell>
          <cell r="U143">
            <v>12479.495579999999</v>
          </cell>
          <cell r="Y143" t="str">
            <v xml:space="preserve"> </v>
          </cell>
        </row>
        <row r="144">
          <cell r="C144" t="str">
            <v xml:space="preserve"> v tem: - koncesijska dajatev od iger na srečo</v>
          </cell>
          <cell r="D144">
            <v>3053818.4725100002</v>
          </cell>
          <cell r="E144">
            <v>3916000</v>
          </cell>
          <cell r="F144">
            <v>-862181.52748999977</v>
          </cell>
          <cell r="G144">
            <v>311.15374930052474</v>
          </cell>
          <cell r="H144">
            <v>185.72428769561498</v>
          </cell>
          <cell r="I144">
            <v>220495.87968408002</v>
          </cell>
          <cell r="J144">
            <v>302301.57212178002</v>
          </cell>
          <cell r="K144">
            <v>231582.34544675998</v>
          </cell>
          <cell r="L144">
            <v>754379.79725261999</v>
          </cell>
          <cell r="M144">
            <v>107.8</v>
          </cell>
          <cell r="N144">
            <v>285215.87820572004</v>
          </cell>
          <cell r="O144">
            <v>245175.45830624003</v>
          </cell>
          <cell r="P144">
            <v>302667.70046282001</v>
          </cell>
          <cell r="Q144">
            <v>1587438.8342273999</v>
          </cell>
          <cell r="R144">
            <v>242224.80868740001</v>
          </cell>
          <cell r="S144">
            <v>226957.59915906002</v>
          </cell>
          <cell r="T144">
            <v>373265.81577824004</v>
          </cell>
          <cell r="U144">
            <v>280762.27568312001</v>
          </cell>
          <cell r="V144">
            <v>267487.87583055999</v>
          </cell>
          <cell r="W144">
            <v>313879.10399999999</v>
          </cell>
          <cell r="X144">
            <v>0</v>
          </cell>
          <cell r="Y144">
            <v>3292016.3133657798</v>
          </cell>
          <cell r="Z144" t="str">
            <v xml:space="preserve"> </v>
          </cell>
          <cell r="AA144">
            <v>107.8</v>
          </cell>
          <cell r="AB144">
            <v>0</v>
          </cell>
        </row>
        <row r="145">
          <cell r="C145" t="str">
            <v xml:space="preserve">           - NOVE KONCESIJSKE DAJATVE V LETU 2001 </v>
          </cell>
          <cell r="D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N145" t="str">
            <v xml:space="preserve"> </v>
          </cell>
          <cell r="O145" t="str">
            <v xml:space="preserve"> </v>
          </cell>
          <cell r="P145" t="str">
            <v xml:space="preserve"> </v>
          </cell>
          <cell r="Q145" t="str">
            <v xml:space="preserve"> </v>
          </cell>
          <cell r="R145" t="str">
            <v xml:space="preserve"> </v>
          </cell>
          <cell r="S145" t="str">
            <v xml:space="preserve"> </v>
          </cell>
          <cell r="T145" t="str">
            <v xml:space="preserve"> </v>
          </cell>
          <cell r="U145" t="str">
            <v xml:space="preserve"> </v>
          </cell>
          <cell r="V145" t="str">
            <v xml:space="preserve"> </v>
          </cell>
          <cell r="W145" t="str">
            <v xml:space="preserve"> </v>
          </cell>
          <cell r="X145" t="str">
            <v xml:space="preserve"> </v>
          </cell>
          <cell r="Y145" t="str">
            <v xml:space="preserve"> </v>
          </cell>
        </row>
        <row r="147">
          <cell r="A147">
            <v>711</v>
          </cell>
          <cell r="C147" t="str">
            <v>TAKSE IN PRISTOJBINE</v>
          </cell>
          <cell r="D147">
            <v>18929172.327160001</v>
          </cell>
          <cell r="E147">
            <v>15865800</v>
          </cell>
          <cell r="F147">
            <v>3063372.3271600008</v>
          </cell>
          <cell r="G147">
            <v>144.63610644246404</v>
          </cell>
          <cell r="H147">
            <v>32.815524740554679</v>
          </cell>
          <cell r="I147">
            <v>1572778.6818276425</v>
          </cell>
          <cell r="J147">
            <v>1542813.7236006483</v>
          </cell>
          <cell r="K147">
            <v>2125517.7299545845</v>
          </cell>
          <cell r="L147">
            <v>5241110.1353828758</v>
          </cell>
          <cell r="M147">
            <v>124.24028885590104</v>
          </cell>
          <cell r="N147">
            <v>1729878.5392564989</v>
          </cell>
          <cell r="O147">
            <v>2108849.8188979565</v>
          </cell>
          <cell r="P147">
            <v>1969234.2170809759</v>
          </cell>
          <cell r="Q147">
            <v>11049072.710618306</v>
          </cell>
          <cell r="R147">
            <v>1742751.4804474202</v>
          </cell>
          <cell r="S147">
            <v>1434494.1784731692</v>
          </cell>
          <cell r="T147">
            <v>1578697.0427609708</v>
          </cell>
          <cell r="U147">
            <v>1735840.4394652068</v>
          </cell>
          <cell r="V147">
            <v>1909830.3034311756</v>
          </cell>
          <cell r="W147">
            <v>1758061.5467659999</v>
          </cell>
          <cell r="X147">
            <v>0</v>
          </cell>
          <cell r="Y147">
            <v>21208747.701962247</v>
          </cell>
          <cell r="Z147" t="e">
            <v>#VALUE!</v>
          </cell>
          <cell r="AA147">
            <v>112.04265741472203</v>
          </cell>
          <cell r="AB147">
            <v>3.9356747817458597</v>
          </cell>
        </row>
        <row r="148">
          <cell r="C148" t="str">
            <v xml:space="preserve">                                 - dinamizirani sprejeti proračun</v>
          </cell>
          <cell r="D148">
            <v>12639188</v>
          </cell>
          <cell r="E148" t="str">
            <v xml:space="preserve"> </v>
          </cell>
          <cell r="I148">
            <v>999143</v>
          </cell>
          <cell r="J148">
            <v>999143</v>
          </cell>
          <cell r="K148">
            <v>999143</v>
          </cell>
          <cell r="L148">
            <v>2997429</v>
          </cell>
          <cell r="N148">
            <v>999143</v>
          </cell>
          <cell r="O148">
            <v>999143</v>
          </cell>
          <cell r="P148">
            <v>999143</v>
          </cell>
          <cell r="Q148">
            <v>5994858</v>
          </cell>
          <cell r="R148">
            <v>999143</v>
          </cell>
          <cell r="S148">
            <v>999143</v>
          </cell>
          <cell r="T148">
            <v>999143</v>
          </cell>
          <cell r="U148">
            <v>999143</v>
          </cell>
          <cell r="V148">
            <v>1611915</v>
          </cell>
          <cell r="W148">
            <v>1648615</v>
          </cell>
          <cell r="X148">
            <v>0</v>
          </cell>
          <cell r="Y148">
            <v>13251960</v>
          </cell>
          <cell r="Z148" t="str">
            <v xml:space="preserve"> </v>
          </cell>
        </row>
        <row r="149">
          <cell r="A149">
            <v>7110</v>
          </cell>
          <cell r="C149" t="str">
            <v>Sodne takse</v>
          </cell>
          <cell r="D149">
            <v>7368535.1503799995</v>
          </cell>
          <cell r="E149">
            <v>7876700</v>
          </cell>
          <cell r="F149">
            <v>-508164.84962000046</v>
          </cell>
          <cell r="G149">
            <v>103.51494171217124</v>
          </cell>
          <cell r="H149">
            <v>-4.9449571054442316</v>
          </cell>
          <cell r="I149">
            <v>622778.68182764237</v>
          </cell>
          <cell r="J149">
            <v>642813.72360064846</v>
          </cell>
          <cell r="K149">
            <v>948104.27647381439</v>
          </cell>
          <cell r="L149">
            <v>2213696.681902105</v>
          </cell>
          <cell r="M149">
            <v>110.71059999999997</v>
          </cell>
          <cell r="N149">
            <v>645292.28525649896</v>
          </cell>
          <cell r="O149">
            <v>715696.66289795656</v>
          </cell>
          <cell r="P149">
            <v>750002.55808097601</v>
          </cell>
          <cell r="Q149">
            <v>4324688.1881375369</v>
          </cell>
          <cell r="R149">
            <v>622953.65844742022</v>
          </cell>
          <cell r="S149">
            <v>406865.98347316921</v>
          </cell>
          <cell r="T149">
            <v>656795.82976097078</v>
          </cell>
          <cell r="U149">
            <v>693181.95692437689</v>
          </cell>
          <cell r="V149">
            <v>724111.66968712572</v>
          </cell>
          <cell r="W149">
            <v>729152.18976600002</v>
          </cell>
          <cell r="X149">
            <v>0</v>
          </cell>
          <cell r="Y149">
            <v>8157749.4761966001</v>
          </cell>
          <cell r="Z149" t="str">
            <v xml:space="preserve"> </v>
          </cell>
          <cell r="AA149">
            <v>110.71060000000001</v>
          </cell>
          <cell r="AB149">
            <v>2.7000000000000171</v>
          </cell>
        </row>
        <row r="150">
          <cell r="A150">
            <v>7111</v>
          </cell>
          <cell r="C150" t="str">
            <v>Upravne takse</v>
          </cell>
          <cell r="D150">
            <v>11560637.17678</v>
          </cell>
          <cell r="E150">
            <v>7989100</v>
          </cell>
          <cell r="F150">
            <v>3571537.1767800003</v>
          </cell>
          <cell r="G150">
            <v>193.67419190345774</v>
          </cell>
          <cell r="H150">
            <v>77.84590624743592</v>
          </cell>
          <cell r="I150">
            <v>950000</v>
          </cell>
          <cell r="J150">
            <v>900000</v>
          </cell>
          <cell r="K150">
            <v>1177413.4534807699</v>
          </cell>
          <cell r="L150">
            <v>3027413.4534807699</v>
          </cell>
          <cell r="M150">
            <v>136.43189406177919</v>
          </cell>
          <cell r="N150">
            <v>1084586.254</v>
          </cell>
          <cell r="O150">
            <v>1393153.156</v>
          </cell>
          <cell r="P150">
            <v>1219231.659</v>
          </cell>
          <cell r="Q150">
            <v>6724384.5224807691</v>
          </cell>
          <cell r="R150">
            <v>1119797.8219999999</v>
          </cell>
          <cell r="S150">
            <v>1027628.1949999999</v>
          </cell>
          <cell r="T150">
            <v>921901.21299999999</v>
          </cell>
          <cell r="U150">
            <v>1042658.4825408299</v>
          </cell>
          <cell r="V150">
            <v>1185718.6337440501</v>
          </cell>
          <cell r="W150">
            <v>1028909.357</v>
          </cell>
          <cell r="X150">
            <v>0</v>
          </cell>
          <cell r="Y150">
            <v>13050998.225765647</v>
          </cell>
          <cell r="Z150" t="str">
            <v xml:space="preserve"> </v>
          </cell>
          <cell r="AA150">
            <v>112.89168603940875</v>
          </cell>
          <cell r="AB150">
            <v>4.7232709085424602</v>
          </cell>
        </row>
        <row r="151"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Y151" t="str">
            <v xml:space="preserve"> </v>
          </cell>
          <cell r="Z151" t="str">
            <v xml:space="preserve"> </v>
          </cell>
        </row>
        <row r="152">
          <cell r="A152">
            <v>712</v>
          </cell>
          <cell r="C152" t="str">
            <v xml:space="preserve">DENARNE KAZNI </v>
          </cell>
          <cell r="D152">
            <v>7277832.1754399994</v>
          </cell>
          <cell r="E152">
            <v>6810000</v>
          </cell>
          <cell r="F152">
            <v>467832.17543999944</v>
          </cell>
          <cell r="G152">
            <v>112.28909129739475</v>
          </cell>
          <cell r="H152">
            <v>3.1121132207481566</v>
          </cell>
          <cell r="I152">
            <v>563930.56384279986</v>
          </cell>
          <cell r="J152">
            <v>659394.73302317981</v>
          </cell>
          <cell r="K152">
            <v>772763.29305098008</v>
          </cell>
          <cell r="L152">
            <v>1996088.5899169599</v>
          </cell>
          <cell r="M152">
            <v>107.8</v>
          </cell>
          <cell r="N152">
            <v>621307.08954468009</v>
          </cell>
          <cell r="O152">
            <v>612062.89296768012</v>
          </cell>
          <cell r="P152">
            <v>697019.92865582008</v>
          </cell>
          <cell r="Q152">
            <v>3926478.5010851398</v>
          </cell>
          <cell r="R152">
            <v>652694.07092427986</v>
          </cell>
          <cell r="S152">
            <v>577514.80430952006</v>
          </cell>
          <cell r="T152">
            <v>621275.3929813198</v>
          </cell>
          <cell r="U152">
            <v>648536.05299406021</v>
          </cell>
          <cell r="V152">
            <v>667756.84282999998</v>
          </cell>
          <cell r="W152">
            <v>751247.42</v>
          </cell>
          <cell r="X152">
            <v>0</v>
          </cell>
          <cell r="Y152">
            <v>7845503.0851243194</v>
          </cell>
          <cell r="Z152" t="str">
            <v xml:space="preserve"> </v>
          </cell>
          <cell r="AA152">
            <v>107.8</v>
          </cell>
          <cell r="AB152">
            <v>0</v>
          </cell>
        </row>
        <row r="153">
          <cell r="C153" t="str">
            <v xml:space="preserve">                                 - dinamizirani sprejeti proračun</v>
          </cell>
          <cell r="D153">
            <v>6402197</v>
          </cell>
          <cell r="I153">
            <v>522927</v>
          </cell>
          <cell r="J153">
            <v>522927</v>
          </cell>
          <cell r="K153">
            <v>522927</v>
          </cell>
          <cell r="L153">
            <v>1568781</v>
          </cell>
          <cell r="N153">
            <v>522927</v>
          </cell>
          <cell r="O153">
            <v>522927</v>
          </cell>
          <cell r="P153">
            <v>522927</v>
          </cell>
          <cell r="Q153">
            <v>3137562</v>
          </cell>
          <cell r="R153">
            <v>522927</v>
          </cell>
          <cell r="S153">
            <v>522927</v>
          </cell>
          <cell r="T153">
            <v>522927</v>
          </cell>
          <cell r="U153">
            <v>522927</v>
          </cell>
          <cell r="V153">
            <v>670000</v>
          </cell>
          <cell r="W153">
            <v>650000</v>
          </cell>
          <cell r="X153">
            <v>0</v>
          </cell>
          <cell r="Y153">
            <v>6549270</v>
          </cell>
        </row>
        <row r="154">
          <cell r="A154">
            <v>7120</v>
          </cell>
          <cell r="C154" t="str">
            <v>Denarne kazni</v>
          </cell>
          <cell r="D154">
            <v>7277832.1754399994</v>
          </cell>
          <cell r="E154">
            <v>6810000</v>
          </cell>
          <cell r="F154">
            <v>467832.17543999944</v>
          </cell>
          <cell r="G154">
            <v>112.28909129739475</v>
          </cell>
          <cell r="H154">
            <v>3.1121132207481566</v>
          </cell>
          <cell r="I154">
            <v>563930.56384279986</v>
          </cell>
          <cell r="J154">
            <v>659394.73302317981</v>
          </cell>
          <cell r="K154">
            <v>772763.29305098008</v>
          </cell>
          <cell r="L154">
            <v>1996088.5899169599</v>
          </cell>
          <cell r="M154">
            <v>107.8</v>
          </cell>
          <cell r="N154">
            <v>621307.08954468009</v>
          </cell>
          <cell r="O154">
            <v>612062.89296768012</v>
          </cell>
          <cell r="P154">
            <v>697019.92865582008</v>
          </cell>
          <cell r="Q154">
            <v>3926478.5010851398</v>
          </cell>
          <cell r="R154">
            <v>652694.07092427986</v>
          </cell>
          <cell r="S154">
            <v>577514.80430952006</v>
          </cell>
          <cell r="T154">
            <v>621275.3929813198</v>
          </cell>
          <cell r="U154">
            <v>648536.05299406021</v>
          </cell>
          <cell r="V154">
            <v>667756.84282999998</v>
          </cell>
          <cell r="W154">
            <v>751247.42</v>
          </cell>
          <cell r="X154">
            <v>0</v>
          </cell>
          <cell r="Y154">
            <v>7845503.0851243194</v>
          </cell>
          <cell r="Z154" t="str">
            <v xml:space="preserve"> </v>
          </cell>
          <cell r="AA154">
            <v>107.8</v>
          </cell>
          <cell r="AB154">
            <v>0</v>
          </cell>
        </row>
        <row r="155">
          <cell r="D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N155" t="str">
            <v xml:space="preserve"> </v>
          </cell>
          <cell r="O155" t="str">
            <v xml:space="preserve"> </v>
          </cell>
          <cell r="P155" t="str">
            <v xml:space="preserve"> </v>
          </cell>
          <cell r="R155" t="str">
            <v xml:space="preserve"> </v>
          </cell>
          <cell r="S155" t="str">
            <v xml:space="preserve"> </v>
          </cell>
          <cell r="T155" t="str">
            <v xml:space="preserve"> </v>
          </cell>
          <cell r="U155" t="str">
            <v xml:space="preserve"> </v>
          </cell>
          <cell r="Y155" t="str">
            <v xml:space="preserve"> </v>
          </cell>
        </row>
        <row r="156">
          <cell r="A156">
            <v>713</v>
          </cell>
          <cell r="C156" t="str">
            <v>PRIHODKI OD PRODAJE BLAGA IN STORITEV</v>
          </cell>
          <cell r="D156">
            <v>5585586.0071400004</v>
          </cell>
          <cell r="E156">
            <v>4330000</v>
          </cell>
          <cell r="F156">
            <v>1255586.0071400004</v>
          </cell>
          <cell r="G156">
            <v>135.45053754132505</v>
          </cell>
          <cell r="H156">
            <v>24.380658899288377</v>
          </cell>
          <cell r="I156">
            <v>317122.76289078</v>
          </cell>
          <cell r="J156">
            <v>382453.91800000001</v>
          </cell>
          <cell r="K156">
            <v>593320.29449923977</v>
          </cell>
          <cell r="L156">
            <v>1292896.9753900198</v>
          </cell>
          <cell r="M156">
            <v>107.8</v>
          </cell>
          <cell r="N156">
            <v>368695.24189036019</v>
          </cell>
          <cell r="O156">
            <v>434594.15952722018</v>
          </cell>
          <cell r="P156">
            <v>470733.49400000001</v>
          </cell>
          <cell r="Q156">
            <v>2566919.8708076002</v>
          </cell>
          <cell r="R156">
            <v>584129.11488932022</v>
          </cell>
          <cell r="S156">
            <v>805840.57400000002</v>
          </cell>
          <cell r="T156">
            <v>333570.93</v>
          </cell>
          <cell r="U156">
            <v>548714.93599999999</v>
          </cell>
          <cell r="V156">
            <v>503776.35</v>
          </cell>
          <cell r="W156">
            <v>678309.94</v>
          </cell>
          <cell r="X156">
            <v>0</v>
          </cell>
          <cell r="Y156">
            <v>6021261.7156969197</v>
          </cell>
          <cell r="Z156" t="str">
            <v xml:space="preserve"> </v>
          </cell>
          <cell r="AA156">
            <v>107.8</v>
          </cell>
          <cell r="AB156">
            <v>0</v>
          </cell>
        </row>
        <row r="157">
          <cell r="C157" t="str">
            <v xml:space="preserve">                                 - dinamizirani sprejeti proračun</v>
          </cell>
          <cell r="D157">
            <v>3533489</v>
          </cell>
          <cell r="I157">
            <v>283779</v>
          </cell>
          <cell r="J157">
            <v>283779</v>
          </cell>
          <cell r="K157">
            <v>283779</v>
          </cell>
          <cell r="L157">
            <v>851337</v>
          </cell>
          <cell r="N157">
            <v>283779</v>
          </cell>
          <cell r="O157">
            <v>283779</v>
          </cell>
          <cell r="P157">
            <v>283779</v>
          </cell>
          <cell r="Q157">
            <v>1702674</v>
          </cell>
          <cell r="R157">
            <v>283779</v>
          </cell>
          <cell r="S157">
            <v>283779</v>
          </cell>
          <cell r="T157">
            <v>283779</v>
          </cell>
          <cell r="U157">
            <v>283779</v>
          </cell>
          <cell r="V157">
            <v>350833</v>
          </cell>
          <cell r="W157">
            <v>411920</v>
          </cell>
          <cell r="X157">
            <v>0</v>
          </cell>
          <cell r="Y157">
            <v>3600543</v>
          </cell>
        </row>
        <row r="158">
          <cell r="A158">
            <v>7130</v>
          </cell>
          <cell r="C158" t="str">
            <v>Prihodki od prodaje blaga in storitev</v>
          </cell>
          <cell r="D158">
            <v>5585586.0071400004</v>
          </cell>
          <cell r="E158">
            <v>4330000</v>
          </cell>
          <cell r="F158">
            <v>1255586.0071400004</v>
          </cell>
          <cell r="G158">
            <v>135.45053754132505</v>
          </cell>
          <cell r="H158">
            <v>24.380658899288377</v>
          </cell>
          <cell r="I158">
            <v>317122.76289078</v>
          </cell>
          <cell r="J158">
            <v>382453.91800000001</v>
          </cell>
          <cell r="K158">
            <v>593320.29449923977</v>
          </cell>
          <cell r="L158">
            <v>1292896.9753900198</v>
          </cell>
          <cell r="M158">
            <v>107.8</v>
          </cell>
          <cell r="N158">
            <v>368695.24189036019</v>
          </cell>
          <cell r="O158">
            <v>434594.15952722018</v>
          </cell>
          <cell r="P158">
            <v>470733.49400000001</v>
          </cell>
          <cell r="Q158">
            <v>2566919.8708076002</v>
          </cell>
          <cell r="R158">
            <v>584129.11488932022</v>
          </cell>
          <cell r="S158">
            <v>805840.57400000002</v>
          </cell>
          <cell r="T158">
            <v>333570.93</v>
          </cell>
          <cell r="U158">
            <v>548714.93599999999</v>
          </cell>
          <cell r="V158">
            <v>503776.35</v>
          </cell>
          <cell r="W158">
            <v>678309.94</v>
          </cell>
          <cell r="X158">
            <v>0</v>
          </cell>
          <cell r="Y158">
            <v>6021261.7156969197</v>
          </cell>
          <cell r="Z158" t="str">
            <v xml:space="preserve"> </v>
          </cell>
          <cell r="AA158">
            <v>107.8</v>
          </cell>
          <cell r="AB158">
            <v>0</v>
          </cell>
        </row>
        <row r="159">
          <cell r="C159" t="str">
            <v>(lastni prihodki državnih organov)</v>
          </cell>
          <cell r="D159" t="str">
            <v xml:space="preserve"> </v>
          </cell>
          <cell r="Y159" t="str">
            <v xml:space="preserve"> </v>
          </cell>
        </row>
        <row r="160">
          <cell r="D160" t="str">
            <v xml:space="preserve"> </v>
          </cell>
          <cell r="Y160" t="str">
            <v xml:space="preserve"> </v>
          </cell>
        </row>
        <row r="161">
          <cell r="A161">
            <v>714</v>
          </cell>
          <cell r="C161" t="str">
            <v>DRUGI NEDAVČNI PRIHODKI</v>
          </cell>
          <cell r="D161">
            <v>9088884</v>
          </cell>
          <cell r="E161">
            <v>8465000</v>
          </cell>
          <cell r="F161">
            <v>623884</v>
          </cell>
          <cell r="G161">
            <v>104.01330068890667</v>
          </cell>
          <cell r="H161">
            <v>-4.487327191086635</v>
          </cell>
          <cell r="I161">
            <v>483021.61600000004</v>
          </cell>
          <cell r="J161">
            <v>691964.96600000001</v>
          </cell>
          <cell r="K161">
            <v>901049.5340000001</v>
          </cell>
          <cell r="L161">
            <v>2076036.1159999999</v>
          </cell>
          <cell r="M161">
            <v>107.8</v>
          </cell>
          <cell r="N161">
            <v>556787</v>
          </cell>
          <cell r="O161">
            <v>692063.06400000001</v>
          </cell>
          <cell r="P161">
            <v>1002948.562</v>
          </cell>
          <cell r="Q161">
            <v>4327834.7419999996</v>
          </cell>
          <cell r="R161">
            <v>1071943.7960000001</v>
          </cell>
          <cell r="S161">
            <v>942506.18</v>
          </cell>
          <cell r="T161">
            <v>764687.924</v>
          </cell>
          <cell r="U161">
            <v>920392.08800000011</v>
          </cell>
          <cell r="V161">
            <v>908052.22200000007</v>
          </cell>
          <cell r="W161">
            <v>862400</v>
          </cell>
          <cell r="X161">
            <v>0</v>
          </cell>
          <cell r="Y161">
            <v>9797816.9519999996</v>
          </cell>
          <cell r="Z161" t="e">
            <v>#VALUE!</v>
          </cell>
          <cell r="AA161">
            <v>107.8</v>
          </cell>
          <cell r="AB161">
            <v>0</v>
          </cell>
        </row>
        <row r="162">
          <cell r="C162" t="str">
            <v xml:space="preserve">                                 - dinamizirani sprejeti proračun</v>
          </cell>
          <cell r="D162">
            <v>7172266</v>
          </cell>
          <cell r="I162">
            <v>563132</v>
          </cell>
          <cell r="J162">
            <v>563132</v>
          </cell>
          <cell r="K162">
            <v>563132</v>
          </cell>
          <cell r="L162">
            <v>1689396</v>
          </cell>
          <cell r="N162">
            <v>563132</v>
          </cell>
          <cell r="O162">
            <v>563132</v>
          </cell>
          <cell r="P162">
            <v>563132</v>
          </cell>
          <cell r="Q162">
            <v>3378792</v>
          </cell>
          <cell r="R162">
            <v>563132</v>
          </cell>
          <cell r="S162">
            <v>563132</v>
          </cell>
          <cell r="T162">
            <v>563132</v>
          </cell>
          <cell r="U162">
            <v>563132</v>
          </cell>
          <cell r="V162">
            <v>866336</v>
          </cell>
          <cell r="W162">
            <v>977814</v>
          </cell>
          <cell r="X162">
            <v>0</v>
          </cell>
          <cell r="Y162">
            <v>7475470</v>
          </cell>
        </row>
        <row r="163">
          <cell r="A163">
            <v>7140</v>
          </cell>
          <cell r="C163" t="str">
            <v>Dodatni prostovoljni prispevki za socialno varnost</v>
          </cell>
          <cell r="D163">
            <v>0</v>
          </cell>
          <cell r="E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 t="str">
            <v xml:space="preserve"> </v>
          </cell>
        </row>
        <row r="164">
          <cell r="A164">
            <v>7141</v>
          </cell>
          <cell r="C164" t="str">
            <v>Drugi nedavčni prihodki</v>
          </cell>
          <cell r="D164">
            <v>9088884</v>
          </cell>
          <cell r="E164">
            <v>8465000</v>
          </cell>
          <cell r="F164">
            <v>623884</v>
          </cell>
          <cell r="G164">
            <v>104.01330068890667</v>
          </cell>
          <cell r="H164">
            <v>-4.487327191086635</v>
          </cell>
          <cell r="I164">
            <v>483021.61600000004</v>
          </cell>
          <cell r="J164">
            <v>691964.96600000001</v>
          </cell>
          <cell r="K164">
            <v>901049.5340000001</v>
          </cell>
          <cell r="L164">
            <v>2076036.1159999999</v>
          </cell>
          <cell r="M164">
            <v>107.8</v>
          </cell>
          <cell r="N164">
            <v>556787</v>
          </cell>
          <cell r="O164">
            <v>692063.06400000001</v>
          </cell>
          <cell r="P164">
            <v>1002948.562</v>
          </cell>
          <cell r="Q164">
            <v>4327834.7419999996</v>
          </cell>
          <cell r="R164">
            <v>1071943.7960000001</v>
          </cell>
          <cell r="S164">
            <v>942506.18</v>
          </cell>
          <cell r="T164">
            <v>764687.924</v>
          </cell>
          <cell r="U164">
            <v>920392.08800000011</v>
          </cell>
          <cell r="V164">
            <v>908052.22200000007</v>
          </cell>
          <cell r="W164">
            <v>862400</v>
          </cell>
          <cell r="X164">
            <v>0</v>
          </cell>
          <cell r="Y164">
            <v>9797816.9519999996</v>
          </cell>
          <cell r="Z164" t="str">
            <v xml:space="preserve"> </v>
          </cell>
          <cell r="AA164">
            <v>107.8</v>
          </cell>
          <cell r="AB164">
            <v>0</v>
          </cell>
        </row>
        <row r="165">
          <cell r="C165" t="str">
            <v>v tem:</v>
          </cell>
          <cell r="D165" t="str">
            <v xml:space="preserve"> </v>
          </cell>
          <cell r="E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N165" t="str">
            <v xml:space="preserve"> </v>
          </cell>
          <cell r="O165" t="str">
            <v xml:space="preserve"> </v>
          </cell>
          <cell r="P165" t="str">
            <v xml:space="preserve"> </v>
          </cell>
          <cell r="Q165" t="e">
            <v>#VALUE!</v>
          </cell>
          <cell r="R165" t="str">
            <v xml:space="preserve"> </v>
          </cell>
          <cell r="S165" t="str">
            <v xml:space="preserve"> </v>
          </cell>
          <cell r="T165" t="str">
            <v xml:space="preserve"> </v>
          </cell>
          <cell r="U165" t="str">
            <v xml:space="preserve"> </v>
          </cell>
          <cell r="Y165" t="str">
            <v xml:space="preserve"> </v>
          </cell>
          <cell r="Z165" t="str">
            <v xml:space="preserve"> </v>
          </cell>
        </row>
        <row r="166">
          <cell r="C166" t="str">
            <v xml:space="preserve">POVEČANI PRIHODKI ZARADI BRUTO IZKAZOVANJA </v>
          </cell>
          <cell r="Q166">
            <v>0</v>
          </cell>
        </row>
        <row r="167">
          <cell r="C167" t="str">
            <v>PRIHODKOV PRORAČUNA (PROVIZIJA APP)</v>
          </cell>
          <cell r="D167" t="e">
            <v>#REF!</v>
          </cell>
          <cell r="I167">
            <v>0</v>
          </cell>
          <cell r="J167">
            <v>0</v>
          </cell>
          <cell r="K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 t="e">
            <v>#REF!</v>
          </cell>
        </row>
        <row r="168">
          <cell r="A168">
            <v>714100</v>
          </cell>
          <cell r="C168" t="str">
            <v>Drugi prihodki</v>
          </cell>
          <cell r="D168">
            <v>1637413.378</v>
          </cell>
          <cell r="E168">
            <v>2785100</v>
          </cell>
          <cell r="F168">
            <v>-1147686.622</v>
          </cell>
          <cell r="I168">
            <v>121559</v>
          </cell>
          <cell r="J168">
            <v>121559</v>
          </cell>
          <cell r="K168">
            <v>121559</v>
          </cell>
          <cell r="L168">
            <v>364677</v>
          </cell>
          <cell r="N168">
            <v>121559</v>
          </cell>
          <cell r="O168">
            <v>121559</v>
          </cell>
          <cell r="P168">
            <v>121559</v>
          </cell>
          <cell r="Q168">
            <v>729354</v>
          </cell>
          <cell r="R168">
            <v>121559</v>
          </cell>
          <cell r="S168">
            <v>121559</v>
          </cell>
          <cell r="T168">
            <v>121559</v>
          </cell>
          <cell r="U168">
            <v>121559</v>
          </cell>
          <cell r="V168">
            <v>125820.53200000001</v>
          </cell>
          <cell r="W168">
            <v>460249.76943600003</v>
          </cell>
          <cell r="X168">
            <v>0</v>
          </cell>
          <cell r="Y168">
            <v>1801660.301436</v>
          </cell>
          <cell r="Z168">
            <v>2785100</v>
          </cell>
        </row>
        <row r="169">
          <cell r="A169">
            <v>714101</v>
          </cell>
          <cell r="C169" t="str">
            <v>Prispevek za Posočje</v>
          </cell>
          <cell r="D169">
            <v>53603</v>
          </cell>
          <cell r="E169">
            <v>0</v>
          </cell>
          <cell r="F169">
            <v>53603</v>
          </cell>
          <cell r="I169">
            <v>4873</v>
          </cell>
          <cell r="J169">
            <v>4873</v>
          </cell>
          <cell r="K169">
            <v>4873</v>
          </cell>
          <cell r="L169">
            <v>14619</v>
          </cell>
          <cell r="N169">
            <v>4873</v>
          </cell>
          <cell r="O169">
            <v>4873</v>
          </cell>
          <cell r="P169">
            <v>4873</v>
          </cell>
          <cell r="Q169">
            <v>29238</v>
          </cell>
          <cell r="R169">
            <v>4873</v>
          </cell>
          <cell r="S169">
            <v>4873</v>
          </cell>
          <cell r="T169">
            <v>4873</v>
          </cell>
          <cell r="U169">
            <v>4873</v>
          </cell>
          <cell r="V169">
            <v>0</v>
          </cell>
          <cell r="W169">
            <v>0</v>
          </cell>
          <cell r="X169">
            <v>0</v>
          </cell>
          <cell r="Y169">
            <v>48730</v>
          </cell>
          <cell r="Z169">
            <v>0</v>
          </cell>
        </row>
        <row r="170">
          <cell r="A170" t="str">
            <v xml:space="preserve"> </v>
          </cell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N170" t="str">
            <v xml:space="preserve"> </v>
          </cell>
          <cell r="O170" t="str">
            <v xml:space="preserve"> </v>
          </cell>
          <cell r="P170" t="str">
            <v xml:space="preserve"> </v>
          </cell>
          <cell r="Q170" t="e">
            <v>#VALUE!</v>
          </cell>
          <cell r="R170" t="str">
            <v xml:space="preserve"> </v>
          </cell>
          <cell r="S170" t="str">
            <v xml:space="preserve"> </v>
          </cell>
          <cell r="T170" t="str">
            <v xml:space="preserve"> </v>
          </cell>
          <cell r="U170" t="str">
            <v xml:space="preserve"> </v>
          </cell>
          <cell r="V170" t="str">
            <v xml:space="preserve"> </v>
          </cell>
          <cell r="W170" t="str">
            <v xml:space="preserve"> </v>
          </cell>
          <cell r="X170" t="str">
            <v xml:space="preserve"> </v>
          </cell>
          <cell r="Y170" t="str">
            <v xml:space="preserve"> </v>
          </cell>
          <cell r="Z170" t="str">
            <v xml:space="preserve"> </v>
          </cell>
        </row>
        <row r="171">
          <cell r="A171">
            <v>714199</v>
          </cell>
          <cell r="C171" t="str">
            <v>Drugi tekoči prihodki</v>
          </cell>
          <cell r="D171">
            <v>7575254.8739999998</v>
          </cell>
          <cell r="E171">
            <v>5679900</v>
          </cell>
          <cell r="F171">
            <v>1895354.8739999998</v>
          </cell>
          <cell r="I171">
            <v>356589.61600000004</v>
          </cell>
          <cell r="J171">
            <v>565532.96600000001</v>
          </cell>
          <cell r="K171">
            <v>774617.5340000001</v>
          </cell>
          <cell r="L171">
            <v>1696740.1160000002</v>
          </cell>
          <cell r="N171">
            <v>430355</v>
          </cell>
          <cell r="O171">
            <v>565631.06400000001</v>
          </cell>
          <cell r="P171">
            <v>876516.56200000003</v>
          </cell>
          <cell r="Q171">
            <v>3569242.7420000006</v>
          </cell>
          <cell r="R171">
            <v>945511.79600000009</v>
          </cell>
          <cell r="S171">
            <v>816074.18</v>
          </cell>
          <cell r="T171">
            <v>638255.924</v>
          </cell>
          <cell r="U171">
            <v>793960.08800000011</v>
          </cell>
          <cell r="V171">
            <v>990793.85400000005</v>
          </cell>
          <cell r="W171">
            <v>798717.49218800012</v>
          </cell>
          <cell r="X171">
            <v>0</v>
          </cell>
          <cell r="Y171">
            <v>8552556.0761880018</v>
          </cell>
          <cell r="Z171">
            <v>5679900</v>
          </cell>
        </row>
        <row r="172">
          <cell r="D172" t="str">
            <v xml:space="preserve"> </v>
          </cell>
          <cell r="Y172" t="str">
            <v xml:space="preserve"> </v>
          </cell>
        </row>
        <row r="173">
          <cell r="A173">
            <v>72</v>
          </cell>
          <cell r="B173" t="str">
            <v xml:space="preserve">  </v>
          </cell>
          <cell r="C173" t="str">
            <v xml:space="preserve">KAPITALSKI PRIHODKI  </v>
          </cell>
          <cell r="D173">
            <v>860929.19464</v>
          </cell>
          <cell r="E173">
            <v>4391500</v>
          </cell>
          <cell r="F173">
            <v>-3530570.8053600001</v>
          </cell>
          <cell r="G173">
            <v>170.52323736370388</v>
          </cell>
          <cell r="H173">
            <v>56.586994824337808</v>
          </cell>
          <cell r="I173">
            <v>55917.604290240008</v>
          </cell>
          <cell r="J173">
            <v>25754.009568980004</v>
          </cell>
          <cell r="K173">
            <v>42425.552022700009</v>
          </cell>
          <cell r="L173">
            <v>124097.16588192002</v>
          </cell>
          <cell r="M173">
            <v>110.85337153689669</v>
          </cell>
          <cell r="N173">
            <v>118891.54200000002</v>
          </cell>
          <cell r="O173">
            <v>104130.488</v>
          </cell>
          <cell r="P173">
            <v>90640.935000000012</v>
          </cell>
          <cell r="Q173">
            <v>437760.13088192005</v>
          </cell>
          <cell r="R173">
            <v>39003.441400000003</v>
          </cell>
          <cell r="S173">
            <v>12063.737291759999</v>
          </cell>
          <cell r="T173">
            <v>189335.60800000001</v>
          </cell>
          <cell r="U173">
            <v>39989.528511240009</v>
          </cell>
          <cell r="V173">
            <v>132853.79800000001</v>
          </cell>
          <cell r="W173">
            <v>61844.86</v>
          </cell>
          <cell r="X173">
            <v>0</v>
          </cell>
          <cell r="Y173">
            <v>912851.10408492002</v>
          </cell>
          <cell r="Z173" t="e">
            <v>#VALUE!</v>
          </cell>
          <cell r="AA173">
            <v>106.03091517492693</v>
          </cell>
          <cell r="AB173">
            <v>-1.6410805427393882</v>
          </cell>
        </row>
        <row r="174">
          <cell r="C174" t="str">
            <v xml:space="preserve">                                 - dinamizirani sprejeti proračun</v>
          </cell>
          <cell r="D174">
            <v>4329717</v>
          </cell>
          <cell r="I174">
            <v>55714</v>
          </cell>
          <cell r="J174">
            <v>55714</v>
          </cell>
          <cell r="K174">
            <v>55714</v>
          </cell>
          <cell r="L174">
            <v>167142</v>
          </cell>
          <cell r="N174">
            <v>55714</v>
          </cell>
          <cell r="O174">
            <v>55714</v>
          </cell>
          <cell r="P174">
            <v>55714</v>
          </cell>
          <cell r="Q174">
            <v>334284</v>
          </cell>
          <cell r="R174">
            <v>55714</v>
          </cell>
          <cell r="S174">
            <v>55714</v>
          </cell>
          <cell r="T174">
            <v>55714</v>
          </cell>
          <cell r="U174">
            <v>55714</v>
          </cell>
          <cell r="V174">
            <v>100000</v>
          </cell>
          <cell r="W174">
            <v>3716863</v>
          </cell>
          <cell r="X174">
            <v>0</v>
          </cell>
          <cell r="Y174">
            <v>4374003</v>
          </cell>
        </row>
        <row r="175">
          <cell r="D175" t="str">
            <v xml:space="preserve"> </v>
          </cell>
          <cell r="Y175" t="str">
            <v xml:space="preserve"> </v>
          </cell>
        </row>
        <row r="176">
          <cell r="A176">
            <v>720</v>
          </cell>
          <cell r="C176" t="str">
            <v>PRIHODKI OD PRODAJE OSNOVNIH SREDSTEV</v>
          </cell>
          <cell r="D176">
            <v>846800.65314000007</v>
          </cell>
          <cell r="E176">
            <v>2980600</v>
          </cell>
          <cell r="F176">
            <v>-2133799.3468599999</v>
          </cell>
          <cell r="G176">
            <v>187.55731659907551</v>
          </cell>
          <cell r="H176">
            <v>72.228940862328272</v>
          </cell>
          <cell r="I176">
            <v>55917.604290240008</v>
          </cell>
          <cell r="J176">
            <v>25754.009568980004</v>
          </cell>
          <cell r="K176">
            <v>42425.552022700009</v>
          </cell>
          <cell r="L176">
            <v>124097.16588192002</v>
          </cell>
          <cell r="M176">
            <v>107.8</v>
          </cell>
          <cell r="N176">
            <v>118891.54200000002</v>
          </cell>
          <cell r="O176">
            <v>104130.488</v>
          </cell>
          <cell r="P176">
            <v>90640.935000000012</v>
          </cell>
          <cell r="Q176">
            <v>437760.13088192005</v>
          </cell>
          <cell r="R176">
            <v>39003.441400000003</v>
          </cell>
          <cell r="S176">
            <v>12063.737291759999</v>
          </cell>
          <cell r="T176">
            <v>189335.60800000001</v>
          </cell>
          <cell r="U176">
            <v>39989.528511240009</v>
          </cell>
          <cell r="V176">
            <v>132853.79800000001</v>
          </cell>
          <cell r="W176">
            <v>61844.86</v>
          </cell>
          <cell r="X176">
            <v>0</v>
          </cell>
          <cell r="Y176">
            <v>912851.10408492002</v>
          </cell>
          <cell r="Z176">
            <v>0</v>
          </cell>
          <cell r="AA176">
            <v>107.8</v>
          </cell>
          <cell r="AB176">
            <v>0</v>
          </cell>
        </row>
        <row r="177">
          <cell r="A177">
            <v>7200</v>
          </cell>
          <cell r="C177" t="str">
            <v>Prihodki od prodaje zgradb in prostorov</v>
          </cell>
          <cell r="D177">
            <v>767900.71544000006</v>
          </cell>
          <cell r="E177">
            <v>2822015</v>
          </cell>
          <cell r="F177">
            <v>-2054114.2845600001</v>
          </cell>
          <cell r="G177">
            <v>207.96453189472604</v>
          </cell>
          <cell r="H177">
            <v>90.968348847314985</v>
          </cell>
          <cell r="I177">
            <v>50304.741373040008</v>
          </cell>
          <cell r="J177">
            <v>12902.604217580001</v>
          </cell>
          <cell r="K177">
            <v>17898.733244700004</v>
          </cell>
          <cell r="L177">
            <v>81106.078835320019</v>
          </cell>
          <cell r="M177">
            <v>107.8</v>
          </cell>
          <cell r="N177">
            <v>111279.78400000001</v>
          </cell>
          <cell r="O177">
            <v>102863.838</v>
          </cell>
          <cell r="P177">
            <v>82663.196000000011</v>
          </cell>
          <cell r="Q177">
            <v>377912.89683532005</v>
          </cell>
          <cell r="R177">
            <v>30996.812000000002</v>
          </cell>
          <cell r="S177">
            <v>12050.268220759999</v>
          </cell>
          <cell r="T177">
            <v>185854.74600000001</v>
          </cell>
          <cell r="U177">
            <v>38343.17618824001</v>
          </cell>
          <cell r="V177">
            <v>120837.33200000001</v>
          </cell>
          <cell r="W177">
            <v>61801.74</v>
          </cell>
          <cell r="X177">
            <v>0</v>
          </cell>
          <cell r="Y177">
            <v>827796.97124432016</v>
          </cell>
          <cell r="Z177" t="str">
            <v xml:space="preserve"> </v>
          </cell>
          <cell r="AA177">
            <v>107.8</v>
          </cell>
          <cell r="AB177">
            <v>0</v>
          </cell>
        </row>
        <row r="178">
          <cell r="A178">
            <v>7201</v>
          </cell>
          <cell r="C178" t="str">
            <v>Prihodki od prodaje prevoznih sredstev</v>
          </cell>
          <cell r="D178">
            <v>46365.063999999998</v>
          </cell>
          <cell r="E178">
            <v>152485</v>
          </cell>
          <cell r="F178">
            <v>-106119.936</v>
          </cell>
          <cell r="G178">
            <v>59.058509432279926</v>
          </cell>
          <cell r="H178">
            <v>-45.768127243085466</v>
          </cell>
          <cell r="I178">
            <v>1432.6814040000002</v>
          </cell>
          <cell r="J178">
            <v>7092.6966880000009</v>
          </cell>
          <cell r="K178">
            <v>24339.892500000002</v>
          </cell>
          <cell r="L178">
            <v>32865.270592000001</v>
          </cell>
          <cell r="M178">
            <v>107.8</v>
          </cell>
          <cell r="N178">
            <v>1325.94</v>
          </cell>
          <cell r="O178">
            <v>1137.29</v>
          </cell>
          <cell r="P178">
            <v>7977.7390000000005</v>
          </cell>
          <cell r="Q178">
            <v>43306.239592000005</v>
          </cell>
          <cell r="R178">
            <v>1598.9974</v>
          </cell>
          <cell r="S178">
            <v>0</v>
          </cell>
          <cell r="T178">
            <v>3480.8620000000001</v>
          </cell>
          <cell r="U178">
            <v>1595.44</v>
          </cell>
          <cell r="V178">
            <v>0</v>
          </cell>
          <cell r="W178">
            <v>0</v>
          </cell>
          <cell r="X178">
            <v>0</v>
          </cell>
          <cell r="Y178">
            <v>49981.538992000009</v>
          </cell>
          <cell r="Z178" t="str">
            <v xml:space="preserve"> </v>
          </cell>
          <cell r="AA178">
            <v>107.8</v>
          </cell>
          <cell r="AB178">
            <v>0</v>
          </cell>
        </row>
        <row r="179">
          <cell r="A179">
            <v>7202</v>
          </cell>
          <cell r="C179" t="str">
            <v>Prihodki od prodaje opreme</v>
          </cell>
          <cell r="D179">
            <v>32534.8737</v>
          </cell>
          <cell r="E179">
            <v>3600</v>
          </cell>
          <cell r="F179">
            <v>28934.8737</v>
          </cell>
          <cell r="G179" t="str">
            <v>…</v>
          </cell>
          <cell r="H179" t="str">
            <v>…</v>
          </cell>
          <cell r="I179">
            <v>4180.1815132000002</v>
          </cell>
          <cell r="J179">
            <v>5758.7086633999998</v>
          </cell>
          <cell r="K179">
            <v>186.92627800000002</v>
          </cell>
          <cell r="L179">
            <v>10125.816454600001</v>
          </cell>
          <cell r="M179">
            <v>107.8</v>
          </cell>
          <cell r="N179">
            <v>6285.8180000000002</v>
          </cell>
          <cell r="O179">
            <v>129.36000000000001</v>
          </cell>
          <cell r="P179">
            <v>0</v>
          </cell>
          <cell r="Q179">
            <v>16540.994454600001</v>
          </cell>
          <cell r="R179">
            <v>6407.6320000000005</v>
          </cell>
          <cell r="S179">
            <v>13.469071000000001</v>
          </cell>
          <cell r="T179">
            <v>0</v>
          </cell>
          <cell r="U179">
            <v>50.912323000000001</v>
          </cell>
          <cell r="V179">
            <v>12016.466</v>
          </cell>
          <cell r="W179">
            <v>43.12</v>
          </cell>
          <cell r="X179">
            <v>0</v>
          </cell>
          <cell r="Y179">
            <v>35072.593848600001</v>
          </cell>
          <cell r="Z179" t="str">
            <v xml:space="preserve"> </v>
          </cell>
          <cell r="AA179">
            <v>107.8</v>
          </cell>
          <cell r="AB179">
            <v>0</v>
          </cell>
        </row>
        <row r="180">
          <cell r="A180">
            <v>7203</v>
          </cell>
          <cell r="C180" t="str">
            <v>Prihodki od prodaje drugih osnovnih sredstev</v>
          </cell>
          <cell r="D180">
            <v>0</v>
          </cell>
          <cell r="E180">
            <v>2500</v>
          </cell>
          <cell r="F180">
            <v>-2500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 t="e">
            <v>#DIV/0!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 t="str">
            <v xml:space="preserve"> </v>
          </cell>
          <cell r="AA180" t="str">
            <v>…</v>
          </cell>
          <cell r="AB180" t="str">
            <v>…</v>
          </cell>
        </row>
        <row r="182">
          <cell r="A182">
            <v>721</v>
          </cell>
          <cell r="C182" t="str">
            <v>PRIHODKI OD PRODAJE ZALOG</v>
          </cell>
          <cell r="D182">
            <v>0</v>
          </cell>
          <cell r="E182">
            <v>0</v>
          </cell>
          <cell r="F182">
            <v>0</v>
          </cell>
          <cell r="G182" t="str">
            <v>…</v>
          </cell>
          <cell r="H182" t="str">
            <v>…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 t="str">
            <v>…</v>
          </cell>
          <cell r="AB182" t="str">
            <v>…</v>
          </cell>
        </row>
        <row r="183">
          <cell r="A183">
            <v>7210</v>
          </cell>
          <cell r="C183" t="str">
            <v>Prihodki od prodaje blagovnih rezerv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 t="str">
            <v xml:space="preserve"> </v>
          </cell>
          <cell r="AA183" t="str">
            <v>…</v>
          </cell>
          <cell r="AB183" t="str">
            <v>…</v>
          </cell>
        </row>
        <row r="184">
          <cell r="A184">
            <v>7211</v>
          </cell>
          <cell r="C184" t="str">
            <v>Prihodki od prodaje drugih zalog</v>
          </cell>
          <cell r="D184">
            <v>0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 t="str">
            <v xml:space="preserve"> </v>
          </cell>
          <cell r="AA184" t="str">
            <v>…</v>
          </cell>
          <cell r="AB184" t="str">
            <v>…</v>
          </cell>
        </row>
        <row r="186">
          <cell r="A186">
            <v>722</v>
          </cell>
          <cell r="C186" t="str">
            <v xml:space="preserve">PRIHODKI OD PRODAJE ZEMLJIŠČ IN </v>
          </cell>
          <cell r="D186">
            <v>14128.541499999999</v>
          </cell>
          <cell r="E186">
            <v>1410900</v>
          </cell>
          <cell r="F186">
            <v>-1396771.4584999999</v>
          </cell>
          <cell r="G186" t="str">
            <v>…</v>
          </cell>
          <cell r="H186" t="str">
            <v>…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 t="e">
            <v>#VALUE!</v>
          </cell>
          <cell r="AA186">
            <v>0</v>
          </cell>
          <cell r="AB186" t="str">
            <v>…</v>
          </cell>
        </row>
        <row r="187">
          <cell r="C187" t="str">
            <v>NEMATERIALNEGA PREMOŽENJA</v>
          </cell>
          <cell r="AB187" t="str">
            <v xml:space="preserve"> </v>
          </cell>
        </row>
        <row r="188">
          <cell r="A188">
            <v>7220</v>
          </cell>
          <cell r="C188" t="str">
            <v>Prihodki od prodaje kmetijskih zemljišč in gozdov</v>
          </cell>
          <cell r="D188">
            <v>3897.0179999999996</v>
          </cell>
          <cell r="E188">
            <v>0</v>
          </cell>
          <cell r="F188">
            <v>3897.0179999999996</v>
          </cell>
          <cell r="G188" t="str">
            <v>…</v>
          </cell>
          <cell r="H188" t="str">
            <v>…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 t="str">
            <v xml:space="preserve"> </v>
          </cell>
          <cell r="AA188">
            <v>0</v>
          </cell>
          <cell r="AB188" t="str">
            <v>…</v>
          </cell>
        </row>
        <row r="189">
          <cell r="A189">
            <v>7221</v>
          </cell>
          <cell r="C189" t="str">
            <v>Prihodki od prodaje stavbnih zemljišč</v>
          </cell>
          <cell r="D189">
            <v>119.5235</v>
          </cell>
          <cell r="E189">
            <v>1402000</v>
          </cell>
          <cell r="F189">
            <v>-1401880.4765000001</v>
          </cell>
          <cell r="G189" t="str">
            <v>…</v>
          </cell>
          <cell r="H189" t="str">
            <v>…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 t="str">
            <v xml:space="preserve"> </v>
          </cell>
          <cell r="AA189">
            <v>0</v>
          </cell>
          <cell r="AB189" t="str">
            <v>…</v>
          </cell>
        </row>
        <row r="190">
          <cell r="A190">
            <v>7222</v>
          </cell>
          <cell r="C190" t="str">
            <v>Prihodki od prodaje nematerialnega premoženja</v>
          </cell>
          <cell r="D190">
            <v>10112</v>
          </cell>
          <cell r="E190">
            <v>8900</v>
          </cell>
          <cell r="F190">
            <v>1212</v>
          </cell>
          <cell r="G190" t="str">
            <v>…</v>
          </cell>
          <cell r="H190" t="str">
            <v>…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 t="str">
            <v xml:space="preserve"> </v>
          </cell>
          <cell r="AA190">
            <v>0</v>
          </cell>
          <cell r="AB190" t="str">
            <v>…</v>
          </cell>
        </row>
        <row r="192">
          <cell r="A192">
            <v>73</v>
          </cell>
          <cell r="B192" t="str">
            <v xml:space="preserve">   </v>
          </cell>
          <cell r="C192" t="str">
            <v xml:space="preserve">PREJETE DONACIJE  </v>
          </cell>
          <cell r="D192">
            <v>6375844.0121400002</v>
          </cell>
          <cell r="E192">
            <v>9400000</v>
          </cell>
          <cell r="F192">
            <v>-3024155.9878599998</v>
          </cell>
          <cell r="G192">
            <v>199.42535604490058</v>
          </cell>
          <cell r="H192">
            <v>83.127048709734225</v>
          </cell>
          <cell r="I192">
            <v>304190.37839497998</v>
          </cell>
          <cell r="J192">
            <v>263789.28395050002</v>
          </cell>
          <cell r="K192">
            <v>472803.25174698001</v>
          </cell>
          <cell r="L192">
            <v>1040782.9140924599</v>
          </cell>
          <cell r="M192">
            <v>107.8</v>
          </cell>
          <cell r="N192">
            <v>2560679.3400834799</v>
          </cell>
          <cell r="O192">
            <v>304857.43144934007</v>
          </cell>
          <cell r="P192">
            <v>644575.74618205999</v>
          </cell>
          <cell r="Q192">
            <v>4550895.4318073401</v>
          </cell>
          <cell r="R192">
            <v>1426373.4280010602</v>
          </cell>
          <cell r="S192">
            <v>182334.94975542001</v>
          </cell>
          <cell r="T192">
            <v>72434.986825740008</v>
          </cell>
          <cell r="U192">
            <v>289526.26976504002</v>
          </cell>
          <cell r="V192">
            <v>176384.516</v>
          </cell>
          <cell r="W192">
            <v>167442.50600000002</v>
          </cell>
          <cell r="X192">
            <v>0</v>
          </cell>
          <cell r="Y192">
            <v>6865392.0881546</v>
          </cell>
          <cell r="Z192" t="e">
            <v>#VALUE!</v>
          </cell>
          <cell r="AA192">
            <v>107.67816896214006</v>
          </cell>
          <cell r="AB192">
            <v>-0.11301580506487596</v>
          </cell>
        </row>
        <row r="193">
          <cell r="C193" t="str">
            <v xml:space="preserve">                                 - dinamizirani sprejeti proračun</v>
          </cell>
          <cell r="D193">
            <v>4321710</v>
          </cell>
          <cell r="F193" t="str">
            <v xml:space="preserve"> </v>
          </cell>
          <cell r="I193">
            <v>95803</v>
          </cell>
          <cell r="J193">
            <v>95803</v>
          </cell>
          <cell r="K193">
            <v>95803</v>
          </cell>
          <cell r="L193">
            <v>287409</v>
          </cell>
          <cell r="N193">
            <v>95803</v>
          </cell>
          <cell r="O193">
            <v>95803</v>
          </cell>
          <cell r="P193">
            <v>95803</v>
          </cell>
          <cell r="Q193">
            <v>574818</v>
          </cell>
          <cell r="R193">
            <v>95803</v>
          </cell>
          <cell r="S193">
            <v>95803</v>
          </cell>
          <cell r="T193">
            <v>95803</v>
          </cell>
          <cell r="U193">
            <v>95803</v>
          </cell>
          <cell r="V193">
            <v>1700000</v>
          </cell>
          <cell r="W193">
            <v>3267877</v>
          </cell>
          <cell r="X193">
            <v>0</v>
          </cell>
          <cell r="Y193">
            <v>5925907</v>
          </cell>
        </row>
        <row r="195">
          <cell r="A195">
            <v>730</v>
          </cell>
          <cell r="C195" t="str">
            <v xml:space="preserve">PREJETE DONACIJE IZ DOMAČIH VIROV </v>
          </cell>
          <cell r="D195">
            <v>7205.71144</v>
          </cell>
          <cell r="E195">
            <v>0</v>
          </cell>
          <cell r="F195">
            <v>7205.71144</v>
          </cell>
          <cell r="G195">
            <v>96.16590738022154</v>
          </cell>
          <cell r="H195">
            <v>-11.693381652689126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 t="e">
            <v>#VALUE!</v>
          </cell>
          <cell r="AA195">
            <v>0</v>
          </cell>
          <cell r="AB195" t="str">
            <v>…</v>
          </cell>
        </row>
        <row r="196">
          <cell r="A196">
            <v>7300</v>
          </cell>
          <cell r="C196" t="str">
            <v>Prejete donacije iz domačih virov za tekočo porabo</v>
          </cell>
          <cell r="D196">
            <v>7205.71144</v>
          </cell>
          <cell r="E196">
            <v>0</v>
          </cell>
          <cell r="F196">
            <v>7205.71144</v>
          </cell>
          <cell r="G196">
            <v>144.25848728728729</v>
          </cell>
          <cell r="H196">
            <v>32.468767022302359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 t="str">
            <v xml:space="preserve"> </v>
          </cell>
          <cell r="AA196">
            <v>0</v>
          </cell>
          <cell r="AB196" t="str">
            <v>…</v>
          </cell>
        </row>
        <row r="197">
          <cell r="A197">
            <v>7301</v>
          </cell>
          <cell r="C197" t="str">
            <v>Prejete donacije iz domačih virov za investicije</v>
          </cell>
          <cell r="D197">
            <v>0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 t="str">
            <v xml:space="preserve"> </v>
          </cell>
        </row>
        <row r="198">
          <cell r="X198" t="str">
            <v xml:space="preserve"> </v>
          </cell>
        </row>
        <row r="199">
          <cell r="A199">
            <v>731</v>
          </cell>
          <cell r="C199" t="str">
            <v>PREJETE DONACIJE IZ TUJINE</v>
          </cell>
          <cell r="D199">
            <v>6368638.3006999996</v>
          </cell>
          <cell r="E199">
            <v>9400000</v>
          </cell>
          <cell r="F199">
            <v>-3031361.6993000004</v>
          </cell>
          <cell r="G199">
            <v>199.66793173157259</v>
          </cell>
          <cell r="H199">
            <v>83.349799569855435</v>
          </cell>
          <cell r="I199">
            <v>304190.37839497998</v>
          </cell>
          <cell r="J199">
            <v>263789.28395050002</v>
          </cell>
          <cell r="K199">
            <v>472803.25174698001</v>
          </cell>
          <cell r="L199">
            <v>1040782.9140924599</v>
          </cell>
          <cell r="M199">
            <v>107.8</v>
          </cell>
          <cell r="N199">
            <v>2560679.3400834799</v>
          </cell>
          <cell r="O199">
            <v>304857.43144934007</v>
          </cell>
          <cell r="P199">
            <v>644575.74618205999</v>
          </cell>
          <cell r="Q199">
            <v>4550895.4318073401</v>
          </cell>
          <cell r="R199">
            <v>1426373.4280010602</v>
          </cell>
          <cell r="S199">
            <v>182334.94975542001</v>
          </cell>
          <cell r="T199">
            <v>72434.986825740008</v>
          </cell>
          <cell r="U199">
            <v>289526.26976504002</v>
          </cell>
          <cell r="V199">
            <v>176384.516</v>
          </cell>
          <cell r="W199">
            <v>167442.50600000002</v>
          </cell>
          <cell r="X199">
            <v>0</v>
          </cell>
          <cell r="Y199">
            <v>6865392.0881546</v>
          </cell>
          <cell r="Z199" t="e">
            <v>#VALUE!</v>
          </cell>
          <cell r="AA199">
            <v>107.8</v>
          </cell>
          <cell r="AB199">
            <v>0</v>
          </cell>
        </row>
        <row r="200">
          <cell r="A200">
            <v>7310</v>
          </cell>
          <cell r="C200" t="str">
            <v>Prejete donacije iz tujine za tekočo porabo</v>
          </cell>
          <cell r="D200">
            <v>5411109.1098199999</v>
          </cell>
          <cell r="E200">
            <v>5982000</v>
          </cell>
          <cell r="F200">
            <v>-570890.8901800001</v>
          </cell>
          <cell r="G200" t="str">
            <v xml:space="preserve"> </v>
          </cell>
          <cell r="H200" t="str">
            <v xml:space="preserve"> </v>
          </cell>
          <cell r="I200">
            <v>304190.37839497998</v>
          </cell>
          <cell r="J200">
            <v>263789.28395050002</v>
          </cell>
          <cell r="K200">
            <v>178244.80137926</v>
          </cell>
          <cell r="L200">
            <v>746224.46372473997</v>
          </cell>
          <cell r="M200">
            <v>107.8</v>
          </cell>
          <cell r="N200">
            <v>2014036.0652227199</v>
          </cell>
          <cell r="O200">
            <v>296095.33800000005</v>
          </cell>
          <cell r="P200">
            <v>644575.74618205999</v>
          </cell>
          <cell r="Q200">
            <v>3700931.6131295199</v>
          </cell>
          <cell r="R200">
            <v>1426373.4280010602</v>
          </cell>
          <cell r="S200">
            <v>182334.94975542001</v>
          </cell>
          <cell r="T200">
            <v>72434.986825740008</v>
          </cell>
          <cell r="U200">
            <v>107273.62067422</v>
          </cell>
          <cell r="V200">
            <v>176384.516</v>
          </cell>
          <cell r="W200">
            <v>167442.50600000002</v>
          </cell>
          <cell r="X200">
            <v>0</v>
          </cell>
          <cell r="Y200">
            <v>5833175.6203859597</v>
          </cell>
          <cell r="Z200" t="str">
            <v xml:space="preserve"> </v>
          </cell>
          <cell r="AA200">
            <v>107.8</v>
          </cell>
          <cell r="AB200">
            <v>0</v>
          </cell>
        </row>
        <row r="201">
          <cell r="A201">
            <v>7311</v>
          </cell>
          <cell r="C201" t="str">
            <v>Prejete donacije iz tujine za investicije</v>
          </cell>
          <cell r="D201">
            <v>957529.19087999989</v>
          </cell>
          <cell r="E201">
            <v>3418000</v>
          </cell>
          <cell r="F201">
            <v>-2460470.8091200003</v>
          </cell>
          <cell r="G201" t="str">
            <v xml:space="preserve"> </v>
          </cell>
          <cell r="H201" t="str">
            <v xml:space="preserve"> </v>
          </cell>
          <cell r="I201">
            <v>0</v>
          </cell>
          <cell r="J201">
            <v>0</v>
          </cell>
          <cell r="K201">
            <v>294558.45036771998</v>
          </cell>
          <cell r="L201">
            <v>294558.45036771998</v>
          </cell>
          <cell r="M201">
            <v>107.8</v>
          </cell>
          <cell r="N201">
            <v>546643.27486076008</v>
          </cell>
          <cell r="O201">
            <v>8762.09344934</v>
          </cell>
          <cell r="P201">
            <v>0</v>
          </cell>
          <cell r="Q201">
            <v>849963.81867782003</v>
          </cell>
          <cell r="R201">
            <v>0</v>
          </cell>
          <cell r="S201">
            <v>0</v>
          </cell>
          <cell r="T201">
            <v>0</v>
          </cell>
          <cell r="U201">
            <v>182252.64909082002</v>
          </cell>
          <cell r="V201">
            <v>0</v>
          </cell>
          <cell r="W201">
            <v>0</v>
          </cell>
          <cell r="X201">
            <v>0</v>
          </cell>
          <cell r="Y201">
            <v>1032216.46776864</v>
          </cell>
          <cell r="Z201" t="str">
            <v xml:space="preserve"> </v>
          </cell>
          <cell r="AA201">
            <v>107.8</v>
          </cell>
          <cell r="AB201">
            <v>0</v>
          </cell>
        </row>
        <row r="202">
          <cell r="D202" t="str">
            <v xml:space="preserve"> </v>
          </cell>
          <cell r="Y202" t="str">
            <v xml:space="preserve"> </v>
          </cell>
        </row>
        <row r="203">
          <cell r="A203">
            <v>74</v>
          </cell>
          <cell r="B203" t="str">
            <v xml:space="preserve">   </v>
          </cell>
          <cell r="C203" t="str">
            <v xml:space="preserve">TRANSFERNI PRIHODKI    </v>
          </cell>
          <cell r="D203">
            <v>0</v>
          </cell>
          <cell r="E203">
            <v>0</v>
          </cell>
          <cell r="G203" t="str">
            <v>…</v>
          </cell>
          <cell r="H203" t="str">
            <v>…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 t="str">
            <v>…</v>
          </cell>
          <cell r="AB203" t="str">
            <v>…</v>
          </cell>
        </row>
        <row r="204">
          <cell r="C204" t="str">
            <v xml:space="preserve">                                 - dinamizirani sprejeti proračun</v>
          </cell>
          <cell r="D204" t="e">
            <v>#REF!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 t="e">
            <v>#REF!</v>
          </cell>
        </row>
        <row r="206">
          <cell r="A206">
            <v>740</v>
          </cell>
          <cell r="C206" t="str">
            <v xml:space="preserve">TRANSFERNI PRIHODKI IZ DRUGIH </v>
          </cell>
          <cell r="D206">
            <v>0</v>
          </cell>
          <cell r="E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 t="str">
            <v>…</v>
          </cell>
          <cell r="AB206" t="str">
            <v>…</v>
          </cell>
        </row>
        <row r="207">
          <cell r="C207" t="str">
            <v>JAVNOFINANČNIH INSTITUCIJ</v>
          </cell>
        </row>
        <row r="208">
          <cell r="A208">
            <v>7401</v>
          </cell>
          <cell r="C208" t="str">
            <v>Prejeta sredstva iz proračunov lokalnih skupnosti</v>
          </cell>
        </row>
        <row r="209">
          <cell r="A209">
            <v>7402</v>
          </cell>
          <cell r="C209" t="str">
            <v xml:space="preserve">Prejeta sredstva iz skladov socialnega zavarovanja 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AA209" t="str">
            <v>…</v>
          </cell>
          <cell r="AB209" t="str">
            <v>…</v>
          </cell>
        </row>
        <row r="210">
          <cell r="A210" t="str">
            <v xml:space="preserve"> </v>
          </cell>
          <cell r="C210" t="str">
            <v xml:space="preserve">1.  Prejeta sredstva Iz ZZZS 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A210" t="str">
            <v>…</v>
          </cell>
          <cell r="AB210" t="str">
            <v>…</v>
          </cell>
        </row>
        <row r="211">
          <cell r="C211" t="str">
            <v xml:space="preserve"> - prejeta sredstva iz naslova prisp.delodaj.od nadomestil zaradi bolezenske odsotnosti </v>
          </cell>
          <cell r="D211">
            <v>0</v>
          </cell>
          <cell r="L211">
            <v>0</v>
          </cell>
          <cell r="Q211">
            <v>0</v>
          </cell>
          <cell r="Y211">
            <v>0</v>
          </cell>
          <cell r="AA211" t="str">
            <v>…</v>
          </cell>
          <cell r="AB211" t="str">
            <v>…</v>
          </cell>
        </row>
        <row r="212">
          <cell r="C212" t="str">
            <v xml:space="preserve">   za zaposlovanje in za porodniško varstvo</v>
          </cell>
        </row>
        <row r="213">
          <cell r="C213" t="str">
            <v>2.  Prejeta sredstva Iz ZPIZ</v>
          </cell>
          <cell r="D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A213" t="str">
            <v>…</v>
          </cell>
          <cell r="AB213" t="str">
            <v>…</v>
          </cell>
        </row>
        <row r="214">
          <cell r="C214" t="str">
            <v xml:space="preserve"> - prejeta sredstva iz naslova prisp.delodaj.od invalidskih nadomestil </v>
          </cell>
          <cell r="D214">
            <v>0</v>
          </cell>
          <cell r="L214">
            <v>0</v>
          </cell>
          <cell r="Q214">
            <v>0</v>
          </cell>
          <cell r="Y214">
            <v>0</v>
          </cell>
          <cell r="AA214" t="str">
            <v>…</v>
          </cell>
          <cell r="AB214" t="str">
            <v>…</v>
          </cell>
        </row>
        <row r="215">
          <cell r="C215" t="str">
            <v xml:space="preserve">   za zaposlovanje in za porodniško varstvo</v>
          </cell>
        </row>
        <row r="216">
          <cell r="A216">
            <v>7403</v>
          </cell>
          <cell r="C216" t="str">
            <v>Prejeta sredstva iz drugih javnih skladov</v>
          </cell>
        </row>
        <row r="219">
          <cell r="A219" t="str">
            <v>OPOMBA: 1) V projekciji je upoštevano, da bodo v mesecu avgustu 2000 izvršena vračila prvega dela s posebnim zakonom določenega izjemnega znižanja davčne obveznosti, in sicer pri letni odmeri dohodnine za leto 1999 (posebni zakon določa izjemno znižanje o</v>
          </cell>
        </row>
        <row r="220">
          <cell r="B220" t="str">
            <v>za leto 2000 s tem, da bo opravljeno vračilo dohodnine v dveh delih, in sicer pri znižanju obveznosti za leto 1999 v mesecu avgustu 2000 in februarju 2001, pri znižanju obveznosti za leto 2000 pa v septembru in v decembru leta 2001. Znižanje davčne obvezn</v>
          </cell>
        </row>
        <row r="221">
          <cell r="B221" t="str">
            <v xml:space="preserve">v posameznem letu ne presegajo 45% letne povprečne plače). Višina obveznosti prvega dela vračila dohodnine za leto 1999, ki je predvidena za mesec avgust 2000 znaša 2,5 mlrd tolarjev (izpad prihodkov v tej višini že upoštevan v dinamizirani projekciji za </v>
          </cell>
        </row>
        <row r="222">
          <cell r="B222" t="str">
            <v>v višini 2,0 mlrd SIT pa bo prenesen v mesec februar leta 2001. Izpad prihodkov iz naslova dohodnine bo v letu 2001 po oceni znašal dodatnih 5,0 mlrd tolarjev - torej bo izpad prihodkov dohodnine v letu 2001 skupaj znašal 7,0 mlrd tolarjev, ki se bo vrača</v>
          </cell>
        </row>
        <row r="226">
          <cell r="B226" t="str">
            <v xml:space="preserve">II.    O  D  H O D K I   P R O R A Č U N A </v>
          </cell>
        </row>
        <row r="228">
          <cell r="A228" t="str">
            <v xml:space="preserve"> </v>
          </cell>
          <cell r="Q228" t="str">
            <v xml:space="preserve"> - V  TISOČIH   TOLARJEV</v>
          </cell>
          <cell r="X228" t="str">
            <v>- V TISOČ TOLARJIH</v>
          </cell>
        </row>
        <row r="229">
          <cell r="A229" t="str">
            <v xml:space="preserve"> </v>
          </cell>
          <cell r="B229" t="str">
            <v xml:space="preserve"> </v>
          </cell>
          <cell r="D229" t="str">
            <v>O C E N A</v>
          </cell>
          <cell r="E229" t="str">
            <v xml:space="preserve"> </v>
          </cell>
          <cell r="F229" t="str">
            <v>RAZLIKA</v>
          </cell>
          <cell r="G229" t="str">
            <v>NOMINALNI</v>
          </cell>
          <cell r="H229" t="str">
            <v>REALNE</v>
          </cell>
          <cell r="I229" t="str">
            <v xml:space="preserve"> </v>
          </cell>
          <cell r="L229" t="str">
            <v xml:space="preserve"> </v>
          </cell>
          <cell r="N229" t="str">
            <v xml:space="preserve"> </v>
          </cell>
          <cell r="O229" t="str">
            <v xml:space="preserve"> </v>
          </cell>
          <cell r="P229" t="str">
            <v xml:space="preserve"> </v>
          </cell>
          <cell r="Q229" t="str">
            <v xml:space="preserve"> </v>
          </cell>
          <cell r="R229" t="str">
            <v xml:space="preserve"> </v>
          </cell>
          <cell r="S229" t="str">
            <v xml:space="preserve"> </v>
          </cell>
          <cell r="T229" t="str">
            <v xml:space="preserve"> </v>
          </cell>
          <cell r="U229" t="str">
            <v xml:space="preserve"> </v>
          </cell>
          <cell r="Y229" t="str">
            <v xml:space="preserve"> </v>
          </cell>
          <cell r="Z229" t="str">
            <v xml:space="preserve"> </v>
          </cell>
          <cell r="AA229" t="str">
            <v>NOMINALNI</v>
          </cell>
          <cell r="AB229" t="str">
            <v>REALNE</v>
          </cell>
        </row>
        <row r="230">
          <cell r="A230" t="str">
            <v xml:space="preserve"> </v>
          </cell>
          <cell r="B230" t="str">
            <v xml:space="preserve"> </v>
          </cell>
          <cell r="C230" t="str">
            <v xml:space="preserve"> </v>
          </cell>
          <cell r="D230" t="str">
            <v>REALIZACIJE</v>
          </cell>
          <cell r="E230" t="str">
            <v>SPREJETI</v>
          </cell>
          <cell r="F230" t="str">
            <v xml:space="preserve">OCENA </v>
          </cell>
          <cell r="G230" t="str">
            <v>INDEKSI</v>
          </cell>
          <cell r="H230" t="str">
            <v>STOPNJE</v>
          </cell>
          <cell r="I230" t="str">
            <v>PROJEKCIJE</v>
          </cell>
          <cell r="J230" t="str">
            <v>PROJEKCIJE</v>
          </cell>
          <cell r="K230" t="str">
            <v>PROJEKCIJE</v>
          </cell>
          <cell r="L230" t="str">
            <v>SKUPAJ</v>
          </cell>
          <cell r="N230" t="str">
            <v>PROJEKCIJE</v>
          </cell>
          <cell r="O230" t="str">
            <v>PROJEKCIJE</v>
          </cell>
          <cell r="P230" t="str">
            <v>PROJEKCIJE</v>
          </cell>
          <cell r="Q230" t="str">
            <v>SKUPAJ</v>
          </cell>
          <cell r="R230" t="str">
            <v>PROJEKCIJE</v>
          </cell>
          <cell r="S230" t="str">
            <v>PROJEKCIJE</v>
          </cell>
          <cell r="T230" t="str">
            <v>PROJEKCIJE</v>
          </cell>
          <cell r="U230" t="str">
            <v>PROJEKCIJE</v>
          </cell>
          <cell r="V230" t="str">
            <v>PROJEKCIJE</v>
          </cell>
          <cell r="W230" t="str">
            <v>PROJEKCIJE</v>
          </cell>
          <cell r="X230" t="str">
            <v>PROJEKCIJE</v>
          </cell>
          <cell r="Y230" t="str">
            <v>PROJEKCIJE</v>
          </cell>
          <cell r="Z230" t="str">
            <v>PREDLOG</v>
          </cell>
          <cell r="AA230" t="str">
            <v>INDEKSI</v>
          </cell>
          <cell r="AB230" t="str">
            <v>STOPNJE</v>
          </cell>
        </row>
        <row r="231">
          <cell r="A231" t="str">
            <v>KONTO</v>
          </cell>
          <cell r="B231" t="str">
            <v xml:space="preserve"> </v>
          </cell>
          <cell r="C231" t="str">
            <v xml:space="preserve"> </v>
          </cell>
          <cell r="D231" t="str">
            <v>JANUAR -</v>
          </cell>
          <cell r="E231" t="str">
            <v>PRORAČUN</v>
          </cell>
          <cell r="F231">
            <v>2000</v>
          </cell>
          <cell r="G231" t="str">
            <v>RASTI</v>
          </cell>
          <cell r="H231" t="str">
            <v>RASTI</v>
          </cell>
          <cell r="I231" t="str">
            <v>JANUAR</v>
          </cell>
          <cell r="J231" t="str">
            <v>FEBRUAR</v>
          </cell>
          <cell r="K231" t="str">
            <v>MAREC</v>
          </cell>
          <cell r="L231" t="str">
            <v>JANUAR -</v>
          </cell>
          <cell r="N231" t="str">
            <v>APRIL</v>
          </cell>
          <cell r="O231" t="str">
            <v>MAJ</v>
          </cell>
          <cell r="P231" t="str">
            <v>JUNIJ</v>
          </cell>
          <cell r="Q231" t="str">
            <v>JANUAR -</v>
          </cell>
          <cell r="R231" t="str">
            <v>JULIJ</v>
          </cell>
          <cell r="S231" t="str">
            <v>AVGUST</v>
          </cell>
          <cell r="T231" t="str">
            <v>SEPTEMBER</v>
          </cell>
          <cell r="U231" t="str">
            <v>OKTOBER</v>
          </cell>
          <cell r="V231" t="str">
            <v>NOVEMBER</v>
          </cell>
          <cell r="W231" t="str">
            <v>DECEMBER</v>
          </cell>
          <cell r="X231" t="str">
            <v>JANUAR</v>
          </cell>
          <cell r="Y231" t="str">
            <v>JANUAR -</v>
          </cell>
          <cell r="Z231" t="str">
            <v>PRORAČUNA</v>
          </cell>
          <cell r="AA231" t="str">
            <v>RASTI</v>
          </cell>
          <cell r="AB231" t="str">
            <v>RASTI</v>
          </cell>
        </row>
        <row r="232">
          <cell r="A232" t="str">
            <v xml:space="preserve"> </v>
          </cell>
          <cell r="B232" t="str">
            <v xml:space="preserve"> </v>
          </cell>
          <cell r="C232" t="str">
            <v xml:space="preserve"> </v>
          </cell>
          <cell r="D232" t="str">
            <v>DECEMBER</v>
          </cell>
          <cell r="E232" t="str">
            <v>ZA LETO</v>
          </cell>
          <cell r="F232" t="str">
            <v>MINUS</v>
          </cell>
          <cell r="G232" t="str">
            <v>I.XII.2000/</v>
          </cell>
          <cell r="H232" t="str">
            <v>I.XII.2000/</v>
          </cell>
          <cell r="I232">
            <v>2001</v>
          </cell>
          <cell r="J232">
            <v>2001</v>
          </cell>
          <cell r="K232">
            <v>2001</v>
          </cell>
          <cell r="L232" t="str">
            <v>MAREC</v>
          </cell>
          <cell r="N232">
            <v>2001</v>
          </cell>
          <cell r="O232">
            <v>2001</v>
          </cell>
          <cell r="P232">
            <v>2001</v>
          </cell>
          <cell r="Q232" t="str">
            <v>JUNIJ</v>
          </cell>
          <cell r="R232">
            <v>2001</v>
          </cell>
          <cell r="S232">
            <v>2001</v>
          </cell>
          <cell r="T232">
            <v>2001</v>
          </cell>
          <cell r="U232">
            <v>2001</v>
          </cell>
          <cell r="V232">
            <v>2001</v>
          </cell>
          <cell r="W232">
            <v>2001</v>
          </cell>
          <cell r="X232">
            <v>2002</v>
          </cell>
          <cell r="Y232" t="str">
            <v>DECEMBER</v>
          </cell>
          <cell r="Z232" t="str">
            <v>ZA LETO</v>
          </cell>
          <cell r="AA232" t="str">
            <v>I.XII.2001/</v>
          </cell>
          <cell r="AB232" t="str">
            <v>I.XII.2001/</v>
          </cell>
        </row>
        <row r="233">
          <cell r="C233" t="str">
            <v xml:space="preserve"> </v>
          </cell>
          <cell r="D233" t="str">
            <v>2 0 0 0</v>
          </cell>
          <cell r="E233" t="str">
            <v>2 0 0 0</v>
          </cell>
          <cell r="F233" t="str">
            <v>SPR.PROR.</v>
          </cell>
          <cell r="G233" t="str">
            <v>I.-XII.1999</v>
          </cell>
          <cell r="H233" t="str">
            <v>I.-XII.1999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>2 0 0 1</v>
          </cell>
          <cell r="N233" t="str">
            <v xml:space="preserve"> </v>
          </cell>
          <cell r="O233" t="str">
            <v xml:space="preserve"> </v>
          </cell>
          <cell r="P233" t="str">
            <v xml:space="preserve"> </v>
          </cell>
          <cell r="Q233" t="str">
            <v>2 0 0 1</v>
          </cell>
          <cell r="R233" t="str">
            <v xml:space="preserve"> </v>
          </cell>
          <cell r="S233" t="str">
            <v xml:space="preserve"> </v>
          </cell>
          <cell r="T233" t="str">
            <v xml:space="preserve"> </v>
          </cell>
          <cell r="U233" t="str">
            <v xml:space="preserve"> </v>
          </cell>
          <cell r="V233" t="str">
            <v xml:space="preserve"> </v>
          </cell>
          <cell r="W233" t="str">
            <v xml:space="preserve"> </v>
          </cell>
          <cell r="X233" t="str">
            <v>ZA LETO 2001</v>
          </cell>
          <cell r="Y233" t="str">
            <v>2 0 0 1</v>
          </cell>
          <cell r="Z233" t="str">
            <v>2 0 0 1</v>
          </cell>
          <cell r="AA233" t="str">
            <v>I.-XII.2000</v>
          </cell>
          <cell r="AB233" t="str">
            <v>I.-XII.2000</v>
          </cell>
        </row>
        <row r="234">
          <cell r="A234" t="str">
            <v xml:space="preserve"> </v>
          </cell>
          <cell r="D234" t="str">
            <v>(1)</v>
          </cell>
          <cell r="E234" t="str">
            <v>(2)</v>
          </cell>
          <cell r="F234" t="str">
            <v>(3=1-2)</v>
          </cell>
          <cell r="G234" t="str">
            <v xml:space="preserve"> </v>
          </cell>
          <cell r="H234" t="str">
            <v xml:space="preserve"> </v>
          </cell>
          <cell r="U234" t="str">
            <v xml:space="preserve"> </v>
          </cell>
          <cell r="V234" t="str">
            <v xml:space="preserve"> </v>
          </cell>
          <cell r="W234" t="str">
            <v xml:space="preserve"> </v>
          </cell>
          <cell r="X234" t="str">
            <v xml:space="preserve"> </v>
          </cell>
          <cell r="Y234" t="str">
            <v>(1)</v>
          </cell>
          <cell r="Z234" t="str">
            <v>(2)</v>
          </cell>
          <cell r="AA234" t="str">
            <v xml:space="preserve"> </v>
          </cell>
          <cell r="AB234" t="str">
            <v xml:space="preserve"> </v>
          </cell>
        </row>
        <row r="235"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N235" t="str">
            <v xml:space="preserve"> </v>
          </cell>
          <cell r="O235" t="str">
            <v xml:space="preserve"> </v>
          </cell>
          <cell r="P235" t="str">
            <v xml:space="preserve"> </v>
          </cell>
          <cell r="Q235" t="str">
            <v xml:space="preserve"> </v>
          </cell>
          <cell r="R235" t="str">
            <v xml:space="preserve"> </v>
          </cell>
          <cell r="S235" t="str">
            <v xml:space="preserve"> </v>
          </cell>
          <cell r="T235" t="str">
            <v xml:space="preserve"> </v>
          </cell>
        </row>
        <row r="236">
          <cell r="A236" t="str">
            <v xml:space="preserve"> </v>
          </cell>
          <cell r="B236" t="str">
            <v>II.</v>
          </cell>
          <cell r="C236" t="str">
            <v xml:space="preserve">S K U P A J    O D H O D K I </v>
          </cell>
          <cell r="D236">
            <v>1029389393.9600301</v>
          </cell>
          <cell r="E236">
            <v>1059708135</v>
          </cell>
          <cell r="F236">
            <v>-30318741.039969921</v>
          </cell>
          <cell r="G236">
            <v>106.92736284457906</v>
          </cell>
          <cell r="H236">
            <v>-1.8114207120486157</v>
          </cell>
          <cell r="I236">
            <v>67888227.270787671</v>
          </cell>
          <cell r="J236">
            <v>74420854.275568932</v>
          </cell>
          <cell r="K236">
            <v>80920532.75722447</v>
          </cell>
          <cell r="L236">
            <v>223229614.30358109</v>
          </cell>
          <cell r="N236">
            <v>85545071.267776921</v>
          </cell>
          <cell r="O236">
            <v>77853425.829085156</v>
          </cell>
          <cell r="P236">
            <v>102015056.77956896</v>
          </cell>
          <cell r="Q236">
            <v>488643168.18001217</v>
          </cell>
          <cell r="R236">
            <v>80398079.252265871</v>
          </cell>
          <cell r="S236">
            <v>80522336.244883135</v>
          </cell>
          <cell r="T236">
            <v>77438492.475630373</v>
          </cell>
          <cell r="U236">
            <v>73794958.70000115</v>
          </cell>
          <cell r="V236">
            <v>75175327.323422223</v>
          </cell>
          <cell r="W236">
            <v>77696811.432213515</v>
          </cell>
          <cell r="X236">
            <v>42285195.534000002</v>
          </cell>
          <cell r="Y236">
            <v>995954369.14242852</v>
          </cell>
          <cell r="Z236" t="e">
            <v>#VALUE!</v>
          </cell>
          <cell r="AA236">
            <v>96.751955575433129</v>
          </cell>
          <cell r="AB236">
            <v>-10.248649744496163</v>
          </cell>
        </row>
        <row r="237">
          <cell r="C237" t="str">
            <v xml:space="preserve">                            - dinamizirani sprejeti proračun(18/4-00)</v>
          </cell>
          <cell r="D237">
            <v>882154505</v>
          </cell>
          <cell r="I237">
            <v>69848185</v>
          </cell>
          <cell r="J237">
            <v>69848185</v>
          </cell>
          <cell r="K237">
            <v>69848185</v>
          </cell>
          <cell r="N237">
            <v>69848185</v>
          </cell>
          <cell r="O237">
            <v>69848185</v>
          </cell>
          <cell r="P237">
            <v>69848185</v>
          </cell>
          <cell r="Q237">
            <v>419089110</v>
          </cell>
          <cell r="R237">
            <v>69848185</v>
          </cell>
          <cell r="S237">
            <v>69848185</v>
          </cell>
          <cell r="T237">
            <v>69848185</v>
          </cell>
          <cell r="U237">
            <v>69848185</v>
          </cell>
          <cell r="V237">
            <v>84297374</v>
          </cell>
          <cell r="W237">
            <v>90254176</v>
          </cell>
          <cell r="X237">
            <v>23560294</v>
          </cell>
          <cell r="Y237">
            <v>896603694</v>
          </cell>
        </row>
        <row r="238">
          <cell r="D238" t="str">
            <v xml:space="preserve"> </v>
          </cell>
          <cell r="N238" t="str">
            <v xml:space="preserve"> </v>
          </cell>
          <cell r="Y238" t="str">
            <v xml:space="preserve"> </v>
          </cell>
        </row>
        <row r="239">
          <cell r="A239">
            <v>40</v>
          </cell>
          <cell r="B239" t="str">
            <v xml:space="preserve">  </v>
          </cell>
          <cell r="C239" t="str">
            <v xml:space="preserve">TEKOČI ODHODKI </v>
          </cell>
          <cell r="D239">
            <v>313687980.60731</v>
          </cell>
          <cell r="E239">
            <v>315826452</v>
          </cell>
          <cell r="F239">
            <v>-2138471.3926900029</v>
          </cell>
          <cell r="G239">
            <v>114.13011737450624</v>
          </cell>
          <cell r="H239">
            <v>4.8026789481232726</v>
          </cell>
          <cell r="I239">
            <v>15566447.785707681</v>
          </cell>
          <cell r="J239">
            <v>18963365.158758938</v>
          </cell>
          <cell r="K239">
            <v>24686202.887264483</v>
          </cell>
          <cell r="L239">
            <v>59216015.831731103</v>
          </cell>
          <cell r="N239">
            <v>24105115.65407693</v>
          </cell>
          <cell r="O239">
            <v>21767074.819465149</v>
          </cell>
          <cell r="P239">
            <v>27492831.229898948</v>
          </cell>
          <cell r="Q239">
            <v>132581037.53517212</v>
          </cell>
          <cell r="R239">
            <v>22566037.712425891</v>
          </cell>
          <cell r="S239">
            <v>21734628.285133127</v>
          </cell>
          <cell r="T239">
            <v>21485673.50453037</v>
          </cell>
          <cell r="U239">
            <v>24542294.164731149</v>
          </cell>
          <cell r="V239">
            <v>21578655.923174225</v>
          </cell>
          <cell r="W239">
            <v>26927347.257963035</v>
          </cell>
          <cell r="X239">
            <v>6514195.534</v>
          </cell>
          <cell r="Y239">
            <v>277929869.91712993</v>
          </cell>
          <cell r="Z239" t="e">
            <v>#VALUE!</v>
          </cell>
          <cell r="AA239">
            <v>88.600739301215427</v>
          </cell>
          <cell r="AB239">
            <v>-17.810074859725944</v>
          </cell>
        </row>
        <row r="240">
          <cell r="C240" t="str">
            <v xml:space="preserve">                                 - dinamizirani sprejeti proračun</v>
          </cell>
          <cell r="D240">
            <v>233050177</v>
          </cell>
          <cell r="I240">
            <v>17502487</v>
          </cell>
          <cell r="J240">
            <v>17502487</v>
          </cell>
          <cell r="K240">
            <v>17502487</v>
          </cell>
          <cell r="N240">
            <v>17502487</v>
          </cell>
          <cell r="O240">
            <v>17502487</v>
          </cell>
          <cell r="P240">
            <v>17502487</v>
          </cell>
          <cell r="Q240">
            <v>105014922</v>
          </cell>
          <cell r="R240">
            <v>17502487</v>
          </cell>
          <cell r="S240">
            <v>17502487</v>
          </cell>
          <cell r="T240">
            <v>17502487</v>
          </cell>
          <cell r="U240">
            <v>17502487</v>
          </cell>
          <cell r="V240">
            <v>23735092</v>
          </cell>
          <cell r="W240">
            <v>32404206</v>
          </cell>
          <cell r="X240">
            <v>8118614</v>
          </cell>
          <cell r="Y240">
            <v>239282782</v>
          </cell>
        </row>
        <row r="242">
          <cell r="A242">
            <v>400</v>
          </cell>
          <cell r="C242" t="str">
            <v>PLAČE IN DRUGI IZDATKI ZAPOSLENIM</v>
          </cell>
          <cell r="D242">
            <v>114740493.83833998</v>
          </cell>
          <cell r="E242">
            <v>112471130</v>
          </cell>
          <cell r="F242">
            <v>2269363.8383399844</v>
          </cell>
          <cell r="G242">
            <v>112.7240767296466</v>
          </cell>
          <cell r="H242">
            <v>3.5115488793816354</v>
          </cell>
          <cell r="I242">
            <v>10232440.01006398</v>
          </cell>
          <cell r="J242">
            <v>10537046.906616159</v>
          </cell>
          <cell r="K242">
            <v>10549450.266050782</v>
          </cell>
          <cell r="L242">
            <v>31318937.182730921</v>
          </cell>
          <cell r="N242">
            <v>10573772.699959442</v>
          </cell>
          <cell r="O242">
            <v>10555159.719116842</v>
          </cell>
          <cell r="P242">
            <v>14545248.1683296</v>
          </cell>
          <cell r="Q242">
            <v>66993117.770136803</v>
          </cell>
          <cell r="R242">
            <v>10611280.527054083</v>
          </cell>
          <cell r="S242">
            <v>10570736.72405776</v>
          </cell>
          <cell r="T242">
            <v>10488757.013649242</v>
          </cell>
          <cell r="U242">
            <v>10476747.071355643</v>
          </cell>
          <cell r="V242">
            <v>9951207.531633975</v>
          </cell>
          <cell r="W242">
            <v>10146270.045678459</v>
          </cell>
          <cell r="X242">
            <v>0</v>
          </cell>
          <cell r="Y242">
            <v>129238116.68356597</v>
          </cell>
          <cell r="Z242" t="e">
            <v>#VALUE!</v>
          </cell>
          <cell r="AA242">
            <v>112.6351407077365</v>
          </cell>
          <cell r="AB242">
            <v>4.4852882261006641</v>
          </cell>
        </row>
        <row r="243">
          <cell r="C243" t="str">
            <v xml:space="preserve">                                 - dinamizirani sprejeti proračun</v>
          </cell>
          <cell r="D243">
            <v>105505309</v>
          </cell>
          <cell r="I243">
            <v>8733369</v>
          </cell>
          <cell r="J243">
            <v>8733369</v>
          </cell>
          <cell r="K243">
            <v>8733369</v>
          </cell>
          <cell r="N243">
            <v>8733369</v>
          </cell>
          <cell r="O243">
            <v>8733369</v>
          </cell>
          <cell r="P243">
            <v>8733369</v>
          </cell>
          <cell r="Q243">
            <v>52400214</v>
          </cell>
          <cell r="R243">
            <v>8733369</v>
          </cell>
          <cell r="S243">
            <v>8733369</v>
          </cell>
          <cell r="T243">
            <v>8733369</v>
          </cell>
          <cell r="U243">
            <v>8733369</v>
          </cell>
          <cell r="V243">
            <v>9192609</v>
          </cell>
          <cell r="W243">
            <v>9405950</v>
          </cell>
          <cell r="X243">
            <v>32300</v>
          </cell>
          <cell r="Y243">
            <v>105964549</v>
          </cell>
        </row>
        <row r="244">
          <cell r="D244" t="str">
            <v xml:space="preserve"> </v>
          </cell>
          <cell r="I244" t="str">
            <v>+1%</v>
          </cell>
          <cell r="J244" t="str">
            <v>+3,6%</v>
          </cell>
          <cell r="V244" t="str">
            <v>+2,7%</v>
          </cell>
          <cell r="W244" t="str">
            <v>+4%</v>
          </cell>
          <cell r="Y244" t="str">
            <v xml:space="preserve"> </v>
          </cell>
        </row>
        <row r="245">
          <cell r="A245">
            <v>4000</v>
          </cell>
          <cell r="C245" t="str">
            <v xml:space="preserve">Plače in dodatki </v>
          </cell>
          <cell r="D245">
            <v>97432690.476179987</v>
          </cell>
          <cell r="E245">
            <v>94041100</v>
          </cell>
          <cell r="F245">
            <v>3391590.4761799872</v>
          </cell>
          <cell r="G245">
            <v>113.18926264403602</v>
          </cell>
          <cell r="H245">
            <v>3.9387168448448193</v>
          </cell>
          <cell r="I245">
            <v>8991484.5999999996</v>
          </cell>
          <cell r="J245">
            <v>9315178.0456000008</v>
          </cell>
          <cell r="K245">
            <v>9315178.0456000008</v>
          </cell>
          <cell r="L245">
            <v>27621840.691199999</v>
          </cell>
          <cell r="N245">
            <v>9315178.0456000008</v>
          </cell>
          <cell r="O245">
            <v>9315178.0456000008</v>
          </cell>
          <cell r="P245">
            <v>9315178.0456000008</v>
          </cell>
          <cell r="Q245">
            <v>55567374.827999994</v>
          </cell>
          <cell r="R245">
            <v>9315178.0456000008</v>
          </cell>
          <cell r="S245">
            <v>9315178.0456000008</v>
          </cell>
          <cell r="T245">
            <v>9315178.0456000008</v>
          </cell>
          <cell r="U245">
            <v>9315178.0456000008</v>
          </cell>
          <cell r="V245">
            <v>8630000</v>
          </cell>
          <cell r="W245">
            <v>8716300</v>
          </cell>
          <cell r="X245">
            <v>0</v>
          </cell>
          <cell r="Y245">
            <v>110174387.01039998</v>
          </cell>
          <cell r="Z245" t="str">
            <v xml:space="preserve"> </v>
          </cell>
          <cell r="AA245">
            <v>113.07743476234502</v>
          </cell>
          <cell r="AB245">
            <v>4.8955795569063412</v>
          </cell>
        </row>
        <row r="246">
          <cell r="A246" t="str">
            <v>400000</v>
          </cell>
          <cell r="C246" t="str">
            <v>Osnovne plače</v>
          </cell>
          <cell r="D246">
            <v>68848312.043299973</v>
          </cell>
          <cell r="G246">
            <v>112.3985235155948</v>
          </cell>
          <cell r="H246">
            <v>3.2126019426949455</v>
          </cell>
          <cell r="I246">
            <v>6410500.2999999998</v>
          </cell>
          <cell r="J246">
            <v>6641278.3108000001</v>
          </cell>
          <cell r="K246">
            <v>6641278.3108000001</v>
          </cell>
          <cell r="N246">
            <v>6641278.3108000001</v>
          </cell>
          <cell r="O246">
            <v>6641278.3108000001</v>
          </cell>
          <cell r="P246">
            <v>6641278.3108000001</v>
          </cell>
          <cell r="Q246">
            <v>39616891.854000002</v>
          </cell>
          <cell r="R246">
            <v>6641278.3108000001</v>
          </cell>
          <cell r="S246">
            <v>6641278.3108000001</v>
          </cell>
          <cell r="T246">
            <v>6641278.3108000001</v>
          </cell>
          <cell r="U246">
            <v>6641278.3108000001</v>
          </cell>
          <cell r="V246">
            <v>6820592.8251915993</v>
          </cell>
          <cell r="W246">
            <v>7093416.5381992636</v>
          </cell>
          <cell r="Y246">
            <v>80096014.460590869</v>
          </cell>
          <cell r="AA246">
            <v>116.33693271988572</v>
          </cell>
          <cell r="AB246">
            <v>7.919232578743717</v>
          </cell>
        </row>
        <row r="247">
          <cell r="A247">
            <v>400001</v>
          </cell>
          <cell r="C247" t="str">
            <v>Splošni dodatki</v>
          </cell>
          <cell r="D247">
            <v>25137734.192089997</v>
          </cell>
          <cell r="G247">
            <v>117.41614623794294</v>
          </cell>
          <cell r="H247">
            <v>7.8201526519218874</v>
          </cell>
          <cell r="I247">
            <v>2252533.31</v>
          </cell>
          <cell r="J247">
            <v>2333624.5091599999</v>
          </cell>
          <cell r="K247">
            <v>2333624.5091599999</v>
          </cell>
          <cell r="N247">
            <v>2333624.5091599999</v>
          </cell>
          <cell r="O247">
            <v>2333624.5091599999</v>
          </cell>
          <cell r="P247">
            <v>2333624.5091599999</v>
          </cell>
          <cell r="Q247">
            <v>13920655.855799999</v>
          </cell>
          <cell r="R247">
            <v>2333624.5091599999</v>
          </cell>
          <cell r="S247">
            <v>2333624.5091599999</v>
          </cell>
          <cell r="T247">
            <v>2333624.5091599999</v>
          </cell>
          <cell r="U247">
            <v>2333624.5091599999</v>
          </cell>
          <cell r="V247">
            <v>2396632.3709073197</v>
          </cell>
          <cell r="W247">
            <v>2492497.6657436127</v>
          </cell>
          <cell r="Y247">
            <v>28144283.929090932</v>
          </cell>
          <cell r="AA247">
            <v>111.96030522888971</v>
          </cell>
          <cell r="AB247">
            <v>3.8592812883948966</v>
          </cell>
        </row>
        <row r="248">
          <cell r="A248">
            <v>400002</v>
          </cell>
          <cell r="C248" t="str">
            <v>Dodatki za delo v posebnih pogojih</v>
          </cell>
          <cell r="D248">
            <v>3446644.2407899997</v>
          </cell>
          <cell r="G248">
            <v>100.87935988468175</v>
          </cell>
          <cell r="H248">
            <v>-7.36514243830878</v>
          </cell>
          <cell r="I248">
            <v>328450.99</v>
          </cell>
          <cell r="J248">
            <v>340275.22564000002</v>
          </cell>
          <cell r="K248">
            <v>340275.22564000002</v>
          </cell>
          <cell r="N248">
            <v>340275.22564000002</v>
          </cell>
          <cell r="O248">
            <v>340275.22564000002</v>
          </cell>
          <cell r="P248">
            <v>340275.22564000002</v>
          </cell>
          <cell r="Q248">
            <v>2029827.1182000004</v>
          </cell>
          <cell r="R248">
            <v>340275.22564000002</v>
          </cell>
          <cell r="S248">
            <v>340275.22564000002</v>
          </cell>
          <cell r="T248">
            <v>340275.22564000002</v>
          </cell>
          <cell r="U248">
            <v>340275.22564000002</v>
          </cell>
          <cell r="V248">
            <v>349462.65673227998</v>
          </cell>
          <cell r="W248">
            <v>349462.65673227998</v>
          </cell>
          <cell r="Y248">
            <v>4089853.3342245594</v>
          </cell>
          <cell r="AA248">
            <v>118.66189396115713</v>
          </cell>
          <cell r="AB248">
            <v>10.07596842407898</v>
          </cell>
        </row>
        <row r="249">
          <cell r="D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Y249" t="str">
            <v xml:space="preserve"> </v>
          </cell>
          <cell r="AA249" t="str">
            <v xml:space="preserve"> </v>
          </cell>
          <cell r="AB249" t="str">
            <v xml:space="preserve"> </v>
          </cell>
        </row>
        <row r="250">
          <cell r="A250">
            <v>4001</v>
          </cell>
          <cell r="C250" t="str">
            <v>Regres za letni dopust</v>
          </cell>
          <cell r="D250">
            <v>3750977.1632000054</v>
          </cell>
          <cell r="E250">
            <v>3580267</v>
          </cell>
          <cell r="F250">
            <v>170710.16320000542</v>
          </cell>
          <cell r="G250">
            <v>114.56215618552044</v>
          </cell>
          <cell r="H250">
            <v>5.1994088021307903</v>
          </cell>
          <cell r="I250">
            <v>19117.076286000007</v>
          </cell>
          <cell r="J250">
            <v>1222.8832000000002</v>
          </cell>
          <cell r="K250">
            <v>331.185316</v>
          </cell>
          <cell r="L250">
            <v>20671.144802000006</v>
          </cell>
          <cell r="N250">
            <v>221.804968</v>
          </cell>
          <cell r="O250">
            <v>25.386900000000001</v>
          </cell>
          <cell r="P250">
            <v>4030389.9081563102</v>
          </cell>
          <cell r="Q250">
            <v>4051308.2448263103</v>
          </cell>
          <cell r="R250">
            <v>14229.542327000001</v>
          </cell>
          <cell r="S250">
            <v>8820.6153420000064</v>
          </cell>
          <cell r="T250">
            <v>7382.7574898000039</v>
          </cell>
          <cell r="U250">
            <v>10266.377305800002</v>
          </cell>
          <cell r="V250">
            <v>9355.9017398000033</v>
          </cell>
          <cell r="W250">
            <v>21217.196</v>
          </cell>
          <cell r="X250">
            <v>0</v>
          </cell>
          <cell r="Y250">
            <v>4122580.6350307101</v>
          </cell>
          <cell r="Z250" t="str">
            <v xml:space="preserve"> </v>
          </cell>
          <cell r="AA250">
            <v>109.90684442113971</v>
          </cell>
          <cell r="AB250">
            <v>1.9544011327826638</v>
          </cell>
        </row>
        <row r="251">
          <cell r="D251" t="str">
            <v xml:space="preserve"> </v>
          </cell>
          <cell r="Y251" t="str">
            <v xml:space="preserve"> </v>
          </cell>
        </row>
        <row r="252">
          <cell r="A252">
            <v>4002</v>
          </cell>
          <cell r="C252" t="str">
            <v>Povračila in nadomestila</v>
          </cell>
          <cell r="D252">
            <v>8751533.1542800032</v>
          </cell>
          <cell r="E252">
            <v>9316629</v>
          </cell>
          <cell r="F252">
            <v>-565095.84571999684</v>
          </cell>
          <cell r="G252">
            <v>112.50470003344873</v>
          </cell>
          <cell r="H252">
            <v>3.3101010408160789</v>
          </cell>
          <cell r="I252">
            <v>791528.84377797996</v>
          </cell>
          <cell r="J252">
            <v>768227.62142895977</v>
          </cell>
          <cell r="K252">
            <v>781522.67874758097</v>
          </cell>
          <cell r="L252">
            <v>2341279.1439545206</v>
          </cell>
          <cell r="N252">
            <v>803583.07377810008</v>
          </cell>
          <cell r="O252">
            <v>795350.45238264033</v>
          </cell>
          <cell r="P252">
            <v>763080.98350792029</v>
          </cell>
          <cell r="Q252">
            <v>4703293.6536231814</v>
          </cell>
          <cell r="R252">
            <v>812967.12013594038</v>
          </cell>
          <cell r="S252">
            <v>775056.5588011397</v>
          </cell>
          <cell r="T252">
            <v>705791.46981574048</v>
          </cell>
          <cell r="U252">
            <v>693551.30746440031</v>
          </cell>
          <cell r="V252">
            <v>841497.69047344057</v>
          </cell>
          <cell r="W252">
            <v>901994.94</v>
          </cell>
          <cell r="X252">
            <v>0</v>
          </cell>
          <cell r="Y252">
            <v>9434152.7403138429</v>
          </cell>
          <cell r="Z252" t="str">
            <v xml:space="preserve"> </v>
          </cell>
          <cell r="AA252">
            <v>107.8</v>
          </cell>
          <cell r="AB252">
            <v>0</v>
          </cell>
        </row>
        <row r="253">
          <cell r="A253" t="str">
            <v>400200</v>
          </cell>
          <cell r="C253" t="str">
            <v>Dodatki za ločeno življenje</v>
          </cell>
          <cell r="D253">
            <v>142088.89889999997</v>
          </cell>
          <cell r="G253">
            <v>101.8001261868518</v>
          </cell>
          <cell r="H253">
            <v>-6.5196270093188247</v>
          </cell>
          <cell r="I253">
            <v>12933.286673999997</v>
          </cell>
          <cell r="J253">
            <v>11204.495918000002</v>
          </cell>
          <cell r="K253">
            <v>13117.481838999998</v>
          </cell>
          <cell r="N253">
            <v>13027.221330199996</v>
          </cell>
          <cell r="O253">
            <v>15821.567869799999</v>
          </cell>
          <cell r="P253">
            <v>12973.660468999999</v>
          </cell>
          <cell r="Q253">
            <v>79077.714099999983</v>
          </cell>
          <cell r="R253">
            <v>12884.284243599999</v>
          </cell>
          <cell r="S253">
            <v>12687.070719399997</v>
          </cell>
          <cell r="T253">
            <v>9392.6208991999974</v>
          </cell>
          <cell r="U253">
            <v>12061.585797799997</v>
          </cell>
          <cell r="V253">
            <v>12321.517254199995</v>
          </cell>
          <cell r="W253">
            <v>14747.04</v>
          </cell>
          <cell r="X253">
            <v>0</v>
          </cell>
          <cell r="Y253">
            <v>153171.8330142</v>
          </cell>
          <cell r="AA253">
            <v>107.8</v>
          </cell>
          <cell r="AB253">
            <v>0</v>
          </cell>
        </row>
        <row r="254">
          <cell r="A254">
            <v>400201</v>
          </cell>
          <cell r="C254" t="str">
            <v>Terenski dodatki</v>
          </cell>
          <cell r="D254">
            <v>57666.045900000012</v>
          </cell>
          <cell r="G254">
            <v>102.29582852929508</v>
          </cell>
          <cell r="H254">
            <v>-6.0644366122175626</v>
          </cell>
          <cell r="I254">
            <v>3696.5676440000002</v>
          </cell>
          <cell r="J254">
            <v>3248.2026499999997</v>
          </cell>
          <cell r="K254">
            <v>4380.1533159999999</v>
          </cell>
          <cell r="N254">
            <v>5044.2390460000006</v>
          </cell>
          <cell r="O254">
            <v>6549.6617340000012</v>
          </cell>
          <cell r="P254">
            <v>6540.4355632000015</v>
          </cell>
          <cell r="Q254">
            <v>29459.259953200002</v>
          </cell>
          <cell r="R254">
            <v>6873.271944000001</v>
          </cell>
          <cell r="S254">
            <v>5079.66536</v>
          </cell>
          <cell r="T254">
            <v>5469.5499319999999</v>
          </cell>
          <cell r="U254">
            <v>5316.939628000001</v>
          </cell>
          <cell r="V254">
            <v>4102.068663</v>
          </cell>
          <cell r="W254">
            <v>5821.2</v>
          </cell>
          <cell r="X254">
            <v>0</v>
          </cell>
          <cell r="Y254">
            <v>62121.955480200006</v>
          </cell>
          <cell r="AA254">
            <v>107.72709401287386</v>
          </cell>
          <cell r="AB254">
            <v>-6.7630785831298112E-2</v>
          </cell>
        </row>
        <row r="255">
          <cell r="A255">
            <v>400202</v>
          </cell>
          <cell r="C255" t="str">
            <v>Povračila stroškov prehrane med delom</v>
          </cell>
          <cell r="D255">
            <v>3776242.0029000016</v>
          </cell>
          <cell r="G255">
            <v>100.79425935782045</v>
          </cell>
          <cell r="H255">
            <v>-7.4432880093476115</v>
          </cell>
          <cell r="I255">
            <v>364813.15765817981</v>
          </cell>
          <cell r="J255">
            <v>342540.07252695982</v>
          </cell>
          <cell r="K255">
            <v>353746.75516796036</v>
          </cell>
          <cell r="N255">
            <v>371866.29437650013</v>
          </cell>
          <cell r="O255">
            <v>338371.51795524021</v>
          </cell>
          <cell r="P255">
            <v>344766.3609836601</v>
          </cell>
          <cell r="Q255">
            <v>2116104.1586685004</v>
          </cell>
          <cell r="R255">
            <v>351238.04655786039</v>
          </cell>
          <cell r="S255">
            <v>321172.27492503985</v>
          </cell>
          <cell r="T255">
            <v>301826.72132536041</v>
          </cell>
          <cell r="U255">
            <v>279252.15028480039</v>
          </cell>
          <cell r="V255">
            <v>336178.25936464028</v>
          </cell>
          <cell r="W255">
            <v>349080.11600000004</v>
          </cell>
          <cell r="X255">
            <v>0</v>
          </cell>
          <cell r="Y255">
            <v>4054851.7271262016</v>
          </cell>
          <cell r="AA255">
            <v>107.37796264148957</v>
          </cell>
          <cell r="AB255">
            <v>-0.39150033256996153</v>
          </cell>
        </row>
        <row r="256">
          <cell r="A256">
            <v>400203</v>
          </cell>
          <cell r="C256" t="str">
            <v>Povračila stroškov prevoza na delo in iz dela</v>
          </cell>
          <cell r="D256">
            <v>4790359.2065800009</v>
          </cell>
          <cell r="G256">
            <v>124.86657855658865</v>
          </cell>
          <cell r="H256">
            <v>14.661688298061208</v>
          </cell>
          <cell r="I256">
            <v>410085.83180180017</v>
          </cell>
          <cell r="J256">
            <v>411234.85033399996</v>
          </cell>
          <cell r="K256">
            <v>410278.28842462064</v>
          </cell>
          <cell r="N256">
            <v>413645.31902539992</v>
          </cell>
          <cell r="O256">
            <v>434607.70482360013</v>
          </cell>
          <cell r="P256">
            <v>398800.52649206028</v>
          </cell>
          <cell r="Q256">
            <v>2478652.5209014812</v>
          </cell>
          <cell r="R256">
            <v>441971.51739047992</v>
          </cell>
          <cell r="S256">
            <v>436117.54779669992</v>
          </cell>
          <cell r="T256">
            <v>389102.57765918004</v>
          </cell>
          <cell r="U256">
            <v>396920.63175379991</v>
          </cell>
          <cell r="V256">
            <v>488895.84519160027</v>
          </cell>
          <cell r="W256">
            <v>532346.58400000003</v>
          </cell>
          <cell r="X256">
            <v>0</v>
          </cell>
          <cell r="Y256">
            <v>5164007.2246932415</v>
          </cell>
          <cell r="AA256">
            <v>107.8</v>
          </cell>
          <cell r="AB256">
            <v>0</v>
          </cell>
        </row>
        <row r="257">
          <cell r="D257" t="str">
            <v xml:space="preserve"> </v>
          </cell>
          <cell r="Y257" t="str">
            <v xml:space="preserve"> </v>
          </cell>
        </row>
        <row r="258">
          <cell r="A258">
            <v>4003</v>
          </cell>
          <cell r="C258" t="str">
            <v>Sredstva za delovno uspešnost</v>
          </cell>
          <cell r="D258">
            <v>2472796.2352599995</v>
          </cell>
          <cell r="E258">
            <v>2435075</v>
          </cell>
          <cell r="F258">
            <v>37721.235259999521</v>
          </cell>
          <cell r="G258">
            <v>113.07161111868471</v>
          </cell>
          <cell r="H258">
            <v>3.8306805497563943</v>
          </cell>
          <cell r="I258">
            <v>219359.88</v>
          </cell>
          <cell r="J258">
            <v>227256.83568000002</v>
          </cell>
          <cell r="K258">
            <v>227256.83568000002</v>
          </cell>
          <cell r="L258">
            <v>673873.55136000004</v>
          </cell>
          <cell r="N258">
            <v>227256.83568000002</v>
          </cell>
          <cell r="O258">
            <v>227256.83568000002</v>
          </cell>
          <cell r="P258">
            <v>227256.83568000002</v>
          </cell>
          <cell r="Q258">
            <v>1355644.0584</v>
          </cell>
          <cell r="R258">
            <v>227256.83568000002</v>
          </cell>
          <cell r="S258">
            <v>227256.83568000002</v>
          </cell>
          <cell r="T258">
            <v>227256.83568000002</v>
          </cell>
          <cell r="U258">
            <v>227256.83568000002</v>
          </cell>
          <cell r="V258">
            <v>233392.77024335999</v>
          </cell>
          <cell r="W258">
            <v>242728.48105309441</v>
          </cell>
          <cell r="X258">
            <v>0</v>
          </cell>
          <cell r="Y258">
            <v>2740792.6524164546</v>
          </cell>
          <cell r="Z258" t="str">
            <v xml:space="preserve"> </v>
          </cell>
          <cell r="AA258">
            <v>110.83778814182305</v>
          </cell>
          <cell r="AB258">
            <v>2.8179852892607187</v>
          </cell>
        </row>
        <row r="259">
          <cell r="A259">
            <v>4004</v>
          </cell>
          <cell r="C259" t="str">
            <v>Sredstva za nadurno delo</v>
          </cell>
          <cell r="D259">
            <v>1652100.4132099997</v>
          </cell>
          <cell r="E259">
            <v>1929475</v>
          </cell>
          <cell r="F259">
            <v>-277374.58679000032</v>
          </cell>
          <cell r="G259">
            <v>96.083300192512539</v>
          </cell>
          <cell r="H259">
            <v>-11.769237656095015</v>
          </cell>
          <cell r="I259">
            <v>159694.13</v>
          </cell>
          <cell r="J259">
            <v>172060.84342720002</v>
          </cell>
          <cell r="K259">
            <v>172060.84342720002</v>
          </cell>
          <cell r="L259">
            <v>503815.81685439998</v>
          </cell>
          <cell r="N259">
            <v>172060.84342720002</v>
          </cell>
          <cell r="O259">
            <v>172060.84342720002</v>
          </cell>
          <cell r="P259">
            <v>172060.84342720002</v>
          </cell>
          <cell r="Q259">
            <v>1019998.3471359999</v>
          </cell>
          <cell r="R259">
            <v>172060.84342720002</v>
          </cell>
          <cell r="S259">
            <v>172060.84342720002</v>
          </cell>
          <cell r="T259">
            <v>172060.84342720002</v>
          </cell>
          <cell r="U259">
            <v>172060.84342720002</v>
          </cell>
          <cell r="V259">
            <v>176706.48619973441</v>
          </cell>
          <cell r="W259">
            <v>183774.74564772379</v>
          </cell>
          <cell r="X259">
            <v>0</v>
          </cell>
          <cell r="Y259">
            <v>2068722.9526922586</v>
          </cell>
          <cell r="Z259" t="str">
            <v xml:space="preserve"> </v>
          </cell>
          <cell r="AA259">
            <v>125.21774924520292</v>
          </cell>
          <cell r="AB259">
            <v>16.157466832284712</v>
          </cell>
        </row>
        <row r="260">
          <cell r="A260">
            <v>4005</v>
          </cell>
          <cell r="C260" t="str">
            <v>Plače za delo po pogodbi</v>
          </cell>
          <cell r="D260">
            <v>13325.039789999999</v>
          </cell>
          <cell r="E260">
            <v>71975</v>
          </cell>
          <cell r="F260">
            <v>-58649.960210000005</v>
          </cell>
          <cell r="G260">
            <v>102.76881117757483</v>
          </cell>
          <cell r="H260">
            <v>-5.6301091115015396</v>
          </cell>
          <cell r="I260">
            <v>239.37</v>
          </cell>
          <cell r="J260">
            <v>247.98732000000001</v>
          </cell>
          <cell r="K260">
            <v>247.98732000000001</v>
          </cell>
          <cell r="L260">
            <v>735.34464000000003</v>
          </cell>
          <cell r="N260">
            <v>247.98732000000001</v>
          </cell>
          <cell r="O260">
            <v>247.98732000000001</v>
          </cell>
          <cell r="P260">
            <v>247.98732000000001</v>
          </cell>
          <cell r="Q260">
            <v>1479.3065999999999</v>
          </cell>
          <cell r="R260">
            <v>247.98732000000001</v>
          </cell>
          <cell r="S260">
            <v>247.98732000000001</v>
          </cell>
          <cell r="T260">
            <v>247.98732000000001</v>
          </cell>
          <cell r="U260">
            <v>247.98732000000001</v>
          </cell>
          <cell r="V260">
            <v>254.68297763999999</v>
          </cell>
          <cell r="W260">
            <v>254.68297763999999</v>
          </cell>
          <cell r="X260">
            <v>0</v>
          </cell>
          <cell r="Y260">
            <v>2980.6218352800001</v>
          </cell>
          <cell r="Z260" t="str">
            <v xml:space="preserve"> </v>
          </cell>
          <cell r="AA260">
            <v>22.368577372030497</v>
          </cell>
          <cell r="AB260">
            <v>-79.249928226316797</v>
          </cell>
        </row>
        <row r="261">
          <cell r="D261" t="str">
            <v xml:space="preserve"> </v>
          </cell>
          <cell r="Q261" t="str">
            <v xml:space="preserve"> </v>
          </cell>
          <cell r="Y261" t="str">
            <v xml:space="preserve"> </v>
          </cell>
        </row>
        <row r="262">
          <cell r="A262">
            <v>4009</v>
          </cell>
          <cell r="C262" t="str">
            <v>Drugi izdatki zaposlenim</v>
          </cell>
          <cell r="D262">
            <v>667071.35642000008</v>
          </cell>
          <cell r="E262">
            <v>1096609</v>
          </cell>
          <cell r="F262">
            <v>-429537.64357999992</v>
          </cell>
          <cell r="G262">
            <v>90.509325170527973</v>
          </cell>
          <cell r="H262">
            <v>-16.887672019717201</v>
          </cell>
          <cell r="I262">
            <v>51016.11</v>
          </cell>
          <cell r="J262">
            <v>52852.689960000003</v>
          </cell>
          <cell r="K262">
            <v>52852.689960000003</v>
          </cell>
          <cell r="L262">
            <v>156721.48992000002</v>
          </cell>
          <cell r="N262">
            <v>55224.109186140005</v>
          </cell>
          <cell r="O262">
            <v>45040.167807000005</v>
          </cell>
          <cell r="P262">
            <v>37033.564638169992</v>
          </cell>
          <cell r="Q262">
            <v>294019.33155131002</v>
          </cell>
          <cell r="R262">
            <v>69340.152563939977</v>
          </cell>
          <cell r="S262">
            <v>72115.837887420013</v>
          </cell>
          <cell r="T262">
            <v>60839.074316500017</v>
          </cell>
          <cell r="U262">
            <v>58185.674558240033</v>
          </cell>
          <cell r="V262">
            <v>60000</v>
          </cell>
          <cell r="W262">
            <v>80000</v>
          </cell>
          <cell r="X262">
            <v>0</v>
          </cell>
          <cell r="Y262">
            <v>694500.07087741001</v>
          </cell>
          <cell r="Z262" t="str">
            <v xml:space="preserve"> </v>
          </cell>
          <cell r="AA262">
            <v>104.11181115684727</v>
          </cell>
          <cell r="AB262">
            <v>-3.4213254574700755</v>
          </cell>
        </row>
        <row r="263">
          <cell r="A263">
            <v>400900</v>
          </cell>
          <cell r="C263" t="str">
            <v>Jubilejne nagrade</v>
          </cell>
          <cell r="D263">
            <v>185341.40300000002</v>
          </cell>
          <cell r="G263">
            <v>110.792008683718</v>
          </cell>
          <cell r="H263">
            <v>1.7373817114031169</v>
          </cell>
          <cell r="I263">
            <v>14721.421329999996</v>
          </cell>
          <cell r="J263">
            <v>10924.019721999995</v>
          </cell>
          <cell r="K263">
            <v>13319.405791999998</v>
          </cell>
          <cell r="N263">
            <v>13386.379775999991</v>
          </cell>
          <cell r="O263">
            <v>11507.870989999999</v>
          </cell>
          <cell r="P263">
            <v>11823.281931999996</v>
          </cell>
          <cell r="Q263">
            <v>75682.379541999966</v>
          </cell>
          <cell r="R263">
            <v>14188.714693999986</v>
          </cell>
          <cell r="S263">
            <v>32519.549524000024</v>
          </cell>
          <cell r="T263">
            <v>19796.353192000006</v>
          </cell>
          <cell r="U263">
            <v>21677.665856000036</v>
          </cell>
          <cell r="V263">
            <v>18981.819626000011</v>
          </cell>
          <cell r="W263">
            <v>16951.55</v>
          </cell>
          <cell r="X263">
            <v>0</v>
          </cell>
          <cell r="Y263">
            <v>199798.03243400002</v>
          </cell>
          <cell r="AA263">
            <v>107.8</v>
          </cell>
          <cell r="AB263">
            <v>0</v>
          </cell>
        </row>
        <row r="264">
          <cell r="A264">
            <v>400901</v>
          </cell>
          <cell r="C264" t="str">
            <v>Odpravnine</v>
          </cell>
          <cell r="D264">
            <v>354250.52171</v>
          </cell>
          <cell r="G264">
            <v>67.170888103911238</v>
          </cell>
          <cell r="H264">
            <v>-38.318743706233946</v>
          </cell>
          <cell r="I264">
            <v>120183.25732399999</v>
          </cell>
          <cell r="J264">
            <v>23478.875354999993</v>
          </cell>
          <cell r="K264">
            <v>14382.705415</v>
          </cell>
          <cell r="N264">
            <v>12774.366865000005</v>
          </cell>
          <cell r="O264">
            <v>26124.152535000005</v>
          </cell>
          <cell r="P264">
            <v>15169.741344549999</v>
          </cell>
          <cell r="Q264">
            <v>212113.09883854998</v>
          </cell>
          <cell r="R264">
            <v>42766.987158999997</v>
          </cell>
          <cell r="S264">
            <v>24772.307579499997</v>
          </cell>
          <cell r="T264">
            <v>36069.218282500005</v>
          </cell>
          <cell r="U264">
            <v>21552.797922499994</v>
          </cell>
          <cell r="V264">
            <v>27383.901707499994</v>
          </cell>
          <cell r="W264">
            <v>26788.514999999999</v>
          </cell>
          <cell r="X264">
            <v>0</v>
          </cell>
          <cell r="Y264">
            <v>391446.82648955</v>
          </cell>
          <cell r="AA264">
            <v>110.5</v>
          </cell>
          <cell r="AB264">
            <v>2.5046382189239296</v>
          </cell>
        </row>
        <row r="265">
          <cell r="A265">
            <v>400902</v>
          </cell>
          <cell r="C265" t="str">
            <v>Solidarnostne pomoči</v>
          </cell>
          <cell r="D265">
            <v>127479.43170999999</v>
          </cell>
          <cell r="G265">
            <v>301.05101790265081</v>
          </cell>
          <cell r="H265">
            <v>176.4472157049135</v>
          </cell>
          <cell r="I265">
            <v>3201.6039440000004</v>
          </cell>
          <cell r="J265">
            <v>6895.7622579999988</v>
          </cell>
          <cell r="K265">
            <v>9110.4475000000002</v>
          </cell>
          <cell r="N265">
            <v>29063.362545140011</v>
          </cell>
          <cell r="O265">
            <v>7408.1442820000002</v>
          </cell>
          <cell r="P265">
            <v>10040.541361619997</v>
          </cell>
          <cell r="Q265">
            <v>65719.861890760018</v>
          </cell>
          <cell r="R265">
            <v>12384.450710939996</v>
          </cell>
          <cell r="S265">
            <v>14823.980783919993</v>
          </cell>
          <cell r="T265">
            <v>4973.5028419999999</v>
          </cell>
          <cell r="U265">
            <v>14955.210779739999</v>
          </cell>
          <cell r="V265">
            <v>13200.466376019998</v>
          </cell>
          <cell r="W265">
            <v>11365.354000000001</v>
          </cell>
          <cell r="X265">
            <v>0</v>
          </cell>
          <cell r="Y265">
            <v>137422.82738338</v>
          </cell>
          <cell r="AA265">
            <v>107.8</v>
          </cell>
          <cell r="AB265">
            <v>0</v>
          </cell>
        </row>
        <row r="266">
          <cell r="D266" t="str">
            <v xml:space="preserve"> </v>
          </cell>
          <cell r="Q266" t="str">
            <v xml:space="preserve"> </v>
          </cell>
          <cell r="Y266" t="str">
            <v xml:space="preserve"> </v>
          </cell>
        </row>
        <row r="267">
          <cell r="A267">
            <v>401</v>
          </cell>
          <cell r="C267" t="str">
            <v>PRISPEVKI DELODAJALCEV ZA SOCIALNO VARNOST</v>
          </cell>
          <cell r="D267">
            <v>18625392.128080003</v>
          </cell>
          <cell r="E267">
            <v>18080425</v>
          </cell>
          <cell r="F267">
            <v>544967.12808000296</v>
          </cell>
          <cell r="G267">
            <v>112.63855309011402</v>
          </cell>
          <cell r="H267">
            <v>3.4330147751276456</v>
          </cell>
          <cell r="I267">
            <v>1706560.64</v>
          </cell>
          <cell r="J267">
            <v>1767996.8230399999</v>
          </cell>
          <cell r="K267">
            <v>1767996.8230399999</v>
          </cell>
          <cell r="L267">
            <v>5242554.28608</v>
          </cell>
          <cell r="N267">
            <v>1767996.8230399999</v>
          </cell>
          <cell r="O267">
            <v>1767996.8230399999</v>
          </cell>
          <cell r="P267">
            <v>1767996.8230399999</v>
          </cell>
          <cell r="Q267">
            <v>10546544.755199999</v>
          </cell>
          <cell r="R267">
            <v>1767996.8230399999</v>
          </cell>
          <cell r="S267">
            <v>1767996.8230399999</v>
          </cell>
          <cell r="T267">
            <v>1767996.8230399999</v>
          </cell>
          <cell r="U267">
            <v>1767996.8230399999</v>
          </cell>
          <cell r="V267">
            <v>1815732.7372620802</v>
          </cell>
          <cell r="W267">
            <v>1888362.0467525632</v>
          </cell>
          <cell r="X267">
            <v>0</v>
          </cell>
          <cell r="Y267">
            <v>21322626.831374642</v>
          </cell>
          <cell r="Z267">
            <v>0</v>
          </cell>
          <cell r="AA267">
            <v>114.48149217340899</v>
          </cell>
          <cell r="AB267">
            <v>6.1980446877634563</v>
          </cell>
        </row>
        <row r="268">
          <cell r="C268" t="str">
            <v xml:space="preserve">                                 - dinamizirani sprejeti proračun</v>
          </cell>
          <cell r="D268">
            <v>17288402</v>
          </cell>
          <cell r="I268">
            <v>1430376</v>
          </cell>
          <cell r="J268">
            <v>1430376</v>
          </cell>
          <cell r="K268">
            <v>1430376</v>
          </cell>
          <cell r="N268">
            <v>1430376</v>
          </cell>
          <cell r="O268">
            <v>1430376</v>
          </cell>
          <cell r="P268">
            <v>1430376</v>
          </cell>
          <cell r="Q268">
            <v>8582256</v>
          </cell>
          <cell r="R268">
            <v>1430376</v>
          </cell>
          <cell r="S268">
            <v>1430376</v>
          </cell>
          <cell r="T268">
            <v>1430376</v>
          </cell>
          <cell r="U268">
            <v>1430376</v>
          </cell>
          <cell r="V268">
            <v>1513371</v>
          </cell>
          <cell r="W268">
            <v>1554266</v>
          </cell>
          <cell r="X268">
            <v>0</v>
          </cell>
          <cell r="Y268">
            <v>17371397</v>
          </cell>
        </row>
        <row r="269">
          <cell r="I269" t="str">
            <v>+1%</v>
          </cell>
          <cell r="J269" t="str">
            <v>+3,6%</v>
          </cell>
          <cell r="V269" t="str">
            <v>+2,7%</v>
          </cell>
          <cell r="W269" t="str">
            <v>+4%</v>
          </cell>
        </row>
        <row r="270">
          <cell r="A270">
            <v>4010</v>
          </cell>
          <cell r="C270" t="str">
            <v>Prispevki za pokojninsko in invalidsko zavarovanje</v>
          </cell>
          <cell r="D270">
            <v>11598823.535</v>
          </cell>
          <cell r="E270">
            <v>11274078</v>
          </cell>
          <cell r="F270">
            <v>324745.53500000015</v>
          </cell>
          <cell r="G270">
            <v>112.86463985876867</v>
          </cell>
          <cell r="H270">
            <v>3.6406242963899587</v>
          </cell>
          <cell r="I270">
            <v>1064292.55</v>
          </cell>
          <cell r="J270">
            <v>1102607.0818</v>
          </cell>
          <cell r="K270">
            <v>1102607.0818</v>
          </cell>
          <cell r="N270">
            <v>1102607.0818</v>
          </cell>
          <cell r="O270">
            <v>1102607.0818</v>
          </cell>
          <cell r="P270">
            <v>1102607.0818</v>
          </cell>
          <cell r="Q270">
            <v>6577327.9589999998</v>
          </cell>
          <cell r="R270">
            <v>1102607.0818</v>
          </cell>
          <cell r="S270">
            <v>1102607.0818</v>
          </cell>
          <cell r="T270">
            <v>1102607.0818</v>
          </cell>
          <cell r="U270">
            <v>1102607.0818</v>
          </cell>
          <cell r="V270">
            <v>1132377.4730086001</v>
          </cell>
          <cell r="W270">
            <v>1177672.5719289442</v>
          </cell>
          <cell r="Y270">
            <v>13297806.331137545</v>
          </cell>
          <cell r="Z270" t="str">
            <v xml:space="preserve"> </v>
          </cell>
          <cell r="AA270">
            <v>114.64788899504148</v>
          </cell>
          <cell r="AB270">
            <v>6.3524016651590642</v>
          </cell>
        </row>
        <row r="271">
          <cell r="A271">
            <v>4011</v>
          </cell>
          <cell r="C271" t="str">
            <v>Prispevki za zdravstveno zavarovanje</v>
          </cell>
          <cell r="D271">
            <v>6867175.2116</v>
          </cell>
          <cell r="E271">
            <v>6652055</v>
          </cell>
          <cell r="F271">
            <v>215120.21160000004</v>
          </cell>
          <cell r="G271">
            <v>112.2681395992068</v>
          </cell>
          <cell r="H271">
            <v>3.0928738284727189</v>
          </cell>
          <cell r="I271">
            <v>627699.85</v>
          </cell>
          <cell r="J271">
            <v>650297.04460000002</v>
          </cell>
          <cell r="K271">
            <v>650297.04460000002</v>
          </cell>
          <cell r="N271">
            <v>650297.04460000002</v>
          </cell>
          <cell r="O271">
            <v>650297.04460000002</v>
          </cell>
          <cell r="P271">
            <v>650297.04460000002</v>
          </cell>
          <cell r="Q271">
            <v>3879185.0730000003</v>
          </cell>
          <cell r="R271">
            <v>650297.04460000002</v>
          </cell>
          <cell r="S271">
            <v>650297.04460000002</v>
          </cell>
          <cell r="T271">
            <v>650297.04460000002</v>
          </cell>
          <cell r="U271">
            <v>650297.04460000002</v>
          </cell>
          <cell r="V271">
            <v>667855.06480419997</v>
          </cell>
          <cell r="W271">
            <v>694569.26739636797</v>
          </cell>
          <cell r="Y271">
            <v>7842797.5836005677</v>
          </cell>
          <cell r="Z271" t="str">
            <v xml:space="preserve"> </v>
          </cell>
          <cell r="AA271">
            <v>114.20704062352378</v>
          </cell>
          <cell r="AB271">
            <v>5.943451413287363</v>
          </cell>
        </row>
        <row r="272">
          <cell r="A272">
            <v>4012</v>
          </cell>
          <cell r="C272" t="str">
            <v>Prispevki za zaposlovanje</v>
          </cell>
          <cell r="D272">
            <v>59757.850140000002</v>
          </cell>
          <cell r="E272">
            <v>57831</v>
          </cell>
          <cell r="F272">
            <v>1926.8501400000023</v>
          </cell>
          <cell r="G272">
            <v>112.15967215596434</v>
          </cell>
          <cell r="H272">
            <v>2.9932710339433726</v>
          </cell>
          <cell r="I272">
            <v>5458.04</v>
          </cell>
          <cell r="J272">
            <v>5654.5294400000002</v>
          </cell>
          <cell r="K272">
            <v>5654.5294400000002</v>
          </cell>
          <cell r="N272">
            <v>5654.5294400000002</v>
          </cell>
          <cell r="O272">
            <v>5654.5294400000002</v>
          </cell>
          <cell r="P272">
            <v>5654.5294400000002</v>
          </cell>
          <cell r="Q272">
            <v>33730.687199999993</v>
          </cell>
          <cell r="R272">
            <v>5654.5294400000002</v>
          </cell>
          <cell r="S272">
            <v>5654.5294400000002</v>
          </cell>
          <cell r="T272">
            <v>5654.5294400000002</v>
          </cell>
          <cell r="U272">
            <v>5654.5294400000002</v>
          </cell>
          <cell r="V272">
            <v>5807.20173488</v>
          </cell>
          <cell r="W272">
            <v>6039.4898042752002</v>
          </cell>
          <cell r="Y272">
            <v>68195.496499155182</v>
          </cell>
          <cell r="Z272" t="str">
            <v xml:space="preserve"> </v>
          </cell>
          <cell r="AA272">
            <v>114.11972877101093</v>
          </cell>
          <cell r="AB272">
            <v>5.8624571159655972</v>
          </cell>
        </row>
        <row r="273">
          <cell r="A273">
            <v>4013</v>
          </cell>
          <cell r="C273" t="str">
            <v>Prispevki za porodniško varstvo</v>
          </cell>
          <cell r="D273">
            <v>99635.531340000016</v>
          </cell>
          <cell r="E273">
            <v>96461</v>
          </cell>
          <cell r="F273">
            <v>3174.5313400000159</v>
          </cell>
          <cell r="G273">
            <v>112.27578326467618</v>
          </cell>
          <cell r="H273">
            <v>3.099892805028631</v>
          </cell>
          <cell r="I273">
            <v>9110.2000000000007</v>
          </cell>
          <cell r="J273">
            <v>9438.1672000000017</v>
          </cell>
          <cell r="K273">
            <v>9438.1672000000017</v>
          </cell>
          <cell r="N273">
            <v>9438.1672000000017</v>
          </cell>
          <cell r="O273">
            <v>9438.1672000000017</v>
          </cell>
          <cell r="P273">
            <v>9438.1672000000017</v>
          </cell>
          <cell r="Q273">
            <v>56301.036000000015</v>
          </cell>
          <cell r="R273">
            <v>9438.1672000000017</v>
          </cell>
          <cell r="S273">
            <v>9438.1672000000017</v>
          </cell>
          <cell r="T273">
            <v>9438.1672000000017</v>
          </cell>
          <cell r="U273">
            <v>9438.1672000000017</v>
          </cell>
          <cell r="V273">
            <v>9692.9977144000004</v>
          </cell>
          <cell r="W273">
            <v>10080.717622976001</v>
          </cell>
          <cell r="Y273">
            <v>113827.420137376</v>
          </cell>
          <cell r="Z273" t="str">
            <v xml:space="preserve"> </v>
          </cell>
          <cell r="AA273">
            <v>114.24380299528593</v>
          </cell>
          <cell r="AB273">
            <v>5.9775537989665395</v>
          </cell>
        </row>
        <row r="274">
          <cell r="D274" t="str">
            <v xml:space="preserve"> </v>
          </cell>
          <cell r="Q274" t="str">
            <v xml:space="preserve"> </v>
          </cell>
          <cell r="Y274" t="str">
            <v xml:space="preserve"> </v>
          </cell>
        </row>
        <row r="275">
          <cell r="A275">
            <v>402</v>
          </cell>
          <cell r="C275" t="str">
            <v xml:space="preserve">IZDATKI ZA BLAGO IN STORITVE </v>
          </cell>
          <cell r="D275">
            <v>109594691.19481999</v>
          </cell>
          <cell r="E275">
            <v>114628613</v>
          </cell>
          <cell r="F275">
            <v>-5033921.8051800132</v>
          </cell>
          <cell r="G275">
            <v>113.32628047284356</v>
          </cell>
          <cell r="H275">
            <v>4.0645367060087665</v>
          </cell>
          <cell r="I275">
            <v>2777447.1356437001</v>
          </cell>
          <cell r="J275">
            <v>5808321.4291027812</v>
          </cell>
          <cell r="K275">
            <v>11568755.798173703</v>
          </cell>
          <cell r="L275">
            <v>20154524.362920184</v>
          </cell>
          <cell r="N275">
            <v>11096679.464410823</v>
          </cell>
          <cell r="O275">
            <v>8777251.6106416397</v>
          </cell>
          <cell r="P275">
            <v>10512919.571862681</v>
          </cell>
          <cell r="Q275">
            <v>50541375.009835333</v>
          </cell>
          <cell r="R275">
            <v>9520093.6956651416</v>
          </cell>
          <cell r="S275">
            <v>8729228.0713686999</v>
          </cell>
          <cell r="T275">
            <v>8562253.0011744611</v>
          </cell>
          <cell r="U275">
            <v>11630883.603668841</v>
          </cell>
          <cell r="V275">
            <v>9142204.9876115024</v>
          </cell>
          <cell r="W275">
            <v>14226048.498865347</v>
          </cell>
          <cell r="X275">
            <v>6514195.534</v>
          </cell>
          <cell r="Y275">
            <v>118866282.40218933</v>
          </cell>
          <cell r="Z275" t="e">
            <v>#VALUE!</v>
          </cell>
          <cell r="AA275">
            <v>108.45989080884199</v>
          </cell>
          <cell r="AB275">
            <v>0.61214360746011209</v>
          </cell>
        </row>
        <row r="276">
          <cell r="C276" t="str">
            <v xml:space="preserve">                                 - dinamizirani sprejeti proračun</v>
          </cell>
          <cell r="D276">
            <v>49386614</v>
          </cell>
          <cell r="I276">
            <v>2312039</v>
          </cell>
          <cell r="J276">
            <v>2312039</v>
          </cell>
          <cell r="K276">
            <v>2312039</v>
          </cell>
          <cell r="N276">
            <v>2312039</v>
          </cell>
          <cell r="O276">
            <v>2312039</v>
          </cell>
          <cell r="P276">
            <v>2312039</v>
          </cell>
          <cell r="Q276">
            <v>13872234</v>
          </cell>
          <cell r="R276">
            <v>2312039</v>
          </cell>
          <cell r="S276">
            <v>2312039</v>
          </cell>
          <cell r="T276">
            <v>2312039</v>
          </cell>
          <cell r="U276">
            <v>2312039</v>
          </cell>
          <cell r="V276">
            <v>10027791</v>
          </cell>
          <cell r="W276">
            <v>16367871</v>
          </cell>
          <cell r="X276">
            <v>7586314</v>
          </cell>
          <cell r="Y276">
            <v>57102366</v>
          </cell>
        </row>
        <row r="277">
          <cell r="V277" t="str">
            <v xml:space="preserve"> </v>
          </cell>
        </row>
        <row r="278">
          <cell r="A278">
            <v>4020</v>
          </cell>
          <cell r="C278" t="str">
            <v>Pisarniški in splošni material in storitve</v>
          </cell>
          <cell r="D278">
            <v>18145112.736809999</v>
          </cell>
          <cell r="E278">
            <v>16756828</v>
          </cell>
          <cell r="F278">
            <v>1388284.7368099988</v>
          </cell>
          <cell r="G278">
            <v>124.35729064661246</v>
          </cell>
          <cell r="H278">
            <v>14.194022632334665</v>
          </cell>
          <cell r="I278">
            <v>173513.73673788004</v>
          </cell>
          <cell r="J278">
            <v>698154.99899992009</v>
          </cell>
          <cell r="K278">
            <v>1519758.0049698206</v>
          </cell>
          <cell r="L278">
            <v>2391426.740707621</v>
          </cell>
          <cell r="N278">
            <v>1488041.2803687202</v>
          </cell>
          <cell r="O278">
            <v>1529666.0425169196</v>
          </cell>
          <cell r="P278">
            <v>1742124.4092544608</v>
          </cell>
          <cell r="Q278">
            <v>7151258.4728477215</v>
          </cell>
          <cell r="R278">
            <v>1690926.9748740604</v>
          </cell>
          <cell r="S278">
            <v>1432199.9367845403</v>
          </cell>
          <cell r="T278">
            <v>1310084.5367486798</v>
          </cell>
          <cell r="U278">
            <v>1829606.2362562597</v>
          </cell>
          <cell r="V278">
            <v>1403155.3727699202</v>
          </cell>
          <cell r="W278">
            <v>2479400</v>
          </cell>
          <cell r="X278">
            <v>2263800</v>
          </cell>
          <cell r="Y278">
            <v>19560431.530281182</v>
          </cell>
          <cell r="Z278" t="str">
            <v xml:space="preserve"> </v>
          </cell>
          <cell r="AA278">
            <v>107.8</v>
          </cell>
          <cell r="AB278">
            <v>0</v>
          </cell>
        </row>
        <row r="279">
          <cell r="C279" t="str">
            <v xml:space="preserve">                                 - dinamizirani sprejeti proračun</v>
          </cell>
          <cell r="D279">
            <v>5624183</v>
          </cell>
          <cell r="I279">
            <v>180059</v>
          </cell>
          <cell r="J279">
            <v>180059</v>
          </cell>
          <cell r="K279">
            <v>180059</v>
          </cell>
          <cell r="N279">
            <v>180059</v>
          </cell>
          <cell r="O279">
            <v>180059</v>
          </cell>
          <cell r="P279">
            <v>180059</v>
          </cell>
          <cell r="Q279">
            <v>1080354</v>
          </cell>
          <cell r="R279">
            <v>180059</v>
          </cell>
          <cell r="S279">
            <v>180059</v>
          </cell>
          <cell r="T279">
            <v>180059</v>
          </cell>
          <cell r="U279">
            <v>180059</v>
          </cell>
          <cell r="V279">
            <v>1582137</v>
          </cell>
          <cell r="W279">
            <v>2253461</v>
          </cell>
          <cell r="X279">
            <v>1390073</v>
          </cell>
          <cell r="Y279">
            <v>7026261</v>
          </cell>
        </row>
        <row r="280">
          <cell r="A280">
            <v>402000</v>
          </cell>
          <cell r="C280" t="str">
            <v>Pisarniški material in storitve</v>
          </cell>
          <cell r="D280">
            <v>2528251.3831989914</v>
          </cell>
          <cell r="G280">
            <v>116.59240998505436</v>
          </cell>
          <cell r="H280">
            <v>7.0637373600131781</v>
          </cell>
          <cell r="I280">
            <v>59453.920302700011</v>
          </cell>
          <cell r="J280">
            <v>126822.51029909999</v>
          </cell>
          <cell r="K280">
            <v>235299.31766880027</v>
          </cell>
          <cell r="N280">
            <v>224108.13858663983</v>
          </cell>
          <cell r="O280">
            <v>201653.74851621999</v>
          </cell>
          <cell r="P280">
            <v>273376.51116622024</v>
          </cell>
          <cell r="Q280">
            <v>1120714.1465396804</v>
          </cell>
          <cell r="R280">
            <v>252519.58895393982</v>
          </cell>
          <cell r="S280">
            <v>179571.81462527989</v>
          </cell>
          <cell r="T280">
            <v>144463.40021652001</v>
          </cell>
          <cell r="U280">
            <v>194405.57421669993</v>
          </cell>
          <cell r="V280">
            <v>190344.27239828015</v>
          </cell>
          <cell r="W280">
            <v>336341.64693583176</v>
          </cell>
          <cell r="X280">
            <v>307094.54720228113</v>
          </cell>
          <cell r="Y280">
            <v>2725454.9910885133</v>
          </cell>
          <cell r="AA280" t="str">
            <v xml:space="preserve"> </v>
          </cell>
          <cell r="AB280" t="str">
            <v xml:space="preserve"> </v>
          </cell>
        </row>
        <row r="281">
          <cell r="A281">
            <v>402001</v>
          </cell>
          <cell r="C281" t="str">
            <v>Čistilni material in storitve</v>
          </cell>
          <cell r="D281">
            <v>1616727.9324618867</v>
          </cell>
          <cell r="G281">
            <v>113.93469645982263</v>
          </cell>
          <cell r="H281">
            <v>4.6232290723807239</v>
          </cell>
          <cell r="I281">
            <v>37794.810394880005</v>
          </cell>
          <cell r="J281">
            <v>71983.86957915996</v>
          </cell>
          <cell r="K281">
            <v>115269.86982896004</v>
          </cell>
          <cell r="N281">
            <v>140666.49357221994</v>
          </cell>
          <cell r="O281">
            <v>141364.33100790001</v>
          </cell>
          <cell r="P281">
            <v>130226.69345840001</v>
          </cell>
          <cell r="Q281">
            <v>637306.06784151995</v>
          </cell>
          <cell r="R281">
            <v>127093.71324803999</v>
          </cell>
          <cell r="S281">
            <v>144959.27952659997</v>
          </cell>
          <cell r="T281">
            <v>117825.38433666</v>
          </cell>
          <cell r="U281">
            <v>153443.86013725991</v>
          </cell>
          <cell r="V281">
            <v>128346.00103247994</v>
          </cell>
          <cell r="W281">
            <v>226789.62083275325</v>
          </cell>
          <cell r="X281">
            <v>207068.78423860081</v>
          </cell>
          <cell r="Y281">
            <v>1742832.7111939138</v>
          </cell>
          <cell r="AA281" t="str">
            <v xml:space="preserve"> </v>
          </cell>
          <cell r="AB281" t="str">
            <v xml:space="preserve"> </v>
          </cell>
        </row>
        <row r="282">
          <cell r="A282">
            <v>402002</v>
          </cell>
          <cell r="C282" t="str">
            <v>Storitve varovanja zgradb in prostorov</v>
          </cell>
          <cell r="D282">
            <v>741136.06941092224</v>
          </cell>
          <cell r="G282">
            <v>167.10012814107537</v>
          </cell>
          <cell r="H282">
            <v>53.443643839371333</v>
          </cell>
          <cell r="I282">
            <v>7919.0086975999993</v>
          </cell>
          <cell r="J282">
            <v>29847.8468288</v>
          </cell>
          <cell r="K282">
            <v>63253.998875760029</v>
          </cell>
          <cell r="N282">
            <v>40795.332681179978</v>
          </cell>
          <cell r="O282">
            <v>51392.895410780009</v>
          </cell>
          <cell r="P282">
            <v>134553.87106238006</v>
          </cell>
          <cell r="Q282">
            <v>327762.95355650008</v>
          </cell>
          <cell r="R282">
            <v>53927.764612260027</v>
          </cell>
          <cell r="S282">
            <v>65557.465276380011</v>
          </cell>
          <cell r="T282">
            <v>49017.664351040017</v>
          </cell>
          <cell r="U282">
            <v>79920.008850220038</v>
          </cell>
          <cell r="V282">
            <v>50853.753944840013</v>
          </cell>
          <cell r="W282">
            <v>89859.469576724616</v>
          </cell>
          <cell r="X282">
            <v>82045.602657009411</v>
          </cell>
          <cell r="Y282">
            <v>798944.68282497418</v>
          </cell>
        </row>
        <row r="283">
          <cell r="A283">
            <v>402003</v>
          </cell>
          <cell r="C283" t="str">
            <v>Založniške in tiskarske storitve</v>
          </cell>
          <cell r="D283">
            <v>1033417.5239765962</v>
          </cell>
          <cell r="G283">
            <v>138.35171827952433</v>
          </cell>
          <cell r="H283">
            <v>27.04473671214356</v>
          </cell>
          <cell r="I283">
            <v>6979.1205591799999</v>
          </cell>
          <cell r="J283">
            <v>45339.97451367999</v>
          </cell>
          <cell r="K283">
            <v>97820.352939539967</v>
          </cell>
          <cell r="N283">
            <v>69687.324865620001</v>
          </cell>
          <cell r="O283">
            <v>115195.16848224001</v>
          </cell>
          <cell r="P283">
            <v>63953.505357280002</v>
          </cell>
          <cell r="Q283">
            <v>398975.44671753998</v>
          </cell>
          <cell r="R283">
            <v>84193.144815780048</v>
          </cell>
          <cell r="S283">
            <v>66414.858138860029</v>
          </cell>
          <cell r="T283">
            <v>67965.203749520006</v>
          </cell>
          <cell r="U283">
            <v>78209.482130780001</v>
          </cell>
          <cell r="V283">
            <v>95486.20065446003</v>
          </cell>
          <cell r="W283">
            <v>168725.78083445691</v>
          </cell>
          <cell r="X283">
            <v>154053.97380537368</v>
          </cell>
          <cell r="Y283">
            <v>1114024.0908467707</v>
          </cell>
        </row>
        <row r="284">
          <cell r="A284">
            <v>402004</v>
          </cell>
          <cell r="C284" t="str">
            <v>Časopisi, revije, knjige in strokovna literatura</v>
          </cell>
          <cell r="D284">
            <v>1284456.3087794862</v>
          </cell>
          <cell r="G284">
            <v>118.40842338915031</v>
          </cell>
          <cell r="H284">
            <v>8.7313346089534605</v>
          </cell>
          <cell r="I284">
            <v>28237.932328760013</v>
          </cell>
          <cell r="J284">
            <v>71733.65905243998</v>
          </cell>
          <cell r="K284">
            <v>163231.85677876015</v>
          </cell>
          <cell r="N284">
            <v>164766.32395608001</v>
          </cell>
          <cell r="O284">
            <v>84754.330476199932</v>
          </cell>
          <cell r="P284">
            <v>108022.58144061991</v>
          </cell>
          <cell r="Q284">
            <v>620746.68403285998</v>
          </cell>
          <cell r="R284">
            <v>94544.201533320025</v>
          </cell>
          <cell r="S284">
            <v>101382.85765761993</v>
          </cell>
          <cell r="T284">
            <v>63618.043593719944</v>
          </cell>
          <cell r="U284">
            <v>89260.343278259868</v>
          </cell>
          <cell r="V284">
            <v>94761.564052539907</v>
          </cell>
          <cell r="W284">
            <v>167445.33532880057</v>
          </cell>
          <cell r="X284">
            <v>152884.87138716577</v>
          </cell>
          <cell r="Y284">
            <v>1384643.9008642859</v>
          </cell>
        </row>
        <row r="285">
          <cell r="A285">
            <v>402005</v>
          </cell>
          <cell r="C285" t="str">
            <v>Stroški prevajalskih storitev</v>
          </cell>
          <cell r="D285">
            <v>401394.87487832911</v>
          </cell>
          <cell r="G285">
            <v>125.66024285501753</v>
          </cell>
          <cell r="H285">
            <v>15.390489306719488</v>
          </cell>
          <cell r="I285">
            <v>1319.6159130000003</v>
          </cell>
          <cell r="J285">
            <v>16465.852346019994</v>
          </cell>
          <cell r="K285">
            <v>29295.631260280017</v>
          </cell>
          <cell r="N285">
            <v>33193.965555519993</v>
          </cell>
          <cell r="O285">
            <v>32170.524159620003</v>
          </cell>
          <cell r="P285">
            <v>31677.989678720016</v>
          </cell>
          <cell r="Q285">
            <v>144123.57891316005</v>
          </cell>
          <cell r="R285">
            <v>40432.783936160013</v>
          </cell>
          <cell r="S285">
            <v>38392.55799917999</v>
          </cell>
          <cell r="T285">
            <v>26466.408952059999</v>
          </cell>
          <cell r="U285">
            <v>25990.336522919999</v>
          </cell>
          <cell r="V285">
            <v>35909.662357800007</v>
          </cell>
          <cell r="W285">
            <v>63452.999274178452</v>
          </cell>
          <cell r="X285">
            <v>57935.347163380327</v>
          </cell>
          <cell r="Y285">
            <v>432703.6751188389</v>
          </cell>
        </row>
        <row r="286">
          <cell r="A286">
            <v>402006</v>
          </cell>
          <cell r="C286" t="str">
            <v>Stroški oglaševalskih storitev</v>
          </cell>
          <cell r="D286">
            <v>1198077.8480822302</v>
          </cell>
          <cell r="G286">
            <v>178.68152501551577</v>
          </cell>
          <cell r="H286">
            <v>64.078535367783076</v>
          </cell>
          <cell r="I286">
            <v>2703.1929293600001</v>
          </cell>
          <cell r="J286">
            <v>29326.823492120006</v>
          </cell>
          <cell r="K286">
            <v>47535.417725179985</v>
          </cell>
          <cell r="N286">
            <v>165771.96144894007</v>
          </cell>
          <cell r="O286">
            <v>79518.65628784</v>
          </cell>
          <cell r="P286">
            <v>73918.999840839984</v>
          </cell>
          <cell r="Q286">
            <v>398775.05172428006</v>
          </cell>
          <cell r="R286">
            <v>108451.84477050001</v>
          </cell>
          <cell r="S286">
            <v>74164.967618280032</v>
          </cell>
          <cell r="T286">
            <v>56066.111855599986</v>
          </cell>
          <cell r="U286">
            <v>98740.019943179941</v>
          </cell>
          <cell r="V286">
            <v>126776.6212189401</v>
          </cell>
          <cell r="W286">
            <v>224016.49934870168</v>
          </cell>
          <cell r="X286">
            <v>204536.80375316238</v>
          </cell>
          <cell r="Y286">
            <v>1291527.9202326443</v>
          </cell>
        </row>
        <row r="287">
          <cell r="A287">
            <v>402007</v>
          </cell>
          <cell r="C287" t="str">
            <v>Računalniške storitve</v>
          </cell>
          <cell r="D287">
            <v>1965453.1562450489</v>
          </cell>
          <cell r="G287">
            <v>129.59442947799673</v>
          </cell>
          <cell r="H287">
            <v>19.003149199262353</v>
          </cell>
          <cell r="I287">
            <v>6075.8069449000004</v>
          </cell>
          <cell r="J287">
            <v>44458.930622260021</v>
          </cell>
          <cell r="K287">
            <v>169374.35620952011</v>
          </cell>
          <cell r="N287">
            <v>95598.02561539998</v>
          </cell>
          <cell r="O287">
            <v>143315.08617888004</v>
          </cell>
          <cell r="P287">
            <v>307046.97130646004</v>
          </cell>
          <cell r="Q287">
            <v>765869.17687742016</v>
          </cell>
          <cell r="R287">
            <v>215458.24805582003</v>
          </cell>
          <cell r="S287">
            <v>181265.67002082005</v>
          </cell>
          <cell r="T287">
            <v>110430.861156</v>
          </cell>
          <cell r="U287">
            <v>169610.86944185992</v>
          </cell>
          <cell r="V287">
            <v>154352.70372983997</v>
          </cell>
          <cell r="W287">
            <v>272743.91778316488</v>
          </cell>
          <cell r="X287">
            <v>249027.05536723748</v>
          </cell>
          <cell r="Y287">
            <v>2118758.5024321624</v>
          </cell>
        </row>
        <row r="288">
          <cell r="A288">
            <v>402008</v>
          </cell>
          <cell r="C288" t="str">
            <v>Računovodske, knjigovodske in revizorske storitve</v>
          </cell>
          <cell r="D288">
            <v>261654.0747510611</v>
          </cell>
          <cell r="G288">
            <v>385.14174551448639</v>
          </cell>
          <cell r="H288">
            <v>253.66551470568078</v>
          </cell>
          <cell r="I288">
            <v>0</v>
          </cell>
          <cell r="J288">
            <v>9049.1748100600016</v>
          </cell>
          <cell r="K288">
            <v>8213.682886640001</v>
          </cell>
          <cell r="N288">
            <v>24926.427470559993</v>
          </cell>
          <cell r="O288">
            <v>15464.236806480001</v>
          </cell>
          <cell r="P288">
            <v>6972.4506713400015</v>
          </cell>
          <cell r="Q288">
            <v>64625.972645080001</v>
          </cell>
          <cell r="R288">
            <v>87057.002132100024</v>
          </cell>
          <cell r="S288">
            <v>9505.9332090800017</v>
          </cell>
          <cell r="T288">
            <v>9961.1026576600034</v>
          </cell>
          <cell r="U288">
            <v>74783.342655560031</v>
          </cell>
          <cell r="V288">
            <v>8248.0811336000024</v>
          </cell>
          <cell r="W288">
            <v>14574.503123112898</v>
          </cell>
          <cell r="X288">
            <v>13307.155025450907</v>
          </cell>
          <cell r="Y288">
            <v>282063.0925816439</v>
          </cell>
        </row>
        <row r="289">
          <cell r="A289">
            <v>402009</v>
          </cell>
          <cell r="C289" t="str">
            <v>Izdatki za reprezentanco</v>
          </cell>
          <cell r="D289">
            <v>799912.14898176456</v>
          </cell>
          <cell r="G289">
            <v>99.927265060580282</v>
          </cell>
          <cell r="H289">
            <v>-8.2394260233422614</v>
          </cell>
          <cell r="I289">
            <v>9883.1767865599995</v>
          </cell>
          <cell r="J289">
            <v>55393.478674380014</v>
          </cell>
          <cell r="K289">
            <v>74234.923738360041</v>
          </cell>
          <cell r="N289">
            <v>62091.462439160045</v>
          </cell>
          <cell r="O289">
            <v>68293.203995939941</v>
          </cell>
          <cell r="P289">
            <v>53589.815881140006</v>
          </cell>
          <cell r="Q289">
            <v>323486.06151554006</v>
          </cell>
          <cell r="R289">
            <v>71496.648269199955</v>
          </cell>
          <cell r="S289">
            <v>45692.772985860058</v>
          </cell>
          <cell r="T289">
            <v>38446.28229595998</v>
          </cell>
          <cell r="U289">
            <v>63878.421201979974</v>
          </cell>
          <cell r="V289">
            <v>72894.366489560023</v>
          </cell>
          <cell r="W289">
            <v>128805.61610039938</v>
          </cell>
          <cell r="X289">
            <v>117605.12774384291</v>
          </cell>
          <cell r="Y289">
            <v>862305.29660234239</v>
          </cell>
        </row>
        <row r="290">
          <cell r="A290">
            <v>402010</v>
          </cell>
          <cell r="C290" t="str">
            <v>Hrana, storitve menz in restavracij</v>
          </cell>
          <cell r="D290">
            <v>2281135.0012246491</v>
          </cell>
          <cell r="G290">
            <v>100.64557220800987</v>
          </cell>
          <cell r="H290">
            <v>-7.5798235004500754</v>
          </cell>
          <cell r="I290">
            <v>-23076.359601679997</v>
          </cell>
          <cell r="J290">
            <v>34882.070855940015</v>
          </cell>
          <cell r="K290">
            <v>243608.20157057999</v>
          </cell>
          <cell r="N290">
            <v>223274.51621706001</v>
          </cell>
          <cell r="O290">
            <v>193742.90979735999</v>
          </cell>
          <cell r="P290">
            <v>216360.17634308003</v>
          </cell>
          <cell r="Q290">
            <v>888791.51518233994</v>
          </cell>
          <cell r="R290">
            <v>240162.82934643998</v>
          </cell>
          <cell r="S290">
            <v>237639.80564016002</v>
          </cell>
          <cell r="T290">
            <v>196460.08192888001</v>
          </cell>
          <cell r="U290">
            <v>183111.18806134001</v>
          </cell>
          <cell r="V290">
            <v>162747.96269424006</v>
          </cell>
          <cell r="W290">
            <v>287578.48669853958</v>
          </cell>
          <cell r="X290">
            <v>262571.66176823177</v>
          </cell>
          <cell r="Y290">
            <v>2459063.5313201714</v>
          </cell>
        </row>
        <row r="291">
          <cell r="A291">
            <v>402099</v>
          </cell>
          <cell r="C291" t="str">
            <v>Drugi splošni materiali in storitve</v>
          </cell>
          <cell r="D291">
            <v>4033496.4148190357</v>
          </cell>
          <cell r="G291">
            <v>130.66378666835675</v>
          </cell>
          <cell r="H291">
            <v>19.985111724845495</v>
          </cell>
          <cell r="I291">
            <v>36223.511482620001</v>
          </cell>
          <cell r="J291">
            <v>162850.80792596014</v>
          </cell>
          <cell r="K291">
            <v>272620.39548744011</v>
          </cell>
          <cell r="N291">
            <v>243161.3079603402</v>
          </cell>
          <cell r="O291">
            <v>402800.95139745972</v>
          </cell>
          <cell r="P291">
            <v>342424.84304798028</v>
          </cell>
          <cell r="Q291">
            <v>1460081.8173018005</v>
          </cell>
          <cell r="R291">
            <v>315589.20520050026</v>
          </cell>
          <cell r="S291">
            <v>287651.95408642024</v>
          </cell>
          <cell r="T291">
            <v>429363.99165505974</v>
          </cell>
          <cell r="U291">
            <v>618252.78981620003</v>
          </cell>
          <cell r="V291">
            <v>282434.18306334002</v>
          </cell>
          <cell r="W291">
            <v>499066.12416333624</v>
          </cell>
          <cell r="X291">
            <v>455669.06988826348</v>
          </cell>
          <cell r="Y291">
            <v>4348109.1351749199</v>
          </cell>
        </row>
        <row r="292">
          <cell r="Q292" t="str">
            <v xml:space="preserve"> </v>
          </cell>
        </row>
        <row r="293">
          <cell r="A293">
            <v>4021</v>
          </cell>
          <cell r="C293" t="str">
            <v>Posebni materiali in storitve</v>
          </cell>
          <cell r="D293">
            <v>16215189.584850002</v>
          </cell>
          <cell r="E293">
            <v>18708494</v>
          </cell>
          <cell r="F293">
            <v>-2493304.4151499979</v>
          </cell>
          <cell r="G293">
            <v>99.408707003780876</v>
          </cell>
          <cell r="H293">
            <v>-8.7156042205868971</v>
          </cell>
          <cell r="I293">
            <v>672791.96791422018</v>
          </cell>
          <cell r="J293">
            <v>475800.37698578002</v>
          </cell>
          <cell r="K293">
            <v>1300983.0387292202</v>
          </cell>
          <cell r="L293">
            <v>2449575.3836292205</v>
          </cell>
          <cell r="N293">
            <v>2421270.36289754</v>
          </cell>
          <cell r="O293">
            <v>643003.75192746008</v>
          </cell>
          <cell r="P293">
            <v>1566642.4473530594</v>
          </cell>
          <cell r="Q293">
            <v>7080491.94580728</v>
          </cell>
          <cell r="R293">
            <v>1068981.8027919801</v>
          </cell>
          <cell r="S293">
            <v>710897.65513998002</v>
          </cell>
          <cell r="T293">
            <v>816784.05379955994</v>
          </cell>
          <cell r="U293">
            <v>3001746.2595843798</v>
          </cell>
          <cell r="V293">
            <v>684069.9193451202</v>
          </cell>
          <cell r="W293">
            <v>3557400</v>
          </cell>
          <cell r="X293">
            <v>559602.7359999998</v>
          </cell>
          <cell r="Y293">
            <v>17479974.3724683</v>
          </cell>
          <cell r="Z293" t="str">
            <v xml:space="preserve"> </v>
          </cell>
          <cell r="AA293">
            <v>107.8</v>
          </cell>
          <cell r="AB293">
            <v>0</v>
          </cell>
        </row>
        <row r="294">
          <cell r="C294" t="str">
            <v xml:space="preserve">                                 - dinamizirani sprejeti proračun</v>
          </cell>
          <cell r="D294">
            <v>9744302</v>
          </cell>
          <cell r="I294">
            <v>530629</v>
          </cell>
          <cell r="J294">
            <v>530629</v>
          </cell>
          <cell r="K294">
            <v>530629</v>
          </cell>
          <cell r="N294">
            <v>530629</v>
          </cell>
          <cell r="O294">
            <v>530629</v>
          </cell>
          <cell r="P294">
            <v>530629</v>
          </cell>
          <cell r="Q294">
            <v>3183774</v>
          </cell>
          <cell r="R294">
            <v>530629</v>
          </cell>
          <cell r="S294">
            <v>530629</v>
          </cell>
          <cell r="T294">
            <v>530629</v>
          </cell>
          <cell r="U294">
            <v>530629</v>
          </cell>
          <cell r="V294">
            <v>1242384</v>
          </cell>
          <cell r="W294">
            <v>3446121</v>
          </cell>
          <cell r="X294">
            <v>461262</v>
          </cell>
          <cell r="Y294">
            <v>10456057</v>
          </cell>
        </row>
        <row r="295">
          <cell r="A295">
            <v>402100</v>
          </cell>
          <cell r="C295" t="str">
            <v>Uniforme in službena obleka</v>
          </cell>
          <cell r="D295">
            <v>895902.36870982812</v>
          </cell>
          <cell r="G295">
            <v>98.796428075628043</v>
          </cell>
          <cell r="H295">
            <v>-9.2778438240330274</v>
          </cell>
          <cell r="I295">
            <v>0</v>
          </cell>
          <cell r="J295">
            <v>54098.624205780019</v>
          </cell>
          <cell r="K295">
            <v>38576.662504380001</v>
          </cell>
          <cell r="N295">
            <v>33244.945663159997</v>
          </cell>
          <cell r="O295">
            <v>11050.323279380002</v>
          </cell>
          <cell r="P295">
            <v>15694.33083988</v>
          </cell>
          <cell r="Q295">
            <v>152664.88649258006</v>
          </cell>
          <cell r="R295">
            <v>63654.892242479997</v>
          </cell>
          <cell r="S295">
            <v>103294.43143096002</v>
          </cell>
          <cell r="T295">
            <v>146909.46167589998</v>
          </cell>
          <cell r="U295">
            <v>99264.701214140019</v>
          </cell>
          <cell r="V295">
            <v>136486.14228480001</v>
          </cell>
          <cell r="W295">
            <v>165462.37002947621</v>
          </cell>
          <cell r="X295">
            <v>98045.868098858555</v>
          </cell>
          <cell r="Y295">
            <v>965782.75346919475</v>
          </cell>
          <cell r="AA295" t="str">
            <v xml:space="preserve"> </v>
          </cell>
          <cell r="AB295" t="str">
            <v xml:space="preserve"> </v>
          </cell>
        </row>
        <row r="296">
          <cell r="A296">
            <v>402101</v>
          </cell>
          <cell r="C296" t="str">
            <v>Knjige</v>
          </cell>
          <cell r="D296">
            <v>88871.519210105733</v>
          </cell>
          <cell r="G296">
            <v>26.031887861813868</v>
          </cell>
          <cell r="H296">
            <v>-76.095603432677805</v>
          </cell>
          <cell r="I296">
            <v>355.05797096000003</v>
          </cell>
          <cell r="J296">
            <v>5432.7698440400009</v>
          </cell>
          <cell r="K296">
            <v>16806.508355560003</v>
          </cell>
          <cell r="N296">
            <v>2525.6257826800006</v>
          </cell>
          <cell r="O296">
            <v>20351.189809720003</v>
          </cell>
          <cell r="P296">
            <v>4484.4133041400009</v>
          </cell>
          <cell r="Q296">
            <v>49955.565067100004</v>
          </cell>
          <cell r="R296">
            <v>5899.8664031999997</v>
          </cell>
          <cell r="S296">
            <v>2831.5610292199999</v>
          </cell>
          <cell r="T296">
            <v>22269.942092860005</v>
          </cell>
          <cell r="U296">
            <v>4975.9407174399994</v>
          </cell>
          <cell r="V296">
            <v>3368.0552505600003</v>
          </cell>
          <cell r="W296">
            <v>4083.0988026975842</v>
          </cell>
          <cell r="X296">
            <v>2419.4683454164106</v>
          </cell>
          <cell r="Y296">
            <v>95803.497708494004</v>
          </cell>
          <cell r="AA296" t="str">
            <v xml:space="preserve"> </v>
          </cell>
          <cell r="AB296" t="str">
            <v xml:space="preserve"> </v>
          </cell>
        </row>
        <row r="297">
          <cell r="A297">
            <v>402102</v>
          </cell>
          <cell r="C297" t="str">
            <v>Zdravila, ortopedski pripomočki in sanitetni material</v>
          </cell>
          <cell r="D297">
            <v>241782.30612103533</v>
          </cell>
          <cell r="G297">
            <v>113.31576886135343</v>
          </cell>
          <cell r="H297">
            <v>4.0548841702051703</v>
          </cell>
          <cell r="I297">
            <v>3229.2238886600007</v>
          </cell>
          <cell r="J297">
            <v>18986.168094739998</v>
          </cell>
          <cell r="K297">
            <v>50293.398538460009</v>
          </cell>
          <cell r="N297">
            <v>21151.354670600002</v>
          </cell>
          <cell r="O297">
            <v>8816.7148146</v>
          </cell>
          <cell r="P297">
            <v>24279.463226479995</v>
          </cell>
          <cell r="Q297">
            <v>126756.32323354</v>
          </cell>
          <cell r="R297">
            <v>22826.096619480006</v>
          </cell>
          <cell r="S297">
            <v>22758.753851679998</v>
          </cell>
          <cell r="T297">
            <v>36573.508804140001</v>
          </cell>
          <cell r="U297">
            <v>14856.02505618</v>
          </cell>
          <cell r="V297">
            <v>12580.997934120003</v>
          </cell>
          <cell r="W297">
            <v>15251.964050472467</v>
          </cell>
          <cell r="X297">
            <v>9037.6564488636322</v>
          </cell>
          <cell r="Y297">
            <v>260641.32599847607</v>
          </cell>
          <cell r="AA297" t="str">
            <v xml:space="preserve"> </v>
          </cell>
          <cell r="AB297" t="str">
            <v xml:space="preserve"> </v>
          </cell>
        </row>
        <row r="298">
          <cell r="A298">
            <v>402103</v>
          </cell>
          <cell r="C298" t="str">
            <v>Kmetijski vložki</v>
          </cell>
          <cell r="D298">
            <v>3387.3539784705149</v>
          </cell>
          <cell r="G298">
            <v>110.92618725267151</v>
          </cell>
          <cell r="H298">
            <v>1.8605943550702477</v>
          </cell>
          <cell r="I298">
            <v>0</v>
          </cell>
          <cell r="J298">
            <v>0</v>
          </cell>
          <cell r="K298">
            <v>31.749795000000002</v>
          </cell>
          <cell r="N298">
            <v>134.40917952000004</v>
          </cell>
          <cell r="O298">
            <v>292.25614880000001</v>
          </cell>
          <cell r="P298">
            <v>340.40794018000003</v>
          </cell>
          <cell r="Q298">
            <v>798.82306349999999</v>
          </cell>
          <cell r="R298">
            <v>965.11116085999993</v>
          </cell>
          <cell r="S298">
            <v>1089.0526369800002</v>
          </cell>
          <cell r="T298">
            <v>145.85347546000003</v>
          </cell>
          <cell r="U298">
            <v>98.405122199999994</v>
          </cell>
          <cell r="V298">
            <v>189.14588000000003</v>
          </cell>
          <cell r="W298">
            <v>229.30185484183249</v>
          </cell>
          <cell r="X298">
            <v>135.87439494938252</v>
          </cell>
          <cell r="Y298">
            <v>3651.5675887912153</v>
          </cell>
          <cell r="AA298" t="str">
            <v xml:space="preserve"> </v>
          </cell>
          <cell r="AB298" t="str">
            <v xml:space="preserve"> </v>
          </cell>
        </row>
        <row r="299">
          <cell r="A299">
            <v>402104</v>
          </cell>
          <cell r="C299" t="str">
            <v>Material in oprema za vojsko</v>
          </cell>
          <cell r="D299">
            <v>10839245.646749999</v>
          </cell>
          <cell r="E299" t="str">
            <v xml:space="preserve"> </v>
          </cell>
          <cell r="G299">
            <v>115.47845224978978</v>
          </cell>
          <cell r="H299">
            <v>6.0408193294672117</v>
          </cell>
          <cell r="I299">
            <v>584177.89948826015</v>
          </cell>
          <cell r="J299">
            <v>102862.15626610001</v>
          </cell>
          <cell r="K299">
            <v>615949.41644697997</v>
          </cell>
          <cell r="N299">
            <v>1935259.7017754</v>
          </cell>
          <cell r="O299">
            <v>260441.65889126001</v>
          </cell>
          <cell r="P299">
            <v>1053197.8788546599</v>
          </cell>
          <cell r="Q299">
            <v>4551888.7117226599</v>
          </cell>
          <cell r="R299">
            <v>649819.30175778014</v>
          </cell>
          <cell r="S299">
            <v>255619.77644742001</v>
          </cell>
          <cell r="T299">
            <v>360445.96618184005</v>
          </cell>
          <cell r="U299">
            <v>2623202.4049508199</v>
          </cell>
          <cell r="V299">
            <v>152673.44613598002</v>
          </cell>
          <cell r="W299">
            <v>2913187.2</v>
          </cell>
          <cell r="X299">
            <v>177870</v>
          </cell>
          <cell r="Y299">
            <v>11684706.807196498</v>
          </cell>
          <cell r="Z299" t="str">
            <v xml:space="preserve"> </v>
          </cell>
          <cell r="AA299">
            <v>107.8</v>
          </cell>
          <cell r="AB299">
            <v>0</v>
          </cell>
        </row>
        <row r="300">
          <cell r="A300">
            <v>402105</v>
          </cell>
          <cell r="C300" t="str">
            <v>Material in specialna oprema za policijo</v>
          </cell>
          <cell r="D300">
            <v>71722.732923583229</v>
          </cell>
          <cell r="G300">
            <v>62.029936583754207</v>
          </cell>
          <cell r="H300">
            <v>-43.039544000225703</v>
          </cell>
          <cell r="I300">
            <v>1803.5240654199999</v>
          </cell>
          <cell r="J300">
            <v>2396.5669327600003</v>
          </cell>
          <cell r="K300">
            <v>1422.53480446</v>
          </cell>
          <cell r="N300">
            <v>11277.66079132</v>
          </cell>
          <cell r="O300">
            <v>8927.0536016200003</v>
          </cell>
          <cell r="P300">
            <v>2309.3550187400006</v>
          </cell>
          <cell r="Q300">
            <v>28136.69521432</v>
          </cell>
          <cell r="R300">
            <v>10638.6061243</v>
          </cell>
          <cell r="S300">
            <v>22006.540306520001</v>
          </cell>
          <cell r="T300">
            <v>2818.5161296600004</v>
          </cell>
          <cell r="U300">
            <v>2013.2860809600004</v>
          </cell>
          <cell r="V300">
            <v>3993.4571338200003</v>
          </cell>
          <cell r="W300">
            <v>4841.2745126474556</v>
          </cell>
          <cell r="X300">
            <v>2868.7305893952739</v>
          </cell>
          <cell r="Y300">
            <v>77317.106091622743</v>
          </cell>
        </row>
        <row r="301">
          <cell r="A301">
            <v>402106</v>
          </cell>
          <cell r="C301" t="str">
            <v>Materiali za kazensko poboljševalne domove</v>
          </cell>
          <cell r="D301">
            <v>5261.8112000000001</v>
          </cell>
          <cell r="G301">
            <v>835.46972183703122</v>
          </cell>
          <cell r="H301">
            <v>667.18982721490465</v>
          </cell>
          <cell r="I301">
            <v>0</v>
          </cell>
          <cell r="J301">
            <v>86.286774420000015</v>
          </cell>
          <cell r="K301">
            <v>39.652289599999996</v>
          </cell>
          <cell r="N301">
            <v>108.95179988000001</v>
          </cell>
          <cell r="O301">
            <v>82.174150520000012</v>
          </cell>
          <cell r="P301">
            <v>115.80588558000001</v>
          </cell>
          <cell r="Q301">
            <v>432.87090000000001</v>
          </cell>
          <cell r="R301">
            <v>2725.3874078200001</v>
          </cell>
          <cell r="S301">
            <v>2385.2434375000003</v>
          </cell>
          <cell r="T301">
            <v>50.530883480000007</v>
          </cell>
          <cell r="U301">
            <v>78.199844800000008</v>
          </cell>
          <cell r="V301">
            <v>0</v>
          </cell>
          <cell r="W301">
            <v>0</v>
          </cell>
          <cell r="X301">
            <v>0</v>
          </cell>
          <cell r="Y301">
            <v>5672.2324736</v>
          </cell>
        </row>
        <row r="302">
          <cell r="A302">
            <v>402107</v>
          </cell>
          <cell r="C302" t="str">
            <v>Laboratorijski materiali</v>
          </cell>
          <cell r="D302">
            <v>151832.3239989951</v>
          </cell>
          <cell r="G302">
            <v>402.13017895417727</v>
          </cell>
          <cell r="H302">
            <v>269.26554541246765</v>
          </cell>
          <cell r="I302">
            <v>0</v>
          </cell>
          <cell r="J302">
            <v>6461.4344949000015</v>
          </cell>
          <cell r="K302">
            <v>7395.2729620000009</v>
          </cell>
          <cell r="N302">
            <v>2485.2756821200005</v>
          </cell>
          <cell r="O302">
            <v>773.99253007999994</v>
          </cell>
          <cell r="P302">
            <v>6060.0073888200004</v>
          </cell>
          <cell r="Q302">
            <v>23175.983057920006</v>
          </cell>
          <cell r="R302">
            <v>2397.3869997000006</v>
          </cell>
          <cell r="S302">
            <v>3004.8050940600001</v>
          </cell>
          <cell r="T302">
            <v>2662.1947352000002</v>
          </cell>
          <cell r="U302">
            <v>5127.16167348</v>
          </cell>
          <cell r="V302">
            <v>43439.95710516</v>
          </cell>
          <cell r="W302">
            <v>52662.329935300884</v>
          </cell>
          <cell r="X302">
            <v>31205.426670095825</v>
          </cell>
          <cell r="Y302">
            <v>163675.24527091673</v>
          </cell>
        </row>
        <row r="303">
          <cell r="A303">
            <v>402108</v>
          </cell>
          <cell r="C303" t="str">
            <v>Drobno orodje in naprave</v>
          </cell>
          <cell r="D303">
            <v>64236.445833818827</v>
          </cell>
          <cell r="G303">
            <v>63.779518754924581</v>
          </cell>
          <cell r="H303">
            <v>-41.432948801722148</v>
          </cell>
          <cell r="I303">
            <v>665.83648824000011</v>
          </cell>
          <cell r="J303">
            <v>3178.738442880001</v>
          </cell>
          <cell r="K303">
            <v>3951.8520687800001</v>
          </cell>
          <cell r="N303">
            <v>5289.1467505800019</v>
          </cell>
          <cell r="O303">
            <v>4609.4688716999999</v>
          </cell>
          <cell r="P303">
            <v>4891.4480045199989</v>
          </cell>
          <cell r="Q303">
            <v>22586.490626700001</v>
          </cell>
          <cell r="R303">
            <v>4058.0282450400005</v>
          </cell>
          <cell r="S303">
            <v>5430.5000827000003</v>
          </cell>
          <cell r="T303">
            <v>10353.641405799997</v>
          </cell>
          <cell r="U303">
            <v>4748.6612019000004</v>
          </cell>
          <cell r="V303">
            <v>7530.5809671400002</v>
          </cell>
          <cell r="W303">
            <v>9129.335430419118</v>
          </cell>
          <cell r="X303">
            <v>5409.6506491575883</v>
          </cell>
          <cell r="Y303">
            <v>69246.888608856709</v>
          </cell>
        </row>
        <row r="304">
          <cell r="A304">
            <v>402109</v>
          </cell>
          <cell r="C304" t="str">
            <v>Zaračunljive tiskovine</v>
          </cell>
          <cell r="D304">
            <v>1180629.2275435897</v>
          </cell>
          <cell r="G304">
            <v>99.372724915552709</v>
          </cell>
          <cell r="H304">
            <v>-8.7486456239185486</v>
          </cell>
          <cell r="I304">
            <v>364.05579979999999</v>
          </cell>
          <cell r="J304">
            <v>1168.24477</v>
          </cell>
          <cell r="K304">
            <v>117176.15319871997</v>
          </cell>
          <cell r="N304">
            <v>133711.69423458003</v>
          </cell>
          <cell r="O304">
            <v>125435.09242263999</v>
          </cell>
          <cell r="P304">
            <v>125086.30629879996</v>
          </cell>
          <cell r="Q304">
            <v>502941.54672453995</v>
          </cell>
          <cell r="R304">
            <v>103506.96192298002</v>
          </cell>
          <cell r="S304">
            <v>136399.08886912002</v>
          </cell>
          <cell r="T304">
            <v>109441.42210078004</v>
          </cell>
          <cell r="U304">
            <v>109479.28992307997</v>
          </cell>
          <cell r="V304">
            <v>106102.40472062002</v>
          </cell>
          <cell r="W304">
            <v>128628.11606373332</v>
          </cell>
          <cell r="X304">
            <v>76219.476967136434</v>
          </cell>
          <cell r="Y304">
            <v>1272718.3072919899</v>
          </cell>
        </row>
        <row r="305">
          <cell r="A305">
            <v>402199</v>
          </cell>
          <cell r="C305" t="str">
            <v>Drugi posebni materiali in storitve</v>
          </cell>
          <cell r="D305">
            <v>2672317.8485805732</v>
          </cell>
          <cell r="G305">
            <v>66.511747929826626</v>
          </cell>
          <cell r="H305">
            <v>-38.924014756816696</v>
          </cell>
          <cell r="I305">
            <v>82196.370212880021</v>
          </cell>
          <cell r="J305">
            <v>281129.38716016</v>
          </cell>
          <cell r="K305">
            <v>449339.83776528022</v>
          </cell>
          <cell r="N305">
            <v>276081.59656770003</v>
          </cell>
          <cell r="O305">
            <v>202223.82740714005</v>
          </cell>
          <cell r="P305">
            <v>330183.03059125977</v>
          </cell>
          <cell r="Q305">
            <v>1621154.0497044201</v>
          </cell>
          <cell r="R305">
            <v>202490.16390833992</v>
          </cell>
          <cell r="S305">
            <v>156077.90195382002</v>
          </cell>
          <cell r="T305">
            <v>125113.01631443998</v>
          </cell>
          <cell r="U305">
            <v>137902.18379937997</v>
          </cell>
          <cell r="V305">
            <v>217705.73193292011</v>
          </cell>
          <cell r="W305">
            <v>263925.00932041102</v>
          </cell>
          <cell r="X305">
            <v>156390.58383612678</v>
          </cell>
          <cell r="Y305">
            <v>2880758.6407698574</v>
          </cell>
        </row>
        <row r="306">
          <cell r="Q306" t="str">
            <v xml:space="preserve"> </v>
          </cell>
          <cell r="V306" t="str">
            <v xml:space="preserve"> </v>
          </cell>
        </row>
        <row r="307">
          <cell r="A307">
            <v>4022</v>
          </cell>
          <cell r="C307" t="str">
            <v>Energija, voda, komunalne storitve in komunikacije</v>
          </cell>
          <cell r="D307">
            <v>7928276.7632100005</v>
          </cell>
          <cell r="E307">
            <v>7654163</v>
          </cell>
          <cell r="F307">
            <v>274113.76321000047</v>
          </cell>
          <cell r="G307">
            <v>111.16296940001695</v>
          </cell>
          <cell r="H307">
            <v>2.0780251607134517</v>
          </cell>
          <cell r="I307">
            <v>163301.19316741999</v>
          </cell>
          <cell r="J307">
            <v>592583.79453965987</v>
          </cell>
          <cell r="K307">
            <v>1098595.8167168598</v>
          </cell>
          <cell r="L307">
            <v>1854480.8044239397</v>
          </cell>
          <cell r="N307">
            <v>874461.32424266043</v>
          </cell>
          <cell r="O307">
            <v>727581.30699408019</v>
          </cell>
          <cell r="P307">
            <v>812766.79436106014</v>
          </cell>
          <cell r="Q307">
            <v>4269290.2300217403</v>
          </cell>
          <cell r="R307">
            <v>748696.16046609986</v>
          </cell>
          <cell r="S307">
            <v>560496.90052048012</v>
          </cell>
          <cell r="T307">
            <v>707914.56267994037</v>
          </cell>
          <cell r="U307">
            <v>602865.64018603961</v>
          </cell>
          <cell r="V307">
            <v>583230.66486608004</v>
          </cell>
          <cell r="W307">
            <v>808500</v>
          </cell>
          <cell r="X307">
            <v>265688.19199999998</v>
          </cell>
          <cell r="Y307">
            <v>8546682.3507403806</v>
          </cell>
          <cell r="Z307" t="str">
            <v xml:space="preserve"> </v>
          </cell>
          <cell r="AA307">
            <v>107.8</v>
          </cell>
          <cell r="AB307">
            <v>0</v>
          </cell>
        </row>
        <row r="308">
          <cell r="C308" t="str">
            <v xml:space="preserve">                                 - dinamizirani sprejeti proračun</v>
          </cell>
          <cell r="D308">
            <v>3093807</v>
          </cell>
          <cell r="I308">
            <v>155306</v>
          </cell>
          <cell r="J308">
            <v>155306</v>
          </cell>
          <cell r="K308">
            <v>155306</v>
          </cell>
          <cell r="N308">
            <v>155306</v>
          </cell>
          <cell r="O308">
            <v>155306</v>
          </cell>
          <cell r="P308">
            <v>155306</v>
          </cell>
          <cell r="Q308">
            <v>931836</v>
          </cell>
          <cell r="R308">
            <v>155306</v>
          </cell>
          <cell r="S308">
            <v>155306</v>
          </cell>
          <cell r="T308">
            <v>155306</v>
          </cell>
          <cell r="U308">
            <v>155306</v>
          </cell>
          <cell r="V308">
            <v>633363</v>
          </cell>
          <cell r="W308">
            <v>853455</v>
          </cell>
          <cell r="X308">
            <v>531986</v>
          </cell>
          <cell r="Y308">
            <v>3571864</v>
          </cell>
        </row>
        <row r="309">
          <cell r="A309">
            <v>402200</v>
          </cell>
          <cell r="C309" t="str">
            <v>Električna energija</v>
          </cell>
          <cell r="D309">
            <v>1366246.1587538647</v>
          </cell>
          <cell r="G309">
            <v>109.82567433675308</v>
          </cell>
          <cell r="H309">
            <v>0.85002234779895502</v>
          </cell>
          <cell r="I309">
            <v>30123.312329880002</v>
          </cell>
          <cell r="J309">
            <v>125160.34292916003</v>
          </cell>
          <cell r="K309">
            <v>190409.76405682001</v>
          </cell>
          <cell r="N309">
            <v>159572.79271164013</v>
          </cell>
          <cell r="O309">
            <v>129665.05304368006</v>
          </cell>
          <cell r="P309">
            <v>116100.39570822008</v>
          </cell>
          <cell r="Q309">
            <v>751031.66077940026</v>
          </cell>
          <cell r="R309">
            <v>98442.62003114009</v>
          </cell>
          <cell r="S309">
            <v>88769.173243520097</v>
          </cell>
          <cell r="T309">
            <v>115267.47748824004</v>
          </cell>
          <cell r="U309">
            <v>121752.78570531998</v>
          </cell>
          <cell r="V309">
            <v>104705.0205509001</v>
          </cell>
          <cell r="W309">
            <v>145146.70475161102</v>
          </cell>
          <cell r="X309">
            <v>47697.916586534746</v>
          </cell>
          <cell r="Y309">
            <v>1472813.3591366664</v>
          </cell>
        </row>
        <row r="310">
          <cell r="A310">
            <v>402201</v>
          </cell>
          <cell r="C310" t="str">
            <v>Poraba kuriv in stroški ogrevanja</v>
          </cell>
          <cell r="D310">
            <v>1084527.2157737361</v>
          </cell>
          <cell r="G310">
            <v>109.9643402601445</v>
          </cell>
          <cell r="H310">
            <v>0.97735561078464173</v>
          </cell>
          <cell r="I310">
            <v>34077.814402940006</v>
          </cell>
          <cell r="J310">
            <v>101154.86900134</v>
          </cell>
          <cell r="K310">
            <v>216981.12539642002</v>
          </cell>
          <cell r="N310">
            <v>228708.45104492005</v>
          </cell>
          <cell r="O310">
            <v>117536.44372777996</v>
          </cell>
          <cell r="P310">
            <v>71701.58205209997</v>
          </cell>
          <cell r="Q310">
            <v>770160.28562549991</v>
          </cell>
          <cell r="R310">
            <v>30646.753739140011</v>
          </cell>
          <cell r="S310">
            <v>55661.163581100001</v>
          </cell>
          <cell r="T310">
            <v>43773.759190700002</v>
          </cell>
          <cell r="U310">
            <v>45319.504878339969</v>
          </cell>
          <cell r="V310">
            <v>78668.339492819985</v>
          </cell>
          <cell r="W310">
            <v>109053.51229182951</v>
          </cell>
          <cell r="X310">
            <v>35837.019804657954</v>
          </cell>
          <cell r="Y310">
            <v>1169120.3386040872</v>
          </cell>
        </row>
        <row r="311">
          <cell r="A311">
            <v>402202</v>
          </cell>
          <cell r="C311" t="str">
            <v>Poraba druge energije</v>
          </cell>
          <cell r="D311">
            <v>80344.045198494365</v>
          </cell>
          <cell r="G311">
            <v>64.081639880405945</v>
          </cell>
          <cell r="H311">
            <v>-41.1555189344298</v>
          </cell>
          <cell r="I311">
            <v>5213.4999978599999</v>
          </cell>
          <cell r="J311">
            <v>5018.0047625399993</v>
          </cell>
          <cell r="K311">
            <v>17311.996483319999</v>
          </cell>
          <cell r="N311">
            <v>15980.115463619999</v>
          </cell>
          <cell r="O311">
            <v>14581.337278200001</v>
          </cell>
          <cell r="P311">
            <v>6995.1623526400008</v>
          </cell>
          <cell r="Q311">
            <v>65100.11633818</v>
          </cell>
          <cell r="R311">
            <v>4886.5433416800006</v>
          </cell>
          <cell r="S311">
            <v>2765.9825270000006</v>
          </cell>
          <cell r="T311">
            <v>2720.6710284599999</v>
          </cell>
          <cell r="U311">
            <v>4057.058163619999</v>
          </cell>
          <cell r="V311">
            <v>2491.5670194800009</v>
          </cell>
          <cell r="W311">
            <v>3453.9197895435236</v>
          </cell>
          <cell r="X311">
            <v>1135.0225160134066</v>
          </cell>
          <cell r="Y311">
            <v>86610.880723976908</v>
          </cell>
        </row>
        <row r="312">
          <cell r="A312">
            <v>402203</v>
          </cell>
          <cell r="C312" t="str">
            <v>Voda in komunalne storitve</v>
          </cell>
          <cell r="D312">
            <v>380552.87659793394</v>
          </cell>
          <cell r="G312">
            <v>96.09517922728979</v>
          </cell>
          <cell r="H312">
            <v>-11.758329451524531</v>
          </cell>
          <cell r="I312">
            <v>12087.872666100004</v>
          </cell>
          <cell r="J312">
            <v>20348.267750580013</v>
          </cell>
          <cell r="K312">
            <v>38031.440417740028</v>
          </cell>
          <cell r="N312">
            <v>47158.025750220004</v>
          </cell>
          <cell r="O312">
            <v>36303.957361979999</v>
          </cell>
          <cell r="P312">
            <v>46481.792652679993</v>
          </cell>
          <cell r="Q312">
            <v>200411.35659930002</v>
          </cell>
          <cell r="R312">
            <v>36092.315928900018</v>
          </cell>
          <cell r="S312">
            <v>33994.713765319997</v>
          </cell>
          <cell r="T312">
            <v>34332.287762080035</v>
          </cell>
          <cell r="U312">
            <v>31270.307003319984</v>
          </cell>
          <cell r="V312">
            <v>26087.441189039997</v>
          </cell>
          <cell r="W312">
            <v>36163.558385912125</v>
          </cell>
          <cell r="X312">
            <v>11884.020338700595</v>
          </cell>
          <cell r="Y312">
            <v>410236.00097257283</v>
          </cell>
        </row>
        <row r="313">
          <cell r="A313">
            <v>402204</v>
          </cell>
          <cell r="C313" t="str">
            <v>Odvoz smeti</v>
          </cell>
          <cell r="D313">
            <v>125193.35852767414</v>
          </cell>
          <cell r="G313">
            <v>102.77202202935835</v>
          </cell>
          <cell r="H313">
            <v>-5.6271606709289728</v>
          </cell>
          <cell r="I313">
            <v>4014.4760425000009</v>
          </cell>
          <cell r="J313">
            <v>5590.0537415800063</v>
          </cell>
          <cell r="K313">
            <v>13390.265502460006</v>
          </cell>
          <cell r="N313">
            <v>11938.918442220003</v>
          </cell>
          <cell r="O313">
            <v>13812.10471102</v>
          </cell>
          <cell r="P313">
            <v>12205.575055520001</v>
          </cell>
          <cell r="Q313">
            <v>60951.393495300021</v>
          </cell>
          <cell r="R313">
            <v>11743.532332840001</v>
          </cell>
          <cell r="S313">
            <v>10635.507779819998</v>
          </cell>
          <cell r="T313">
            <v>10215.256260440006</v>
          </cell>
          <cell r="U313">
            <v>13318.263575540001</v>
          </cell>
          <cell r="V313">
            <v>9886.1952081200034</v>
          </cell>
          <cell r="W313">
            <v>13704.678624194687</v>
          </cell>
          <cell r="X313">
            <v>4503.6132165780255</v>
          </cell>
          <cell r="Y313">
            <v>134958.44049283271</v>
          </cell>
        </row>
        <row r="314">
          <cell r="A314">
            <v>402205</v>
          </cell>
          <cell r="C314" t="str">
            <v>Telefon, teleks, faks, elektronska pošta</v>
          </cell>
          <cell r="D314">
            <v>2441402.4934395733</v>
          </cell>
          <cell r="G314">
            <v>112.66385200175128</v>
          </cell>
          <cell r="H314">
            <v>3.4562460989451438</v>
          </cell>
          <cell r="I314">
            <v>56466.570087619977</v>
          </cell>
          <cell r="J314">
            <v>170215.72773897985</v>
          </cell>
          <cell r="K314">
            <v>261349.67139973995</v>
          </cell>
          <cell r="N314">
            <v>220506.83326364012</v>
          </cell>
          <cell r="O314">
            <v>216697.58094291989</v>
          </cell>
          <cell r="P314">
            <v>294603.11291026027</v>
          </cell>
          <cell r="Q314">
            <v>1219839.49634316</v>
          </cell>
          <cell r="R314">
            <v>232610.20514423988</v>
          </cell>
          <cell r="S314">
            <v>211214.25588494001</v>
          </cell>
          <cell r="T314">
            <v>230558.29284642023</v>
          </cell>
          <cell r="U314">
            <v>210100.41796897992</v>
          </cell>
          <cell r="V314">
            <v>185625.71053026011</v>
          </cell>
          <cell r="W314">
            <v>257322.52435350927</v>
          </cell>
          <cell r="X314">
            <v>84560.984856351075</v>
          </cell>
          <cell r="Y314">
            <v>2631831.887927861</v>
          </cell>
        </row>
        <row r="315">
          <cell r="A315">
            <v>402206</v>
          </cell>
          <cell r="C315" t="str">
            <v>Poštnina in kurirske storitve</v>
          </cell>
          <cell r="D315">
            <v>2411406.1757144313</v>
          </cell>
          <cell r="G315">
            <v>115.28654801565762</v>
          </cell>
          <cell r="H315">
            <v>5.86459872879486</v>
          </cell>
          <cell r="I315">
            <v>21317.647640520001</v>
          </cell>
          <cell r="J315">
            <v>164388.34952693994</v>
          </cell>
          <cell r="K315">
            <v>360500.88385695993</v>
          </cell>
          <cell r="N315">
            <v>188044.2379292401</v>
          </cell>
          <cell r="O315">
            <v>189324.25199226019</v>
          </cell>
          <cell r="P315">
            <v>263452.23834621982</v>
          </cell>
          <cell r="Q315">
            <v>1187027.60929214</v>
          </cell>
          <cell r="R315">
            <v>327759.58889211988</v>
          </cell>
          <cell r="S315">
            <v>155313.66443978003</v>
          </cell>
          <cell r="T315">
            <v>268029.9850305001</v>
          </cell>
          <cell r="U315">
            <v>174344.87986915983</v>
          </cell>
          <cell r="V315">
            <v>171377.96700331994</v>
          </cell>
          <cell r="W315">
            <v>237571.67561482685</v>
          </cell>
          <cell r="X315">
            <v>78070.487278310247</v>
          </cell>
          <cell r="Y315">
            <v>2599495.8574201567</v>
          </cell>
        </row>
        <row r="316">
          <cell r="A316">
            <v>402299</v>
          </cell>
          <cell r="C316" t="str">
            <v>Druge storitve komunikacij in komunale</v>
          </cell>
          <cell r="D316">
            <v>38604.439204292234</v>
          </cell>
          <cell r="G316" t="str">
            <v>…</v>
          </cell>
          <cell r="H316" t="str">
            <v>…</v>
          </cell>
          <cell r="I316">
            <v>0</v>
          </cell>
          <cell r="J316">
            <v>708.17908853999995</v>
          </cell>
          <cell r="K316">
            <v>620.66960340000014</v>
          </cell>
          <cell r="N316">
            <v>2551.9496371600003</v>
          </cell>
          <cell r="O316">
            <v>9660.5779362400008</v>
          </cell>
          <cell r="P316">
            <v>1226.9352834199999</v>
          </cell>
          <cell r="Q316">
            <v>14768.311548760001</v>
          </cell>
          <cell r="R316">
            <v>6514.60105604</v>
          </cell>
          <cell r="S316">
            <v>2142.4392989999997</v>
          </cell>
          <cell r="T316">
            <v>3016.8330731000001</v>
          </cell>
          <cell r="U316">
            <v>2702.4230217599998</v>
          </cell>
          <cell r="V316">
            <v>4388.4238721400006</v>
          </cell>
          <cell r="W316">
            <v>6083.4261885730612</v>
          </cell>
          <cell r="X316">
            <v>1999.1274028539615</v>
          </cell>
          <cell r="Y316">
            <v>41615.585462227027</v>
          </cell>
        </row>
        <row r="317">
          <cell r="Q317" t="str">
            <v xml:space="preserve"> </v>
          </cell>
        </row>
        <row r="318">
          <cell r="A318">
            <v>4023</v>
          </cell>
          <cell r="C318" t="str">
            <v>Prevozni stroški in storitve</v>
          </cell>
          <cell r="D318">
            <v>4814563.6945999991</v>
          </cell>
          <cell r="E318">
            <v>4933324</v>
          </cell>
          <cell r="F318">
            <v>-118760.30540000089</v>
          </cell>
          <cell r="G318">
            <v>135.14029512437398</v>
          </cell>
          <cell r="H318">
            <v>24.095771464071603</v>
          </cell>
          <cell r="I318">
            <v>83950.928370540001</v>
          </cell>
          <cell r="J318">
            <v>192577.67757381999</v>
          </cell>
          <cell r="K318">
            <v>503864.99354113993</v>
          </cell>
          <cell r="L318">
            <v>780393.59948550002</v>
          </cell>
          <cell r="N318">
            <v>609989.65848744009</v>
          </cell>
          <cell r="O318">
            <v>420426.80636264017</v>
          </cell>
          <cell r="P318">
            <v>516935.97559142002</v>
          </cell>
          <cell r="Q318">
            <v>2327746.0399270002</v>
          </cell>
          <cell r="R318">
            <v>488836.08666046022</v>
          </cell>
          <cell r="S318">
            <v>436017.55360547983</v>
          </cell>
          <cell r="T318">
            <v>365187.34814561985</v>
          </cell>
          <cell r="U318">
            <v>372210.82679858006</v>
          </cell>
          <cell r="V318">
            <v>420146.16964166</v>
          </cell>
          <cell r="W318">
            <v>571340</v>
          </cell>
          <cell r="X318">
            <v>208615.63799999998</v>
          </cell>
          <cell r="Y318">
            <v>5190099.6627788004</v>
          </cell>
          <cell r="Z318" t="str">
            <v xml:space="preserve"> </v>
          </cell>
          <cell r="AA318">
            <v>107.8</v>
          </cell>
          <cell r="AB318">
            <v>0</v>
          </cell>
        </row>
        <row r="319">
          <cell r="C319" t="str">
            <v xml:space="preserve">                                 - dinamizirani sprejeti proračun</v>
          </cell>
          <cell r="D319">
            <v>1851446</v>
          </cell>
          <cell r="I319">
            <v>77902</v>
          </cell>
          <cell r="J319">
            <v>77902</v>
          </cell>
          <cell r="K319">
            <v>77902</v>
          </cell>
          <cell r="N319">
            <v>77902</v>
          </cell>
          <cell r="O319">
            <v>77902</v>
          </cell>
          <cell r="P319">
            <v>77902</v>
          </cell>
          <cell r="Q319">
            <v>467412</v>
          </cell>
          <cell r="R319">
            <v>77902</v>
          </cell>
          <cell r="S319">
            <v>77902</v>
          </cell>
          <cell r="T319">
            <v>77902</v>
          </cell>
          <cell r="U319">
            <v>77902</v>
          </cell>
          <cell r="V319">
            <v>518602</v>
          </cell>
          <cell r="W319">
            <v>592597</v>
          </cell>
          <cell r="X319">
            <v>401927</v>
          </cell>
          <cell r="Y319">
            <v>2292146</v>
          </cell>
        </row>
        <row r="320">
          <cell r="A320">
            <v>402300</v>
          </cell>
          <cell r="C320" t="str">
            <v>Goriva in maziva za prevozna sredstva</v>
          </cell>
          <cell r="D320">
            <v>1553462.8479367464</v>
          </cell>
          <cell r="G320">
            <v>140.80582576605397</v>
          </cell>
          <cell r="H320">
            <v>29.298278940361769</v>
          </cell>
          <cell r="I320">
            <v>29107.746618719997</v>
          </cell>
          <cell r="J320">
            <v>64846.124306040023</v>
          </cell>
          <cell r="K320">
            <v>110568.2690620201</v>
          </cell>
          <cell r="N320">
            <v>252990.02245132008</v>
          </cell>
          <cell r="O320">
            <v>132845.3286391001</v>
          </cell>
          <cell r="P320">
            <v>195161.26413938004</v>
          </cell>
          <cell r="Q320">
            <v>785518.75521658035</v>
          </cell>
          <cell r="R320">
            <v>164876.29599672009</v>
          </cell>
          <cell r="S320">
            <v>144205.0877544198</v>
          </cell>
          <cell r="T320">
            <v>128532.73793822002</v>
          </cell>
          <cell r="U320">
            <v>131887.41288030005</v>
          </cell>
          <cell r="V320">
            <v>111893.86944890005</v>
          </cell>
          <cell r="W320">
            <v>152160.00523213047</v>
          </cell>
          <cell r="X320">
            <v>55558.785608541737</v>
          </cell>
          <cell r="Y320">
            <v>1674632.9500758124</v>
          </cell>
        </row>
        <row r="321">
          <cell r="A321">
            <v>402301</v>
          </cell>
          <cell r="C321" t="str">
            <v>Vzdrževanje in popravila vozil</v>
          </cell>
          <cell r="D321">
            <v>1436036.7372091669</v>
          </cell>
          <cell r="G321">
            <v>148.6214442869738</v>
          </cell>
          <cell r="H321">
            <v>36.475155451766568</v>
          </cell>
          <cell r="I321">
            <v>11305.237518960001</v>
          </cell>
          <cell r="J321">
            <v>57037.925061039998</v>
          </cell>
          <cell r="K321">
            <v>159228.79522549987</v>
          </cell>
          <cell r="N321">
            <v>152292.49181299994</v>
          </cell>
          <cell r="O321">
            <v>116212.80255200004</v>
          </cell>
          <cell r="P321">
            <v>123939.75342209995</v>
          </cell>
          <cell r="Q321">
            <v>620017.00559259986</v>
          </cell>
          <cell r="R321">
            <v>113261.02483850005</v>
          </cell>
          <cell r="S321">
            <v>102577.78518064003</v>
          </cell>
          <cell r="T321">
            <v>118178.97506337996</v>
          </cell>
          <cell r="U321">
            <v>125693.35663345999</v>
          </cell>
          <cell r="V321">
            <v>163954.94457495984</v>
          </cell>
          <cell r="W321">
            <v>222955.78253956605</v>
          </cell>
          <cell r="X321">
            <v>81408.728288376151</v>
          </cell>
          <cell r="Y321">
            <v>1548047.602711482</v>
          </cell>
        </row>
        <row r="322">
          <cell r="A322">
            <v>402302</v>
          </cell>
          <cell r="C322" t="str">
            <v>Nadomestni deli za vozila</v>
          </cell>
          <cell r="D322">
            <v>646108.65306704375</v>
          </cell>
          <cell r="G322">
            <v>156.1701927437463</v>
          </cell>
          <cell r="H322">
            <v>43.406972216479602</v>
          </cell>
          <cell r="I322">
            <v>7226.0205478999997</v>
          </cell>
          <cell r="J322">
            <v>15073.862822480001</v>
          </cell>
          <cell r="K322">
            <v>130863.06209438</v>
          </cell>
          <cell r="N322">
            <v>103456.22587454</v>
          </cell>
          <cell r="O322">
            <v>64441.412221340011</v>
          </cell>
          <cell r="P322">
            <v>73042.039402639988</v>
          </cell>
          <cell r="Q322">
            <v>394102.62296327995</v>
          </cell>
          <cell r="R322">
            <v>86182.820831799996</v>
          </cell>
          <cell r="S322">
            <v>73226.324127879998</v>
          </cell>
          <cell r="T322">
            <v>23920.851887239995</v>
          </cell>
          <cell r="U322">
            <v>17112.724712160008</v>
          </cell>
          <cell r="V322">
            <v>35695.315360320012</v>
          </cell>
          <cell r="W322">
            <v>48540.634073516099</v>
          </cell>
          <cell r="X322">
            <v>17723.834050077188</v>
          </cell>
          <cell r="Y322">
            <v>696505.12800627341</v>
          </cell>
        </row>
        <row r="323">
          <cell r="A323">
            <v>402303</v>
          </cell>
          <cell r="C323" t="str">
            <v>Najem vozil in selitveni stroški</v>
          </cell>
          <cell r="D323">
            <v>390309.14498604211</v>
          </cell>
          <cell r="G323">
            <v>198.77028537040198</v>
          </cell>
          <cell r="H323">
            <v>82.525514573371879</v>
          </cell>
          <cell r="I323">
            <v>475.42234124000004</v>
          </cell>
          <cell r="J323">
            <v>8418.8950522599971</v>
          </cell>
          <cell r="K323">
            <v>22337.752949820009</v>
          </cell>
          <cell r="N323">
            <v>28014.381227140009</v>
          </cell>
          <cell r="O323">
            <v>25729.067850640007</v>
          </cell>
          <cell r="P323">
            <v>32768.201564560004</v>
          </cell>
          <cell r="Q323">
            <v>117743.72098566004</v>
          </cell>
          <cell r="R323">
            <v>33538.634786580013</v>
          </cell>
          <cell r="S323">
            <v>31657.487757280007</v>
          </cell>
          <cell r="T323">
            <v>26480.520586519997</v>
          </cell>
          <cell r="U323">
            <v>36949.940615279986</v>
          </cell>
          <cell r="V323">
            <v>61050.095520259994</v>
          </cell>
          <cell r="W323">
            <v>83019.587217216773</v>
          </cell>
          <cell r="X323">
            <v>30313.270826156615</v>
          </cell>
          <cell r="Y323">
            <v>420753.25829495344</v>
          </cell>
        </row>
        <row r="324">
          <cell r="A324">
            <v>402304</v>
          </cell>
          <cell r="C324" t="str">
            <v>Pristojbine za registracijo vozil</v>
          </cell>
          <cell r="D324">
            <v>58282.230077073946</v>
          </cell>
          <cell r="G324">
            <v>83.022326668161057</v>
          </cell>
          <cell r="H324">
            <v>-23.762785428685902</v>
          </cell>
          <cell r="I324">
            <v>1960.5537058800003</v>
          </cell>
          <cell r="J324">
            <v>2161.9150614600007</v>
          </cell>
          <cell r="K324">
            <v>4655.0243863199985</v>
          </cell>
          <cell r="N324">
            <v>4850.7885287400004</v>
          </cell>
          <cell r="O324">
            <v>3896.576874960002</v>
          </cell>
          <cell r="P324">
            <v>4963.3862863199993</v>
          </cell>
          <cell r="Q324">
            <v>22488.244843680004</v>
          </cell>
          <cell r="R324">
            <v>5714.2785268800008</v>
          </cell>
          <cell r="S324">
            <v>7279.0606811999996</v>
          </cell>
          <cell r="T324">
            <v>5886.8743256400021</v>
          </cell>
          <cell r="U324">
            <v>5072.5718612800001</v>
          </cell>
          <cell r="V324">
            <v>5737.0341905800033</v>
          </cell>
          <cell r="W324">
            <v>7801.5637206489155</v>
          </cell>
          <cell r="X324">
            <v>2848.61587317679</v>
          </cell>
          <cell r="Y324">
            <v>62828.244023085717</v>
          </cell>
        </row>
        <row r="325">
          <cell r="A325">
            <v>402305</v>
          </cell>
          <cell r="C325" t="str">
            <v>Zavarovalne premije za motorna vozila</v>
          </cell>
          <cell r="D325">
            <v>438453.71156018041</v>
          </cell>
          <cell r="G325">
            <v>88.307145299424619</v>
          </cell>
          <cell r="H325">
            <v>-18.909875758104121</v>
          </cell>
          <cell r="I325">
            <v>25903.111888500003</v>
          </cell>
          <cell r="J325">
            <v>19805.524654299996</v>
          </cell>
          <cell r="K325">
            <v>62348.154182160019</v>
          </cell>
          <cell r="N325">
            <v>42037.130803359985</v>
          </cell>
          <cell r="O325">
            <v>55848.006076940022</v>
          </cell>
          <cell r="P325">
            <v>58437.301288519986</v>
          </cell>
          <cell r="Q325">
            <v>264379.22889378003</v>
          </cell>
          <cell r="R325">
            <v>56293.153564339998</v>
          </cell>
          <cell r="S325">
            <v>45116.734716900006</v>
          </cell>
          <cell r="T325">
            <v>45003.969448899974</v>
          </cell>
          <cell r="U325">
            <v>26075.839785379994</v>
          </cell>
          <cell r="V325">
            <v>12527.757077220002</v>
          </cell>
          <cell r="W325">
            <v>17035.996626135031</v>
          </cell>
          <cell r="X325">
            <v>6220.4209492193913</v>
          </cell>
          <cell r="Y325">
            <v>472653.10106187436</v>
          </cell>
        </row>
        <row r="326">
          <cell r="A326">
            <v>402399</v>
          </cell>
          <cell r="C326" t="str">
            <v>Drugi prevozni stroški</v>
          </cell>
          <cell r="D326">
            <v>291910.36976374651</v>
          </cell>
          <cell r="G326">
            <v>92.276298506675204</v>
          </cell>
          <cell r="H326">
            <v>-15.265106972750047</v>
          </cell>
          <cell r="I326">
            <v>7972.8357493400008</v>
          </cell>
          <cell r="J326">
            <v>25233.430616240006</v>
          </cell>
          <cell r="K326">
            <v>13863.935640940004</v>
          </cell>
          <cell r="N326">
            <v>26348.617789339987</v>
          </cell>
          <cell r="O326">
            <v>21453.612147660002</v>
          </cell>
          <cell r="P326">
            <v>28624.029487900007</v>
          </cell>
          <cell r="Q326">
            <v>123496.46143142</v>
          </cell>
          <cell r="R326">
            <v>28969.878115640011</v>
          </cell>
          <cell r="S326">
            <v>31955.073387160002</v>
          </cell>
          <cell r="T326">
            <v>17183.418895720002</v>
          </cell>
          <cell r="U326">
            <v>29418.980310720002</v>
          </cell>
          <cell r="V326">
            <v>29287.153469420024</v>
          </cell>
          <cell r="W326">
            <v>39826.430590786629</v>
          </cell>
          <cell r="X326">
            <v>14541.982404452114</v>
          </cell>
          <cell r="Y326">
            <v>314679.37860531878</v>
          </cell>
        </row>
        <row r="327">
          <cell r="Q327" t="str">
            <v xml:space="preserve"> </v>
          </cell>
          <cell r="V327" t="str">
            <v xml:space="preserve"> </v>
          </cell>
        </row>
        <row r="328">
          <cell r="A328">
            <v>4024</v>
          </cell>
          <cell r="C328" t="str">
            <v>Izdatki za službena potovanja</v>
          </cell>
          <cell r="D328">
            <v>3015603.53039</v>
          </cell>
          <cell r="E328">
            <v>3712093</v>
          </cell>
          <cell r="F328">
            <v>-696489.46961000003</v>
          </cell>
          <cell r="G328">
            <v>95.303048973155086</v>
          </cell>
          <cell r="H328">
            <v>-12.485721787736381</v>
          </cell>
          <cell r="I328">
            <v>61096.712088719985</v>
          </cell>
          <cell r="J328">
            <v>152153.7851757</v>
          </cell>
          <cell r="K328">
            <v>297750.93470122013</v>
          </cell>
          <cell r="L328">
            <v>511001.43196564011</v>
          </cell>
          <cell r="N328">
            <v>261978.21426238</v>
          </cell>
          <cell r="O328">
            <v>326334.29642351996</v>
          </cell>
          <cell r="P328">
            <v>416735.44850938005</v>
          </cell>
          <cell r="Q328">
            <v>1516049.39116092</v>
          </cell>
          <cell r="R328">
            <v>352201.16875482001</v>
          </cell>
          <cell r="S328">
            <v>203808.06420589998</v>
          </cell>
          <cell r="T328">
            <v>238243.61290883992</v>
          </cell>
          <cell r="U328">
            <v>320706.54341572005</v>
          </cell>
          <cell r="V328">
            <v>324702.85731421999</v>
          </cell>
          <cell r="W328">
            <v>258720</v>
          </cell>
          <cell r="X328">
            <v>36388.968000000001</v>
          </cell>
          <cell r="Y328">
            <v>3250820.6057604202</v>
          </cell>
          <cell r="Z328" t="str">
            <v xml:space="preserve"> </v>
          </cell>
          <cell r="AA328">
            <v>107.8</v>
          </cell>
          <cell r="AB328">
            <v>0</v>
          </cell>
        </row>
        <row r="329">
          <cell r="C329" t="str">
            <v xml:space="preserve">                                 - dinamizirani sprejeti proračun</v>
          </cell>
          <cell r="D329">
            <v>1245625</v>
          </cell>
          <cell r="I329">
            <v>56683</v>
          </cell>
          <cell r="J329">
            <v>56683</v>
          </cell>
          <cell r="K329">
            <v>56683</v>
          </cell>
          <cell r="N329">
            <v>56683</v>
          </cell>
          <cell r="O329">
            <v>56683</v>
          </cell>
          <cell r="P329">
            <v>56683</v>
          </cell>
          <cell r="Q329">
            <v>340098</v>
          </cell>
          <cell r="R329">
            <v>56683</v>
          </cell>
          <cell r="S329">
            <v>56683</v>
          </cell>
          <cell r="T329">
            <v>56683</v>
          </cell>
          <cell r="U329">
            <v>56683</v>
          </cell>
          <cell r="V329">
            <v>418821</v>
          </cell>
          <cell r="W329">
            <v>455235</v>
          </cell>
          <cell r="X329">
            <v>166877</v>
          </cell>
          <cell r="Y329">
            <v>1607763</v>
          </cell>
        </row>
        <row r="330">
          <cell r="A330">
            <v>402400</v>
          </cell>
          <cell r="C330" t="str">
            <v>Dnevnice za službena potovanja v državi</v>
          </cell>
          <cell r="D330">
            <v>513847.21484374313</v>
          </cell>
          <cell r="G330">
            <v>104.63542979857775</v>
          </cell>
          <cell r="H330">
            <v>-3.9160424255484543</v>
          </cell>
          <cell r="I330">
            <v>2838.0576070000011</v>
          </cell>
          <cell r="J330">
            <v>29852.166805999994</v>
          </cell>
          <cell r="K330">
            <v>49012.427125200033</v>
          </cell>
          <cell r="N330">
            <v>48755.875155680013</v>
          </cell>
          <cell r="O330">
            <v>54231.363250679948</v>
          </cell>
          <cell r="P330">
            <v>69398.973567000037</v>
          </cell>
          <cell r="Q330">
            <v>254088.86351156005</v>
          </cell>
          <cell r="R330">
            <v>60830.954451960017</v>
          </cell>
          <cell r="S330">
            <v>30177.287294000012</v>
          </cell>
          <cell r="T330">
            <v>40334.154352799967</v>
          </cell>
          <cell r="U330">
            <v>50784.461344540054</v>
          </cell>
          <cell r="V330">
            <v>61665.950398360044</v>
          </cell>
          <cell r="W330">
            <v>49134.814577946789</v>
          </cell>
          <cell r="X330">
            <v>6910.811670388216</v>
          </cell>
          <cell r="Y330">
            <v>553927.29760155512</v>
          </cell>
        </row>
        <row r="331">
          <cell r="A331">
            <v>402401</v>
          </cell>
          <cell r="C331" t="str">
            <v>Hotelske in restavracijske storitve v državi</v>
          </cell>
          <cell r="D331">
            <v>104712.85814640873</v>
          </cell>
          <cell r="G331">
            <v>45.420686147092617</v>
          </cell>
          <cell r="H331">
            <v>-58.291380948491629</v>
          </cell>
          <cell r="I331">
            <v>1111.7996551199999</v>
          </cell>
          <cell r="J331">
            <v>7755.7123844199969</v>
          </cell>
          <cell r="K331">
            <v>8203.3969124800024</v>
          </cell>
          <cell r="N331">
            <v>6995.6872416200013</v>
          </cell>
          <cell r="O331">
            <v>7921.4451824200014</v>
          </cell>
          <cell r="P331">
            <v>15128.318078720002</v>
          </cell>
          <cell r="Q331">
            <v>47116.359454780002</v>
          </cell>
          <cell r="R331">
            <v>13492.762745000005</v>
          </cell>
          <cell r="S331">
            <v>5076.1542708799998</v>
          </cell>
          <cell r="T331">
            <v>6254.6396204600005</v>
          </cell>
          <cell r="U331">
            <v>16038.8196353</v>
          </cell>
          <cell r="V331">
            <v>13045.348676360003</v>
          </cell>
          <cell r="W331">
            <v>10394.403786480176</v>
          </cell>
          <cell r="X331">
            <v>1461.9728925684367</v>
          </cell>
          <cell r="Y331">
            <v>112880.46108182863</v>
          </cell>
        </row>
        <row r="332">
          <cell r="A332">
            <v>402402</v>
          </cell>
          <cell r="C332" t="str">
            <v>Stroški prevoza v državi</v>
          </cell>
          <cell r="D332">
            <v>181031.64315630033</v>
          </cell>
          <cell r="G332">
            <v>78.580783042800249</v>
          </cell>
          <cell r="H332">
            <v>-27.841337885399213</v>
          </cell>
          <cell r="I332">
            <v>3040.8712118400003</v>
          </cell>
          <cell r="J332">
            <v>10393.345611880002</v>
          </cell>
          <cell r="K332">
            <v>16702.944281100012</v>
          </cell>
          <cell r="N332">
            <v>20033.8178348</v>
          </cell>
          <cell r="O332">
            <v>25306.71049060001</v>
          </cell>
          <cell r="P332">
            <v>18896.4341566</v>
          </cell>
          <cell r="Q332">
            <v>94374.123586820031</v>
          </cell>
          <cell r="R332">
            <v>23936.201421439986</v>
          </cell>
          <cell r="S332">
            <v>9684.8042398800026</v>
          </cell>
          <cell r="T332">
            <v>9664.4593075800021</v>
          </cell>
          <cell r="U332">
            <v>20532.853464200009</v>
          </cell>
          <cell r="V332">
            <v>19362.183388240002</v>
          </cell>
          <cell r="W332">
            <v>15427.594717338123</v>
          </cell>
          <cell r="X332">
            <v>2169.8911969936066</v>
          </cell>
          <cell r="Y332">
            <v>195152.11132249178</v>
          </cell>
        </row>
        <row r="333">
          <cell r="A333">
            <v>402403</v>
          </cell>
          <cell r="C333" t="str">
            <v>Dnevnice za službena potovanja v tujini</v>
          </cell>
          <cell r="D333">
            <v>1159123.1108948914</v>
          </cell>
          <cell r="G333">
            <v>107.35951242316617</v>
          </cell>
          <cell r="H333">
            <v>-1.4145891430981123</v>
          </cell>
          <cell r="I333">
            <v>35686.076803299991</v>
          </cell>
          <cell r="J333">
            <v>60740.630136339998</v>
          </cell>
          <cell r="K333">
            <v>116286.94734888004</v>
          </cell>
          <cell r="N333">
            <v>92451.667834679974</v>
          </cell>
          <cell r="O333">
            <v>139546.18910078003</v>
          </cell>
          <cell r="P333">
            <v>176545.84332462001</v>
          </cell>
          <cell r="Q333">
            <v>621257.35454860015</v>
          </cell>
          <cell r="R333">
            <v>71849.829204999973</v>
          </cell>
          <cell r="S333">
            <v>82676.119980299962</v>
          </cell>
          <cell r="T333">
            <v>135157.53475223994</v>
          </cell>
          <cell r="U333">
            <v>141390.96370937998</v>
          </cell>
          <cell r="V333">
            <v>103309.33707710002</v>
          </cell>
          <cell r="W333">
            <v>82315.849973325108</v>
          </cell>
          <cell r="X333">
            <v>11577.724298748175</v>
          </cell>
          <cell r="Y333">
            <v>1249534.7135446933</v>
          </cell>
        </row>
        <row r="334">
          <cell r="A334">
            <v>402404</v>
          </cell>
          <cell r="C334" t="str">
            <v>Hotelske in restavracijske storitve v tujini</v>
          </cell>
          <cell r="D334">
            <v>223958.33892339378</v>
          </cell>
          <cell r="G334">
            <v>120.21662805164659</v>
          </cell>
          <cell r="H334">
            <v>10.391761296277863</v>
          </cell>
          <cell r="I334">
            <v>14301.022922339998</v>
          </cell>
          <cell r="J334">
            <v>4894.4013580000001</v>
          </cell>
          <cell r="K334">
            <v>12656.727962339999</v>
          </cell>
          <cell r="N334">
            <v>8069.7244597199997</v>
          </cell>
          <cell r="O334">
            <v>14817.450992959999</v>
          </cell>
          <cell r="P334">
            <v>24400.09207328</v>
          </cell>
          <cell r="Q334">
            <v>79139.41976864</v>
          </cell>
          <cell r="R334">
            <v>85205.24517735999</v>
          </cell>
          <cell r="S334">
            <v>14826.521673040004</v>
          </cell>
          <cell r="T334">
            <v>9651.9869338200024</v>
          </cell>
          <cell r="U334">
            <v>9101.1083009000013</v>
          </cell>
          <cell r="V334">
            <v>22789.958696120011</v>
          </cell>
          <cell r="W334">
            <v>18158.81191385485</v>
          </cell>
          <cell r="X334">
            <v>2554.0368956836846</v>
          </cell>
          <cell r="Y334">
            <v>241427.08935941852</v>
          </cell>
        </row>
        <row r="335">
          <cell r="A335">
            <v>402405</v>
          </cell>
          <cell r="C335" t="str">
            <v>Stroški prevoza v tujini</v>
          </cell>
          <cell r="D335">
            <v>773871.08229750022</v>
          </cell>
          <cell r="G335">
            <v>91.5910163534774</v>
          </cell>
          <cell r="H335">
            <v>-15.894383513794864</v>
          </cell>
          <cell r="I335">
            <v>3948.1286891200002</v>
          </cell>
          <cell r="J335">
            <v>37017.555556520005</v>
          </cell>
          <cell r="K335">
            <v>88172.66409952</v>
          </cell>
          <cell r="N335">
            <v>78585.208434040032</v>
          </cell>
          <cell r="O335">
            <v>76689.922238159983</v>
          </cell>
          <cell r="P335">
            <v>106508.57632029998</v>
          </cell>
          <cell r="Q335">
            <v>390922.05533766001</v>
          </cell>
          <cell r="R335">
            <v>85286.704754020058</v>
          </cell>
          <cell r="S335">
            <v>56836.958641539997</v>
          </cell>
          <cell r="T335">
            <v>33842.534478060013</v>
          </cell>
          <cell r="U335">
            <v>76070.18939520001</v>
          </cell>
          <cell r="V335">
            <v>100203.64480895991</v>
          </cell>
          <cell r="W335">
            <v>79841.265332280062</v>
          </cell>
          <cell r="X335">
            <v>11229.673968985189</v>
          </cell>
          <cell r="Y335">
            <v>834233.0267167053</v>
          </cell>
        </row>
        <row r="336">
          <cell r="A336">
            <v>402499</v>
          </cell>
          <cell r="C336" t="str">
            <v>Drugi izdatki za službena potovanja</v>
          </cell>
          <cell r="D336">
            <v>59059.282127762192</v>
          </cell>
          <cell r="G336">
            <v>58.275586918288525</v>
          </cell>
          <cell r="H336">
            <v>-46.487064354188689</v>
          </cell>
          <cell r="I336">
            <v>170.75520000000003</v>
          </cell>
          <cell r="J336">
            <v>1499.97332254</v>
          </cell>
          <cell r="K336">
            <v>6715.8269716999985</v>
          </cell>
          <cell r="N336">
            <v>7086.2333018400041</v>
          </cell>
          <cell r="O336">
            <v>7821.2151679200015</v>
          </cell>
          <cell r="P336">
            <v>5857.2109888600025</v>
          </cell>
          <cell r="Q336">
            <v>29151.214952860006</v>
          </cell>
          <cell r="R336">
            <v>11599.471000039995</v>
          </cell>
          <cell r="S336">
            <v>4530.2181062600002</v>
          </cell>
          <cell r="T336">
            <v>3338.3034638800013</v>
          </cell>
          <cell r="U336">
            <v>6788.1475661999984</v>
          </cell>
          <cell r="V336">
            <v>4326.4342690800004</v>
          </cell>
          <cell r="W336">
            <v>3447.2596987749325</v>
          </cell>
          <cell r="X336">
            <v>484.85707663269426</v>
          </cell>
          <cell r="Y336">
            <v>63665.906133727636</v>
          </cell>
        </row>
        <row r="337">
          <cell r="Q337" t="str">
            <v xml:space="preserve"> </v>
          </cell>
        </row>
        <row r="338">
          <cell r="A338">
            <v>4025</v>
          </cell>
          <cell r="C338" t="str">
            <v>Tekoče vzdrževanje</v>
          </cell>
          <cell r="D338">
            <v>23745712.80446</v>
          </cell>
          <cell r="E338">
            <v>23688949</v>
          </cell>
          <cell r="F338">
            <v>56763.804460000247</v>
          </cell>
          <cell r="G338">
            <v>114.70496922526277</v>
          </cell>
          <cell r="H338">
            <v>5.3305502527665425</v>
          </cell>
          <cell r="I338">
            <v>469611.06682797999</v>
          </cell>
          <cell r="J338">
            <v>484159.29121251998</v>
          </cell>
          <cell r="K338">
            <v>2730227.4818695812</v>
          </cell>
          <cell r="L338">
            <v>3683997.8399100811</v>
          </cell>
          <cell r="N338">
            <v>2506271.2222501803</v>
          </cell>
          <cell r="O338">
            <v>1606482.7044928204</v>
          </cell>
          <cell r="P338">
            <v>2053760.3267381203</v>
          </cell>
          <cell r="Q338">
            <v>9850512.0933912024</v>
          </cell>
          <cell r="R338">
            <v>2140457.3365159607</v>
          </cell>
          <cell r="S338">
            <v>2146638.9874514206</v>
          </cell>
          <cell r="T338">
            <v>2462169.58732206</v>
          </cell>
          <cell r="U338">
            <v>2151969.5079605798</v>
          </cell>
          <cell r="V338">
            <v>2210730.8905666596</v>
          </cell>
          <cell r="W338">
            <v>2587200</v>
          </cell>
          <cell r="X338">
            <v>2048200</v>
          </cell>
          <cell r="Y338">
            <v>25597878.403207883</v>
          </cell>
          <cell r="Z338" t="str">
            <v xml:space="preserve"> </v>
          </cell>
          <cell r="AA338">
            <v>107.8</v>
          </cell>
          <cell r="AB338">
            <v>0</v>
          </cell>
        </row>
        <row r="339">
          <cell r="C339" t="str">
            <v xml:space="preserve">                                 - dinamizirani sprejeti proračun</v>
          </cell>
          <cell r="D339">
            <v>9133517</v>
          </cell>
          <cell r="I339">
            <v>435672</v>
          </cell>
          <cell r="J339">
            <v>435672</v>
          </cell>
          <cell r="K339">
            <v>435672</v>
          </cell>
          <cell r="N339">
            <v>435672</v>
          </cell>
          <cell r="O339">
            <v>435672</v>
          </cell>
          <cell r="P339">
            <v>435672</v>
          </cell>
          <cell r="Q339">
            <v>2614032</v>
          </cell>
          <cell r="R339">
            <v>435672</v>
          </cell>
          <cell r="S339">
            <v>435672</v>
          </cell>
          <cell r="T339">
            <v>435672</v>
          </cell>
          <cell r="U339">
            <v>435672</v>
          </cell>
          <cell r="V339">
            <v>2298620</v>
          </cell>
          <cell r="W339">
            <v>2659973</v>
          </cell>
          <cell r="X339">
            <v>1681152</v>
          </cell>
          <cell r="Y339">
            <v>10996465</v>
          </cell>
        </row>
        <row r="340">
          <cell r="A340">
            <v>402500</v>
          </cell>
          <cell r="C340" t="str">
            <v>Tekoče vzdrževanje poslovnih objektov</v>
          </cell>
          <cell r="D340">
            <v>2122352.4594596573</v>
          </cell>
          <cell r="G340">
            <v>192.89748308863804</v>
          </cell>
          <cell r="H340">
            <v>77.132675012523435</v>
          </cell>
          <cell r="I340">
            <v>37556.084093219994</v>
          </cell>
          <cell r="J340">
            <v>24709.0895513</v>
          </cell>
          <cell r="K340">
            <v>61322.268971040023</v>
          </cell>
          <cell r="N340">
            <v>96703.838759219987</v>
          </cell>
          <cell r="O340">
            <v>90177.137487360043</v>
          </cell>
          <cell r="P340">
            <v>98433.96466134004</v>
          </cell>
          <cell r="Q340">
            <v>408902.38352348009</v>
          </cell>
          <cell r="R340">
            <v>67518.629744720034</v>
          </cell>
          <cell r="S340">
            <v>219023.26358681999</v>
          </cell>
          <cell r="T340">
            <v>900130.3645364804</v>
          </cell>
          <cell r="U340">
            <v>202706.57138424</v>
          </cell>
          <cell r="V340">
            <v>158104.83968663999</v>
          </cell>
          <cell r="W340">
            <v>185028.780745189</v>
          </cell>
          <cell r="X340">
            <v>146481.1180899413</v>
          </cell>
          <cell r="Y340">
            <v>2287895.9512975109</v>
          </cell>
        </row>
        <row r="341">
          <cell r="A341">
            <v>402501</v>
          </cell>
          <cell r="C341" t="str">
            <v>Tekoče vzdrževanje stanovanjskih objektov</v>
          </cell>
          <cell r="D341">
            <v>22261.579219808722</v>
          </cell>
          <cell r="G341">
            <v>19.575918032902472</v>
          </cell>
          <cell r="H341">
            <v>-82.023950383009662</v>
          </cell>
          <cell r="I341">
            <v>0</v>
          </cell>
          <cell r="J341">
            <v>5178.8220961400002</v>
          </cell>
          <cell r="K341">
            <v>801.70482700000002</v>
          </cell>
          <cell r="N341">
            <v>1748.6150574200005</v>
          </cell>
          <cell r="O341">
            <v>2259.47730624</v>
          </cell>
          <cell r="P341">
            <v>5027.0820399799995</v>
          </cell>
          <cell r="Q341">
            <v>15015.701326779999</v>
          </cell>
          <cell r="R341">
            <v>2374.0836473199997</v>
          </cell>
          <cell r="S341">
            <v>1128.2779954600001</v>
          </cell>
          <cell r="T341">
            <v>659.35872156000005</v>
          </cell>
          <cell r="U341">
            <v>1866.3750336000003</v>
          </cell>
          <cell r="V341">
            <v>953.9562755799999</v>
          </cell>
          <cell r="W341">
            <v>1116.4071062253772</v>
          </cell>
          <cell r="X341">
            <v>883.82229242842357</v>
          </cell>
          <cell r="Y341">
            <v>23997.982398953802</v>
          </cell>
        </row>
        <row r="342">
          <cell r="A342">
            <v>402502</v>
          </cell>
          <cell r="C342" t="str">
            <v>Tekoče vzdrževanje počitniških objektov</v>
          </cell>
          <cell r="D342">
            <v>3240.8156203764493</v>
          </cell>
          <cell r="G342">
            <v>15.416931754910273</v>
          </cell>
          <cell r="H342">
            <v>-85.843037874278906</v>
          </cell>
          <cell r="I342">
            <v>0</v>
          </cell>
          <cell r="J342">
            <v>66.139612</v>
          </cell>
          <cell r="K342">
            <v>656.23390140000004</v>
          </cell>
          <cell r="N342">
            <v>50.876102200000005</v>
          </cell>
          <cell r="O342">
            <v>245.82359494000002</v>
          </cell>
          <cell r="P342">
            <v>31.807468000000004</v>
          </cell>
          <cell r="Q342">
            <v>1050.8806785400002</v>
          </cell>
          <cell r="R342">
            <v>27.855153479999998</v>
          </cell>
          <cell r="S342">
            <v>291.03071074000007</v>
          </cell>
          <cell r="T342">
            <v>1283.2211561399999</v>
          </cell>
          <cell r="U342">
            <v>204.54804216000002</v>
          </cell>
          <cell r="V342">
            <v>205.39560888</v>
          </cell>
          <cell r="W342">
            <v>240.37277515859307</v>
          </cell>
          <cell r="X342">
            <v>190.29511366721948</v>
          </cell>
          <cell r="Y342">
            <v>3493.599238765813</v>
          </cell>
        </row>
        <row r="343">
          <cell r="A343">
            <v>402503</v>
          </cell>
          <cell r="C343" t="str">
            <v>Tekoče vzdrževanje drugih objektov</v>
          </cell>
          <cell r="D343">
            <v>15211342.224796701</v>
          </cell>
          <cell r="G343">
            <v>111.06377801739642</v>
          </cell>
          <cell r="H343">
            <v>1.986940328187714</v>
          </cell>
          <cell r="I343">
            <v>333606.36256640003</v>
          </cell>
          <cell r="J343">
            <v>192449.1357866</v>
          </cell>
          <cell r="K343">
            <v>2047727.8710026604</v>
          </cell>
          <cell r="N343">
            <v>1980710.4329089001</v>
          </cell>
          <cell r="O343">
            <v>1076299.0911211001</v>
          </cell>
          <cell r="P343">
            <v>1235903.7605945801</v>
          </cell>
          <cell r="Q343">
            <v>6866696.6539802402</v>
          </cell>
          <cell r="R343">
            <v>1500966.2249505003</v>
          </cell>
          <cell r="S343">
            <v>1327560.7473112601</v>
          </cell>
          <cell r="T343">
            <v>1176442.7377056198</v>
          </cell>
          <cell r="U343">
            <v>1238555.7553476801</v>
          </cell>
          <cell r="V343">
            <v>1384539.7535169201</v>
          </cell>
          <cell r="W343">
            <v>1620315.3742429537</v>
          </cell>
          <cell r="X343">
            <v>1282749.6712756718</v>
          </cell>
          <cell r="Y343">
            <v>16397826.918330846</v>
          </cell>
        </row>
        <row r="344">
          <cell r="A344">
            <v>402504</v>
          </cell>
          <cell r="C344" t="str">
            <v>Zavarovalne premije za objekte</v>
          </cell>
          <cell r="D344">
            <v>297460.85815577442</v>
          </cell>
          <cell r="G344">
            <v>101.06588906322138</v>
          </cell>
          <cell r="H344">
            <v>-7.1938576095304256</v>
          </cell>
          <cell r="I344">
            <v>809.98277822000011</v>
          </cell>
          <cell r="J344">
            <v>5347.7463131399982</v>
          </cell>
          <cell r="K344">
            <v>12953.279412920005</v>
          </cell>
          <cell r="N344">
            <v>62538.317607920013</v>
          </cell>
          <cell r="O344">
            <v>31272.509475900002</v>
          </cell>
          <cell r="P344">
            <v>26858.573386259999</v>
          </cell>
          <cell r="Q344">
            <v>139780.40897436001</v>
          </cell>
          <cell r="R344">
            <v>2585.0892220999995</v>
          </cell>
          <cell r="S344">
            <v>30727.830345520008</v>
          </cell>
          <cell r="T344">
            <v>28951.726633060007</v>
          </cell>
          <cell r="U344">
            <v>56460.381300400004</v>
          </cell>
          <cell r="V344">
            <v>20071.660485799992</v>
          </cell>
          <cell r="W344">
            <v>23489.697561312438</v>
          </cell>
          <cell r="X344">
            <v>18596.010569372345</v>
          </cell>
          <cell r="Y344">
            <v>320662.80509192473</v>
          </cell>
        </row>
        <row r="345">
          <cell r="A345">
            <v>402510</v>
          </cell>
          <cell r="C345" t="str">
            <v>Tekoče vzdrževanje komunikac.opreme in računaln.</v>
          </cell>
          <cell r="D345">
            <v>3278838.0251514511</v>
          </cell>
          <cell r="G345">
            <v>134.38605588630389</v>
          </cell>
          <cell r="H345">
            <v>23.403173449314863</v>
          </cell>
          <cell r="I345">
            <v>34364.83638742</v>
          </cell>
          <cell r="J345">
            <v>184266.34705402004</v>
          </cell>
          <cell r="K345">
            <v>437994.03382350021</v>
          </cell>
          <cell r="N345">
            <v>229599.71951839991</v>
          </cell>
          <cell r="O345">
            <v>240654.99341576011</v>
          </cell>
          <cell r="P345">
            <v>386809.90321358031</v>
          </cell>
          <cell r="Q345">
            <v>1513689.8334126805</v>
          </cell>
          <cell r="R345">
            <v>311418.07697923988</v>
          </cell>
          <cell r="S345">
            <v>289196.74449358025</v>
          </cell>
          <cell r="T345">
            <v>200360.68520929999</v>
          </cell>
          <cell r="U345">
            <v>316666.30341037986</v>
          </cell>
          <cell r="V345">
            <v>291676.4834383399</v>
          </cell>
          <cell r="W345">
            <v>341346.56604822929</v>
          </cell>
          <cell r="X345">
            <v>270232.69812151481</v>
          </cell>
          <cell r="Y345">
            <v>3534587.391113264</v>
          </cell>
        </row>
        <row r="346">
          <cell r="A346">
            <v>402511</v>
          </cell>
          <cell r="C346" t="str">
            <v>Tekoče vzdrževanje druge opreme</v>
          </cell>
          <cell r="D346">
            <v>2453127.0377015816</v>
          </cell>
          <cell r="G346">
            <v>115.62525597109779</v>
          </cell>
          <cell r="H346">
            <v>6.1756253178124609</v>
          </cell>
          <cell r="I346">
            <v>50123.192503999999</v>
          </cell>
          <cell r="J346">
            <v>64124.083625139967</v>
          </cell>
          <cell r="K346">
            <v>112846.94929969993</v>
          </cell>
          <cell r="N346">
            <v>120707.97860814007</v>
          </cell>
          <cell r="O346">
            <v>125430.04645556016</v>
          </cell>
          <cell r="P346">
            <v>196554.41498153991</v>
          </cell>
          <cell r="Q346">
            <v>669786.66547408013</v>
          </cell>
          <cell r="R346">
            <v>203200.90572627998</v>
          </cell>
          <cell r="S346">
            <v>270660.58448044019</v>
          </cell>
          <cell r="T346">
            <v>108931.05401794001</v>
          </cell>
          <cell r="U346">
            <v>325544.23802823998</v>
          </cell>
          <cell r="V346">
            <v>344341.55490350001</v>
          </cell>
          <cell r="W346">
            <v>402980.06177404191</v>
          </cell>
          <cell r="X346">
            <v>319025.88223778317</v>
          </cell>
          <cell r="Y346">
            <v>2644470.9466423052</v>
          </cell>
        </row>
        <row r="347">
          <cell r="A347">
            <v>402512</v>
          </cell>
          <cell r="C347" t="str">
            <v>Zavarovalne premije za opremo</v>
          </cell>
          <cell r="D347">
            <v>170067.14000269084</v>
          </cell>
          <cell r="G347">
            <v>271.0095578678762</v>
          </cell>
          <cell r="H347">
            <v>148.86093468124534</v>
          </cell>
          <cell r="I347">
            <v>788.82045242000004</v>
          </cell>
          <cell r="J347">
            <v>1482.9317271999998</v>
          </cell>
          <cell r="K347">
            <v>46777.374927360019</v>
          </cell>
          <cell r="N347">
            <v>3737.1882039800003</v>
          </cell>
          <cell r="O347">
            <v>1514.0783488600005</v>
          </cell>
          <cell r="P347">
            <v>82021.857126440009</v>
          </cell>
          <cell r="Q347">
            <v>136322.25078626003</v>
          </cell>
          <cell r="R347">
            <v>2455.5570870600009</v>
          </cell>
          <cell r="S347">
            <v>1178.4155706400004</v>
          </cell>
          <cell r="T347">
            <v>40206.565323539995</v>
          </cell>
          <cell r="U347">
            <v>-187.55484902000006</v>
          </cell>
          <cell r="V347">
            <v>1084.0779796000002</v>
          </cell>
          <cell r="W347">
            <v>1268.687455713891</v>
          </cell>
          <cell r="X347">
            <v>1004.3775691068303</v>
          </cell>
          <cell r="Y347">
            <v>183332.37692290076</v>
          </cell>
        </row>
        <row r="348">
          <cell r="A348">
            <v>402599</v>
          </cell>
          <cell r="C348" t="str">
            <v>Drugi izdatki za tekoče vzdrževanje in zavarovanje</v>
          </cell>
          <cell r="D348">
            <v>187022.66435195773</v>
          </cell>
          <cell r="G348">
            <v>21.951961006640353</v>
          </cell>
          <cell r="H348">
            <v>-79.842092739540533</v>
          </cell>
          <cell r="I348">
            <v>12361.788046300002</v>
          </cell>
          <cell r="J348">
            <v>6534.9954469800014</v>
          </cell>
          <cell r="K348">
            <v>9147.7657039999995</v>
          </cell>
          <cell r="N348">
            <v>10474.255484000001</v>
          </cell>
          <cell r="O348">
            <v>38629.547287099987</v>
          </cell>
          <cell r="P348">
            <v>22118.963266399995</v>
          </cell>
          <cell r="Q348">
            <v>99267.315234779977</v>
          </cell>
          <cell r="R348">
            <v>49910.914005260027</v>
          </cell>
          <cell r="S348">
            <v>6872.0929569599966</v>
          </cell>
          <cell r="T348">
            <v>5203.8740184200005</v>
          </cell>
          <cell r="U348">
            <v>10152.8902629</v>
          </cell>
          <cell r="V348">
            <v>9753.1686714000025</v>
          </cell>
          <cell r="W348">
            <v>11414.052291176065</v>
          </cell>
          <cell r="X348">
            <v>9036.1247305143843</v>
          </cell>
          <cell r="Y348">
            <v>201610.43217141047</v>
          </cell>
        </row>
        <row r="349">
          <cell r="Q349" t="str">
            <v xml:space="preserve"> </v>
          </cell>
        </row>
        <row r="350">
          <cell r="A350">
            <v>4026</v>
          </cell>
          <cell r="C350" t="str">
            <v xml:space="preserve">Najemnine in zakupnine </v>
          </cell>
          <cell r="D350">
            <v>9238795.5853899997</v>
          </cell>
          <cell r="E350">
            <v>8945725</v>
          </cell>
          <cell r="F350">
            <v>293070.58538999967</v>
          </cell>
          <cell r="G350">
            <v>121.7636811085985</v>
          </cell>
          <cell r="H350">
            <v>11.812379346738751</v>
          </cell>
          <cell r="I350">
            <v>258728.91388497996</v>
          </cell>
          <cell r="J350">
            <v>513917.37404854002</v>
          </cell>
          <cell r="K350">
            <v>1078284.5787945003</v>
          </cell>
          <cell r="L350">
            <v>1850930.8667280204</v>
          </cell>
          <cell r="N350">
            <v>734254.61163054034</v>
          </cell>
          <cell r="O350">
            <v>889230.30259910005</v>
          </cell>
          <cell r="P350">
            <v>911543.73455376015</v>
          </cell>
          <cell r="Q350">
            <v>4385959.5155114206</v>
          </cell>
          <cell r="R350">
            <v>665380.38027384016</v>
          </cell>
          <cell r="S350">
            <v>793153.25708696013</v>
          </cell>
          <cell r="T350">
            <v>747620.66466010001</v>
          </cell>
          <cell r="U350">
            <v>777055.02322293981</v>
          </cell>
          <cell r="V350">
            <v>865452.80029516015</v>
          </cell>
          <cell r="W350">
            <v>1185800</v>
          </cell>
          <cell r="X350">
            <v>539000</v>
          </cell>
          <cell r="Y350">
            <v>9959421.6410504226</v>
          </cell>
          <cell r="Z350" t="str">
            <v xml:space="preserve"> </v>
          </cell>
          <cell r="AA350">
            <v>107.8</v>
          </cell>
          <cell r="AB350">
            <v>0</v>
          </cell>
        </row>
        <row r="351">
          <cell r="C351" t="str">
            <v xml:space="preserve">                                 - dinamizirani sprejeti proračun</v>
          </cell>
          <cell r="D351">
            <v>4225678</v>
          </cell>
          <cell r="I351">
            <v>232344</v>
          </cell>
          <cell r="J351">
            <v>232344</v>
          </cell>
          <cell r="K351">
            <v>232344</v>
          </cell>
          <cell r="N351">
            <v>232344</v>
          </cell>
          <cell r="O351">
            <v>232344</v>
          </cell>
          <cell r="P351">
            <v>232344</v>
          </cell>
          <cell r="Q351">
            <v>1394064</v>
          </cell>
          <cell r="R351">
            <v>232344</v>
          </cell>
          <cell r="S351">
            <v>232344</v>
          </cell>
          <cell r="T351">
            <v>232344</v>
          </cell>
          <cell r="U351">
            <v>232344</v>
          </cell>
          <cell r="V351">
            <v>937292</v>
          </cell>
          <cell r="W351">
            <v>1200677</v>
          </cell>
          <cell r="X351">
            <v>469217</v>
          </cell>
          <cell r="Y351">
            <v>4930626</v>
          </cell>
        </row>
        <row r="352">
          <cell r="A352">
            <v>402600</v>
          </cell>
          <cell r="C352" t="str">
            <v>Najemnine in zakupnine za poslovne objekte</v>
          </cell>
          <cell r="D352">
            <v>6353331.6473119389</v>
          </cell>
          <cell r="G352">
            <v>129.00824903453224</v>
          </cell>
          <cell r="H352">
            <v>18.464875146494236</v>
          </cell>
          <cell r="I352">
            <v>170040.67994297994</v>
          </cell>
          <cell r="J352">
            <v>328553.26881762</v>
          </cell>
          <cell r="K352">
            <v>644583.70900154032</v>
          </cell>
          <cell r="N352">
            <v>505788.06739692041</v>
          </cell>
          <cell r="O352">
            <v>580696.10556804005</v>
          </cell>
          <cell r="P352">
            <v>624215.22828742012</v>
          </cell>
          <cell r="Q352">
            <v>2853877.0590145211</v>
          </cell>
          <cell r="R352">
            <v>446075.13713378028</v>
          </cell>
          <cell r="S352">
            <v>553786.16494278004</v>
          </cell>
          <cell r="T352">
            <v>487655.58639952017</v>
          </cell>
          <cell r="U352">
            <v>537178.62224949978</v>
          </cell>
          <cell r="V352">
            <v>658321.09095676034</v>
          </cell>
          <cell r="W352">
            <v>901998.52538496885</v>
          </cell>
          <cell r="X352">
            <v>409999.32972044032</v>
          </cell>
          <cell r="Y352">
            <v>6848891.5158022717</v>
          </cell>
        </row>
        <row r="353">
          <cell r="A353">
            <v>402601</v>
          </cell>
          <cell r="C353" t="str">
            <v>Najemnine in zakupnine za stanovanjske objekte</v>
          </cell>
          <cell r="D353">
            <v>424836.08471358824</v>
          </cell>
          <cell r="G353">
            <v>92.428732442711691</v>
          </cell>
          <cell r="H353">
            <v>-15.12513090660083</v>
          </cell>
          <cell r="I353">
            <v>31985.994264840003</v>
          </cell>
          <cell r="J353">
            <v>37057.7323578</v>
          </cell>
          <cell r="K353">
            <v>26510.499928220008</v>
          </cell>
          <cell r="N353">
            <v>30585.743477520005</v>
          </cell>
          <cell r="O353">
            <v>54484.028566659996</v>
          </cell>
          <cell r="P353">
            <v>41016.763098080002</v>
          </cell>
          <cell r="Q353">
            <v>221640.76169312</v>
          </cell>
          <cell r="R353">
            <v>41139.650139279998</v>
          </cell>
          <cell r="S353">
            <v>17717.246145059999</v>
          </cell>
          <cell r="T353">
            <v>43907.871920220001</v>
          </cell>
          <cell r="U353">
            <v>54011.74464994001</v>
          </cell>
          <cell r="V353">
            <v>26581.183277880005</v>
          </cell>
          <cell r="W353">
            <v>36420.203528326805</v>
          </cell>
          <cell r="X353">
            <v>16554.637967421277</v>
          </cell>
          <cell r="Y353">
            <v>457973.29932124814</v>
          </cell>
        </row>
        <row r="354">
          <cell r="A354">
            <v>402602</v>
          </cell>
          <cell r="C354" t="str">
            <v>Najemnine in zakupnine za garaže in parkirne prost.</v>
          </cell>
          <cell r="D354">
            <v>143245.47826051884</v>
          </cell>
          <cell r="G354">
            <v>137.90104423261516</v>
          </cell>
          <cell r="H354">
            <v>26.630894612135123</v>
          </cell>
          <cell r="I354">
            <v>3528.8420228600003</v>
          </cell>
          <cell r="J354">
            <v>7673.9568428600005</v>
          </cell>
          <cell r="K354">
            <v>24250.590354760006</v>
          </cell>
          <cell r="N354">
            <v>17025.196372800001</v>
          </cell>
          <cell r="O354">
            <v>14682.763711</v>
          </cell>
          <cell r="P354">
            <v>12054.855541959994</v>
          </cell>
          <cell r="Q354">
            <v>79216.204846239998</v>
          </cell>
          <cell r="R354">
            <v>10225.349445080003</v>
          </cell>
          <cell r="S354">
            <v>11977.709291240008</v>
          </cell>
          <cell r="T354">
            <v>11450.25718298</v>
          </cell>
          <cell r="U354">
            <v>9714.6455760200042</v>
          </cell>
          <cell r="V354">
            <v>10636.499216419999</v>
          </cell>
          <cell r="W354">
            <v>14573.597504715784</v>
          </cell>
          <cell r="X354">
            <v>6624.3625021435391</v>
          </cell>
          <cell r="Y354">
            <v>154418.62556483934</v>
          </cell>
        </row>
        <row r="355">
          <cell r="A355">
            <v>402603</v>
          </cell>
          <cell r="C355" t="str">
            <v>Najemnine in zakupnine za druge objekte</v>
          </cell>
          <cell r="D355">
            <v>593266.21038119053</v>
          </cell>
          <cell r="G355">
            <v>704.70434611451526</v>
          </cell>
          <cell r="H355">
            <v>547.11142893894873</v>
          </cell>
          <cell r="I355">
            <v>46544.854510000005</v>
          </cell>
          <cell r="J355">
            <v>53126.051376859999</v>
          </cell>
          <cell r="K355">
            <v>48526.88713950001</v>
          </cell>
          <cell r="N355">
            <v>30021.909677760003</v>
          </cell>
          <cell r="O355">
            <v>49995.180715480012</v>
          </cell>
          <cell r="P355">
            <v>66617.057477739989</v>
          </cell>
          <cell r="Q355">
            <v>294831.94089734001</v>
          </cell>
          <cell r="R355">
            <v>69109.387214560003</v>
          </cell>
          <cell r="S355">
            <v>37925.122894120002</v>
          </cell>
          <cell r="T355">
            <v>66859.923762940001</v>
          </cell>
          <cell r="U355">
            <v>64502.587071999995</v>
          </cell>
          <cell r="V355">
            <v>35520.868581660005</v>
          </cell>
          <cell r="W355">
            <v>48668.911753208609</v>
          </cell>
          <cell r="X355">
            <v>22122.232615094825</v>
          </cell>
          <cell r="Y355">
            <v>639540.97479092341</v>
          </cell>
        </row>
        <row r="356">
          <cell r="A356">
            <v>402604</v>
          </cell>
          <cell r="C356" t="str">
            <v>Najem računalniške in programske opreme</v>
          </cell>
          <cell r="D356">
            <v>384431.54014527862</v>
          </cell>
          <cell r="G356">
            <v>77.993049827812541</v>
          </cell>
          <cell r="H356">
            <v>-28.381037807334678</v>
          </cell>
          <cell r="I356">
            <v>203.10738140000001</v>
          </cell>
          <cell r="J356">
            <v>46190.271462719997</v>
          </cell>
          <cell r="K356">
            <v>14055.50721498</v>
          </cell>
          <cell r="N356">
            <v>4948.9331630200004</v>
          </cell>
          <cell r="O356">
            <v>51494.048527459992</v>
          </cell>
          <cell r="P356">
            <v>9869.0999822799986</v>
          </cell>
          <cell r="Q356">
            <v>126760.96773185999</v>
          </cell>
          <cell r="R356">
            <v>5835.0316024000003</v>
          </cell>
          <cell r="S356">
            <v>42780.93388954</v>
          </cell>
          <cell r="T356">
            <v>66449.572326060006</v>
          </cell>
          <cell r="U356">
            <v>1374.05101064</v>
          </cell>
          <cell r="V356">
            <v>57206.742038599987</v>
          </cell>
          <cell r="W356">
            <v>78381.807403288389</v>
          </cell>
          <cell r="X356">
            <v>35628.094274221992</v>
          </cell>
          <cell r="Y356">
            <v>414417.20027661033</v>
          </cell>
        </row>
        <row r="357">
          <cell r="A357">
            <v>402605</v>
          </cell>
          <cell r="C357" t="str">
            <v>Nadomestilo za uporabo stavbnega zemljišča</v>
          </cell>
          <cell r="D357">
            <v>128369.95945165858</v>
          </cell>
          <cell r="G357">
            <v>133.75955866982636</v>
          </cell>
          <cell r="H357">
            <v>22.827877566415381</v>
          </cell>
          <cell r="I357">
            <v>192.09056636000003</v>
          </cell>
          <cell r="J357">
            <v>3624.7415065400014</v>
          </cell>
          <cell r="K357">
            <v>10732.863404340003</v>
          </cell>
          <cell r="N357">
            <v>10694.422991560003</v>
          </cell>
          <cell r="O357">
            <v>12081.454642179997</v>
          </cell>
          <cell r="P357">
            <v>11213.022348220002</v>
          </cell>
          <cell r="Q357">
            <v>48538.595459200005</v>
          </cell>
          <cell r="R357">
            <v>7754.1391727799992</v>
          </cell>
          <cell r="S357">
            <v>16827.274214520003</v>
          </cell>
          <cell r="T357">
            <v>4937.7964743799994</v>
          </cell>
          <cell r="U357">
            <v>8955.3956230200038</v>
          </cell>
          <cell r="V357">
            <v>17163.566986720001</v>
          </cell>
          <cell r="W357">
            <v>23516.658246309209</v>
          </cell>
          <cell r="X357">
            <v>10689.390111958734</v>
          </cell>
          <cell r="Y357">
            <v>138382.81628888796</v>
          </cell>
        </row>
        <row r="358">
          <cell r="A358">
            <v>402606</v>
          </cell>
          <cell r="C358" t="str">
            <v>Druga nadomestila za uporabo zemljišča</v>
          </cell>
          <cell r="D358">
            <v>12262.093537774612</v>
          </cell>
          <cell r="G358">
            <v>96.108791991438608</v>
          </cell>
          <cell r="H358">
            <v>-11.745829208963627</v>
          </cell>
          <cell r="I358">
            <v>10.786058360000002</v>
          </cell>
          <cell r="J358">
            <v>230.48017300000001</v>
          </cell>
          <cell r="K358">
            <v>3750.8513149800006</v>
          </cell>
          <cell r="N358">
            <v>1285.5833236400001</v>
          </cell>
          <cell r="O358">
            <v>2431.00450516</v>
          </cell>
          <cell r="P358">
            <v>-539.42524944000002</v>
          </cell>
          <cell r="Q358">
            <v>7169.280125700001</v>
          </cell>
          <cell r="R358">
            <v>-1894.2706228600002</v>
          </cell>
          <cell r="S358">
            <v>6936.8594664600005</v>
          </cell>
          <cell r="T358">
            <v>200.96830600000001</v>
          </cell>
          <cell r="U358">
            <v>205.3529632</v>
          </cell>
          <cell r="V358">
            <v>200.587233</v>
          </cell>
          <cell r="W358">
            <v>274.83456152695999</v>
          </cell>
          <cell r="X358">
            <v>124.9248006940727</v>
          </cell>
          <cell r="Y358">
            <v>13218.536833721035</v>
          </cell>
        </row>
        <row r="359">
          <cell r="A359">
            <v>402699</v>
          </cell>
          <cell r="C359" t="str">
            <v>Druge najemnine, zakupnine in licenčnine</v>
          </cell>
          <cell r="D359">
            <v>1199052.5715880524</v>
          </cell>
          <cell r="G359">
            <v>84.834650280014955</v>
          </cell>
          <cell r="H359">
            <v>-22.098576418719048</v>
          </cell>
          <cell r="I359">
            <v>6222.5591381800004</v>
          </cell>
          <cell r="J359">
            <v>37460.871511139994</v>
          </cell>
          <cell r="K359">
            <v>305873.67043617996</v>
          </cell>
          <cell r="N359">
            <v>133904.75522732001</v>
          </cell>
          <cell r="O359">
            <v>123365.71636311998</v>
          </cell>
          <cell r="P359">
            <v>147097.13306749999</v>
          </cell>
          <cell r="Q359">
            <v>753924.70574343996</v>
          </cell>
          <cell r="R359">
            <v>87135.956188819953</v>
          </cell>
          <cell r="S359">
            <v>105201.94624323999</v>
          </cell>
          <cell r="T359">
            <v>66158.68828799999</v>
          </cell>
          <cell r="U359">
            <v>101112.62407862004</v>
          </cell>
          <cell r="V359">
            <v>59822.262004119977</v>
          </cell>
          <cell r="W359">
            <v>81965.461617655543</v>
          </cell>
          <cell r="X359">
            <v>37257.028008025249</v>
          </cell>
          <cell r="Y359">
            <v>1292578.6721719208</v>
          </cell>
        </row>
        <row r="360">
          <cell r="Q360" t="str">
            <v xml:space="preserve"> </v>
          </cell>
          <cell r="V360" t="str">
            <v xml:space="preserve"> </v>
          </cell>
          <cell r="W360" t="str">
            <v xml:space="preserve"> </v>
          </cell>
          <cell r="X360" t="str">
            <v xml:space="preserve"> </v>
          </cell>
        </row>
        <row r="361">
          <cell r="A361">
            <v>4027</v>
          </cell>
          <cell r="C361" t="str">
            <v xml:space="preserve">Kazni in odškodnine </v>
          </cell>
          <cell r="D361">
            <v>2622162.7418900002</v>
          </cell>
          <cell r="E361">
            <v>3214946</v>
          </cell>
          <cell r="F361">
            <v>-592783.25810999982</v>
          </cell>
          <cell r="G361">
            <v>143.06548614034955</v>
          </cell>
          <cell r="H361">
            <v>31.373265509962835</v>
          </cell>
          <cell r="I361">
            <v>0</v>
          </cell>
          <cell r="J361">
            <v>1153649.6496725201</v>
          </cell>
          <cell r="K361">
            <v>208934.43307506002</v>
          </cell>
          <cell r="L361">
            <v>1362584.08274758</v>
          </cell>
          <cell r="N361">
            <v>190316.84977073999</v>
          </cell>
          <cell r="O361">
            <v>470583.65202156</v>
          </cell>
          <cell r="P361">
            <v>226165.6523665</v>
          </cell>
          <cell r="Q361">
            <v>2249650.2369063799</v>
          </cell>
          <cell r="R361">
            <v>99129.424568020011</v>
          </cell>
          <cell r="S361">
            <v>113823.42122228</v>
          </cell>
          <cell r="T361">
            <v>79183.540120300007</v>
          </cell>
          <cell r="U361">
            <v>64252.350716400004</v>
          </cell>
          <cell r="V361">
            <v>112852.46222404001</v>
          </cell>
          <cell r="W361">
            <v>53900</v>
          </cell>
          <cell r="X361">
            <v>53900</v>
          </cell>
          <cell r="Y361">
            <v>2826691.4357574196</v>
          </cell>
          <cell r="Z361" t="str">
            <v xml:space="preserve"> </v>
          </cell>
          <cell r="AA361">
            <v>107.8</v>
          </cell>
          <cell r="AB361">
            <v>0</v>
          </cell>
        </row>
        <row r="362">
          <cell r="C362" t="str">
            <v xml:space="preserve">                                 - dinamizirani sprejeti proračun</v>
          </cell>
          <cell r="D362">
            <v>301278</v>
          </cell>
          <cell r="I362">
            <v>0</v>
          </cell>
          <cell r="J362">
            <v>0</v>
          </cell>
          <cell r="K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202406</v>
          </cell>
          <cell r="W362">
            <v>200769</v>
          </cell>
          <cell r="X362">
            <v>100509</v>
          </cell>
          <cell r="Y362">
            <v>503684</v>
          </cell>
        </row>
        <row r="363">
          <cell r="A363">
            <v>402700</v>
          </cell>
          <cell r="C363" t="str">
            <v>Kazni</v>
          </cell>
          <cell r="D363">
            <v>335873.13422861078</v>
          </cell>
          <cell r="G363" t="str">
            <v>…</v>
          </cell>
          <cell r="H363" t="str">
            <v>…</v>
          </cell>
          <cell r="I363">
            <v>0</v>
          </cell>
          <cell r="J363">
            <v>0</v>
          </cell>
          <cell r="K363">
            <v>0</v>
          </cell>
          <cell r="N363">
            <v>281.27715000000001</v>
          </cell>
          <cell r="O363">
            <v>226224.42088400002</v>
          </cell>
          <cell r="P363">
            <v>62279.593144999999</v>
          </cell>
          <cell r="Q363">
            <v>288785.29117900005</v>
          </cell>
          <cell r="R363">
            <v>30241.800204000003</v>
          </cell>
          <cell r="S363">
            <v>16749.92349954</v>
          </cell>
          <cell r="T363">
            <v>168.148596</v>
          </cell>
          <cell r="U363">
            <v>0</v>
          </cell>
          <cell r="V363">
            <v>13362.152803999999</v>
          </cell>
          <cell r="W363">
            <v>6381.961207951188</v>
          </cell>
          <cell r="X363">
            <v>6381.961207951188</v>
          </cell>
          <cell r="Y363">
            <v>362071.23869844247</v>
          </cell>
        </row>
        <row r="364">
          <cell r="A364">
            <v>402701</v>
          </cell>
          <cell r="C364" t="str">
            <v>Odškodnine neupravičeno obsojenim</v>
          </cell>
          <cell r="D364">
            <v>463645.84187768295</v>
          </cell>
          <cell r="G364">
            <v>151.13085929298225</v>
          </cell>
          <cell r="H364">
            <v>38.779485117522711</v>
          </cell>
          <cell r="I364">
            <v>0</v>
          </cell>
          <cell r="J364">
            <v>1302.4935</v>
          </cell>
          <cell r="K364">
            <v>25255.481559</v>
          </cell>
          <cell r="N364">
            <v>125654.18635</v>
          </cell>
          <cell r="O364">
            <v>81686.063921000008</v>
          </cell>
          <cell r="P364">
            <v>78496.603431399999</v>
          </cell>
          <cell r="Q364">
            <v>312394.82876139996</v>
          </cell>
          <cell r="R364">
            <v>44558.723055000002</v>
          </cell>
          <cell r="S364">
            <v>60393.660614979999</v>
          </cell>
          <cell r="T364">
            <v>39879.643831720001</v>
          </cell>
          <cell r="U364">
            <v>12915.7875</v>
          </cell>
          <cell r="V364">
            <v>15173.448397800001</v>
          </cell>
          <cell r="W364">
            <v>7247.0626916211031</v>
          </cell>
          <cell r="X364">
            <v>7247.0626916211031</v>
          </cell>
          <cell r="Y364">
            <v>499810.21754414204</v>
          </cell>
        </row>
        <row r="365">
          <cell r="A365">
            <v>402702</v>
          </cell>
          <cell r="C365" t="str">
            <v>Druge odškodnine</v>
          </cell>
          <cell r="D365">
            <v>1649591.5743401877</v>
          </cell>
          <cell r="G365">
            <v>108.16158815115809</v>
          </cell>
          <cell r="H365">
            <v>-0.67806414035071327</v>
          </cell>
          <cell r="I365">
            <v>0</v>
          </cell>
          <cell r="J365">
            <v>1145782.4638845201</v>
          </cell>
          <cell r="K365">
            <v>175359.04992606002</v>
          </cell>
          <cell r="N365">
            <v>62929.589770740007</v>
          </cell>
          <cell r="O365">
            <v>158246.99311036</v>
          </cell>
          <cell r="P365">
            <v>58789.7448831</v>
          </cell>
          <cell r="Q365">
            <v>1601107.8415747802</v>
          </cell>
          <cell r="R365">
            <v>17307.653825000001</v>
          </cell>
          <cell r="S365">
            <v>24630.928600740001</v>
          </cell>
          <cell r="T365">
            <v>26019.389582339998</v>
          </cell>
          <cell r="U365">
            <v>20241.548283880002</v>
          </cell>
          <cell r="V365">
            <v>45494.585521000008</v>
          </cell>
          <cell r="W365">
            <v>21728.884875491342</v>
          </cell>
          <cell r="X365">
            <v>21728.884875491342</v>
          </cell>
          <cell r="Y365">
            <v>1778259.7171387225</v>
          </cell>
        </row>
        <row r="366">
          <cell r="A366">
            <v>402799</v>
          </cell>
          <cell r="C366" t="str">
            <v>Druge odškodnine in kazni</v>
          </cell>
          <cell r="D366">
            <v>173052.19144351833</v>
          </cell>
          <cell r="G366" t="str">
            <v>…</v>
          </cell>
          <cell r="H366" t="str">
            <v>…</v>
          </cell>
          <cell r="I366">
            <v>0</v>
          </cell>
          <cell r="J366">
            <v>6564.6922880000002</v>
          </cell>
          <cell r="K366">
            <v>8319.9015900000013</v>
          </cell>
          <cell r="N366">
            <v>1451.7965000000002</v>
          </cell>
          <cell r="O366">
            <v>4426.1741061999992</v>
          </cell>
          <cell r="P366">
            <v>26599.710907000001</v>
          </cell>
          <cell r="Q366">
            <v>47362.275391200004</v>
          </cell>
          <cell r="R366">
            <v>7021.2474840200002</v>
          </cell>
          <cell r="S366">
            <v>12048.908507019998</v>
          </cell>
          <cell r="T366">
            <v>13116.358110240002</v>
          </cell>
          <cell r="U366">
            <v>31095.014932520007</v>
          </cell>
          <cell r="V366">
            <v>38822.275501240001</v>
          </cell>
          <cell r="W366">
            <v>18542.091224936379</v>
          </cell>
          <cell r="X366">
            <v>18542.091224936379</v>
          </cell>
          <cell r="Y366">
            <v>186550.26237611281</v>
          </cell>
        </row>
        <row r="367">
          <cell r="Q367" t="str">
            <v xml:space="preserve"> </v>
          </cell>
          <cell r="V367" t="str">
            <v xml:space="preserve"> </v>
          </cell>
          <cell r="W367" t="str">
            <v xml:space="preserve"> </v>
          </cell>
          <cell r="X367" t="str">
            <v xml:space="preserve"> </v>
          </cell>
        </row>
        <row r="368">
          <cell r="A368">
            <v>4029</v>
          </cell>
          <cell r="C368" t="str">
            <v>Drugi operativni odhodki</v>
          </cell>
          <cell r="D368">
            <v>23869273.753219999</v>
          </cell>
          <cell r="E368">
            <v>27014091</v>
          </cell>
          <cell r="F368">
            <v>-3144817.2467800006</v>
          </cell>
          <cell r="G368">
            <v>109.37367578450549</v>
          </cell>
          <cell r="H368">
            <v>0.43496398944489556</v>
          </cell>
          <cell r="I368">
            <v>894452.61665196007</v>
          </cell>
          <cell r="J368">
            <v>1545324.4808943204</v>
          </cell>
          <cell r="K368">
            <v>2830356.5157762999</v>
          </cell>
          <cell r="L368">
            <v>5270133.6133225802</v>
          </cell>
          <cell r="N368">
            <v>2010095.9405006198</v>
          </cell>
          <cell r="O368">
            <v>2163942.7473035399</v>
          </cell>
          <cell r="P368">
            <v>2266244.7831349205</v>
          </cell>
          <cell r="Q368">
            <v>11710417.084261661</v>
          </cell>
          <cell r="R368">
            <v>2265484.3607599</v>
          </cell>
          <cell r="S368">
            <v>2332192.2953516594</v>
          </cell>
          <cell r="T368">
            <v>1835065.0947893606</v>
          </cell>
          <cell r="U368">
            <v>2510471.2155279405</v>
          </cell>
          <cell r="V368">
            <v>2537863.8505886402</v>
          </cell>
          <cell r="W368">
            <v>2723788.4988653464</v>
          </cell>
          <cell r="X368">
            <v>539000</v>
          </cell>
          <cell r="Y368">
            <v>26454282.400144514</v>
          </cell>
          <cell r="Z368" t="str">
            <v xml:space="preserve"> </v>
          </cell>
          <cell r="AA368">
            <v>110.82985881200425</v>
          </cell>
          <cell r="AB368">
            <v>2.8106296957367789</v>
          </cell>
        </row>
        <row r="369">
          <cell r="C369" t="str">
            <v xml:space="preserve">                                 - dinamizirani sprejeti proračun</v>
          </cell>
          <cell r="D369">
            <v>14166778</v>
          </cell>
          <cell r="I369">
            <v>643444</v>
          </cell>
          <cell r="J369">
            <v>643444</v>
          </cell>
          <cell r="K369">
            <v>643444</v>
          </cell>
          <cell r="N369">
            <v>643444</v>
          </cell>
          <cell r="O369">
            <v>643444</v>
          </cell>
          <cell r="P369">
            <v>643444</v>
          </cell>
          <cell r="Q369">
            <v>3860664</v>
          </cell>
          <cell r="R369">
            <v>643444</v>
          </cell>
          <cell r="S369">
            <v>643444</v>
          </cell>
          <cell r="T369">
            <v>643444</v>
          </cell>
          <cell r="U369">
            <v>643444</v>
          </cell>
          <cell r="V369">
            <v>2194166</v>
          </cell>
          <cell r="W369">
            <v>4705583</v>
          </cell>
          <cell r="X369">
            <v>2383311</v>
          </cell>
          <cell r="Y369">
            <v>15717500</v>
          </cell>
        </row>
        <row r="370">
          <cell r="A370">
            <v>402900</v>
          </cell>
          <cell r="C370" t="str">
            <v>Stroški konferenc, seminarjev in simpozijev</v>
          </cell>
          <cell r="D370">
            <v>541228.95011855068</v>
          </cell>
          <cell r="G370">
            <v>109.08848919275107</v>
          </cell>
          <cell r="H370">
            <v>0.17308465817360741</v>
          </cell>
          <cell r="I370">
            <v>5355.1632873200006</v>
          </cell>
          <cell r="J370">
            <v>22669.816081220004</v>
          </cell>
          <cell r="K370">
            <v>40234.541579540004</v>
          </cell>
          <cell r="N370">
            <v>43828.824023599991</v>
          </cell>
          <cell r="O370">
            <v>51146.518198159931</v>
          </cell>
          <cell r="P370">
            <v>71000.595390339993</v>
          </cell>
          <cell r="Q370">
            <v>234235.45856017992</v>
          </cell>
          <cell r="R370">
            <v>66581.701287640026</v>
          </cell>
          <cell r="S370">
            <v>24791.907591219991</v>
          </cell>
          <cell r="T370">
            <v>25313.560760179993</v>
          </cell>
          <cell r="U370">
            <v>65182.439867159956</v>
          </cell>
          <cell r="V370">
            <v>65064.846000000005</v>
          </cell>
          <cell r="W370">
            <v>85269.8</v>
          </cell>
          <cell r="X370">
            <v>17005.094161417754</v>
          </cell>
          <cell r="Y370">
            <v>583444.80822779774</v>
          </cell>
        </row>
        <row r="371">
          <cell r="A371">
            <v>402901</v>
          </cell>
          <cell r="C371" t="str">
            <v>Plačila avtorskih honorarjev</v>
          </cell>
          <cell r="D371">
            <v>691737.99138482369</v>
          </cell>
          <cell r="G371">
            <v>95.085276281741386</v>
          </cell>
          <cell r="H371">
            <v>-12.68569671098129</v>
          </cell>
          <cell r="I371">
            <v>9347.8300099799999</v>
          </cell>
          <cell r="J371">
            <v>24298.881165020004</v>
          </cell>
          <cell r="K371">
            <v>72118.851209020024</v>
          </cell>
          <cell r="N371">
            <v>64183.154748019981</v>
          </cell>
          <cell r="O371">
            <v>57904.995970359996</v>
          </cell>
          <cell r="P371">
            <v>72819.635249900006</v>
          </cell>
          <cell r="Q371">
            <v>300673.3483523</v>
          </cell>
          <cell r="R371">
            <v>61937.08872119998</v>
          </cell>
          <cell r="S371">
            <v>95792.365946200021</v>
          </cell>
          <cell r="T371">
            <v>43506.285485739994</v>
          </cell>
          <cell r="U371">
            <v>52581.886312340022</v>
          </cell>
          <cell r="V371">
            <v>100693.82400000001</v>
          </cell>
          <cell r="W371">
            <v>75460</v>
          </cell>
          <cell r="X371">
            <v>15048.755895059958</v>
          </cell>
          <cell r="Y371">
            <v>745693.55471284001</v>
          </cell>
        </row>
        <row r="372">
          <cell r="A372">
            <v>402902</v>
          </cell>
          <cell r="C372" t="str">
            <v>Plačila po pogodbah o delu</v>
          </cell>
          <cell r="D372">
            <v>1344335.0908800676</v>
          </cell>
          <cell r="G372">
            <v>117.88137171035468</v>
          </cell>
          <cell r="H372">
            <v>8.2473569424744539</v>
          </cell>
          <cell r="I372">
            <v>38514.625792719991</v>
          </cell>
          <cell r="J372">
            <v>65551.372064640032</v>
          </cell>
          <cell r="K372">
            <v>107597.65249002</v>
          </cell>
          <cell r="N372">
            <v>121703.50038616</v>
          </cell>
          <cell r="O372">
            <v>96484.076267040058</v>
          </cell>
          <cell r="P372">
            <v>115533.26249542001</v>
          </cell>
          <cell r="Q372">
            <v>545384.48949600011</v>
          </cell>
          <cell r="R372">
            <v>131676.30254547999</v>
          </cell>
          <cell r="S372">
            <v>293011.38036786008</v>
          </cell>
          <cell r="T372">
            <v>105495.18464408006</v>
          </cell>
          <cell r="U372">
            <v>98261.827874980052</v>
          </cell>
          <cell r="V372">
            <v>126671.08692699995</v>
          </cell>
          <cell r="W372">
            <v>123970</v>
          </cell>
          <cell r="X372">
            <v>24722.956113312786</v>
          </cell>
          <cell r="Y372">
            <v>1449193.2279687133</v>
          </cell>
        </row>
        <row r="373">
          <cell r="A373">
            <v>402903</v>
          </cell>
          <cell r="C373" t="str">
            <v>Plačila za delo preko študentskega servisa</v>
          </cell>
          <cell r="D373">
            <v>730279.22629699181</v>
          </cell>
          <cell r="G373">
            <v>113.87852746258274</v>
          </cell>
          <cell r="H373">
            <v>4.5716505625185846</v>
          </cell>
          <cell r="I373">
            <v>2217.69240924</v>
          </cell>
          <cell r="J373">
            <v>34357.999732980003</v>
          </cell>
          <cell r="K373">
            <v>64165.428331619958</v>
          </cell>
          <cell r="N373">
            <v>49285.001236240023</v>
          </cell>
          <cell r="O373">
            <v>53886.443708020037</v>
          </cell>
          <cell r="P373">
            <v>61539.995476959986</v>
          </cell>
          <cell r="Q373">
            <v>265452.56089506001</v>
          </cell>
          <cell r="R373">
            <v>54493.856207560006</v>
          </cell>
          <cell r="S373">
            <v>138761.01245006005</v>
          </cell>
          <cell r="T373">
            <v>103071.87132396006</v>
          </cell>
          <cell r="U373">
            <v>82193.727636020005</v>
          </cell>
          <cell r="V373">
            <v>65689.043811160023</v>
          </cell>
          <cell r="W373">
            <v>64680</v>
          </cell>
          <cell r="X373">
            <v>12898.933624337105</v>
          </cell>
          <cell r="Y373">
            <v>787241.00594815728</v>
          </cell>
        </row>
        <row r="374">
          <cell r="A374">
            <v>402904</v>
          </cell>
          <cell r="C374" t="str">
            <v>Nadomestila članom posebnih komisil</v>
          </cell>
          <cell r="D374">
            <v>360016.86828692129</v>
          </cell>
          <cell r="G374">
            <v>209.59168410259247</v>
          </cell>
          <cell r="H374">
            <v>92.462519837091321</v>
          </cell>
          <cell r="I374">
            <v>0</v>
          </cell>
          <cell r="J374">
            <v>2336.4179608000004</v>
          </cell>
          <cell r="K374">
            <v>5426.9302749199996</v>
          </cell>
          <cell r="N374">
            <v>3729.2066488599999</v>
          </cell>
          <cell r="O374">
            <v>8714.1453352800017</v>
          </cell>
          <cell r="P374">
            <v>8539.2467344799988</v>
          </cell>
          <cell r="Q374">
            <v>28745.946954340001</v>
          </cell>
          <cell r="R374">
            <v>12545.142630020002</v>
          </cell>
          <cell r="S374">
            <v>173955.04152180001</v>
          </cell>
          <cell r="T374">
            <v>21952.039741940007</v>
          </cell>
          <cell r="U374">
            <v>6502.250722660001</v>
          </cell>
          <cell r="V374">
            <v>30615.32646018</v>
          </cell>
          <cell r="W374">
            <v>94864</v>
          </cell>
          <cell r="X374">
            <v>18918.43598236109</v>
          </cell>
          <cell r="Y374">
            <v>388098.1840133011</v>
          </cell>
        </row>
        <row r="375">
          <cell r="A375">
            <v>402905</v>
          </cell>
          <cell r="C375" t="str">
            <v>Sejnine udeležencem odborov</v>
          </cell>
          <cell r="D375">
            <v>18447.139036419507</v>
          </cell>
          <cell r="G375">
            <v>152.99798347672473</v>
          </cell>
          <cell r="H375">
            <v>40.494016048415716</v>
          </cell>
          <cell r="I375">
            <v>226.43195960000003</v>
          </cell>
          <cell r="J375">
            <v>0</v>
          </cell>
          <cell r="K375">
            <v>1736.8694389200002</v>
          </cell>
          <cell r="N375">
            <v>705.93530700000008</v>
          </cell>
          <cell r="O375">
            <v>665.43969800000013</v>
          </cell>
          <cell r="P375">
            <v>4022.1258000000003</v>
          </cell>
          <cell r="Q375">
            <v>7356.8022035200011</v>
          </cell>
          <cell r="R375">
            <v>4448.69714828</v>
          </cell>
          <cell r="S375">
            <v>1851.0715300000002</v>
          </cell>
          <cell r="T375">
            <v>306.44090400000005</v>
          </cell>
          <cell r="U375">
            <v>552.69060000000013</v>
          </cell>
          <cell r="V375">
            <v>715.57747800000004</v>
          </cell>
          <cell r="W375">
            <v>3880.8</v>
          </cell>
          <cell r="X375">
            <v>773.93601746022637</v>
          </cell>
          <cell r="Y375">
            <v>19886.015881260228</v>
          </cell>
        </row>
        <row r="376">
          <cell r="A376">
            <v>402906</v>
          </cell>
          <cell r="C376" t="str">
            <v>Stroški izpitni komisij</v>
          </cell>
          <cell r="D376">
            <v>137066.27147783196</v>
          </cell>
          <cell r="G376">
            <v>83.241098126627506</v>
          </cell>
          <cell r="H376">
            <v>-23.561893363978413</v>
          </cell>
          <cell r="I376">
            <v>2076.9545720000001</v>
          </cell>
          <cell r="J376">
            <v>3669.2220179999999</v>
          </cell>
          <cell r="K376">
            <v>5466.8275507999997</v>
          </cell>
          <cell r="N376">
            <v>7381.1750181400002</v>
          </cell>
          <cell r="O376">
            <v>6492.454429999998</v>
          </cell>
          <cell r="P376">
            <v>28010.593534000003</v>
          </cell>
          <cell r="Q376">
            <v>53097.227122940007</v>
          </cell>
          <cell r="R376">
            <v>12667.810848000005</v>
          </cell>
          <cell r="S376">
            <v>37192.542617999999</v>
          </cell>
          <cell r="T376">
            <v>3886.8907000000004</v>
          </cell>
          <cell r="U376">
            <v>13815.898096000001</v>
          </cell>
          <cell r="V376">
            <v>14167.248997439998</v>
          </cell>
          <cell r="W376">
            <v>10780</v>
          </cell>
          <cell r="X376">
            <v>2149.822270722851</v>
          </cell>
          <cell r="Y376">
            <v>147757.44065310288</v>
          </cell>
        </row>
        <row r="377">
          <cell r="A377">
            <v>402907</v>
          </cell>
          <cell r="C377" t="str">
            <v>Izdatki za strokovno izobraževanje zaposlenih</v>
          </cell>
          <cell r="D377">
            <v>969436.15386650118</v>
          </cell>
          <cell r="G377">
            <v>92.541343597541299</v>
          </cell>
          <cell r="H377">
            <v>-15.021723050926269</v>
          </cell>
          <cell r="I377">
            <v>1586.0979442000005</v>
          </cell>
          <cell r="J377">
            <v>54303.975217800013</v>
          </cell>
          <cell r="K377">
            <v>80111.888473539977</v>
          </cell>
          <cell r="N377">
            <v>85940.035569080006</v>
          </cell>
          <cell r="O377">
            <v>129671.97090386003</v>
          </cell>
          <cell r="P377">
            <v>75515.351473100003</v>
          </cell>
          <cell r="Q377">
            <v>427129.31958158006</v>
          </cell>
          <cell r="R377">
            <v>83085.373765239987</v>
          </cell>
          <cell r="S377">
            <v>61521.449877579988</v>
          </cell>
          <cell r="T377">
            <v>109418.92204166003</v>
          </cell>
          <cell r="U377">
            <v>99584.682240120048</v>
          </cell>
          <cell r="V377">
            <v>118205.43470273996</v>
          </cell>
          <cell r="W377">
            <v>121814</v>
          </cell>
          <cell r="X377">
            <v>24292.991659168219</v>
          </cell>
          <cell r="Y377">
            <v>1045052.1738680883</v>
          </cell>
        </row>
        <row r="378">
          <cell r="A378">
            <v>402908</v>
          </cell>
          <cell r="C378" t="str">
            <v>Dodatki poslancem in državnim svetnikom</v>
          </cell>
          <cell r="D378">
            <v>250583.7091770905</v>
          </cell>
          <cell r="G378">
            <v>112.73202456906259</v>
          </cell>
          <cell r="H378">
            <v>3.5188471708563753</v>
          </cell>
          <cell r="I378">
            <v>21008</v>
          </cell>
          <cell r="J378">
            <v>21764.288</v>
          </cell>
          <cell r="K378">
            <v>21764.288</v>
          </cell>
          <cell r="N378">
            <v>21764.288</v>
          </cell>
          <cell r="O378">
            <v>21764.288</v>
          </cell>
          <cell r="P378">
            <v>21764.288</v>
          </cell>
          <cell r="Q378">
            <v>129829.44</v>
          </cell>
          <cell r="R378">
            <v>21764.288</v>
          </cell>
          <cell r="S378">
            <v>21764.288</v>
          </cell>
          <cell r="T378">
            <v>21764.288</v>
          </cell>
          <cell r="U378">
            <v>21764.288</v>
          </cell>
          <cell r="V378">
            <v>22351.923776</v>
          </cell>
          <cell r="W378">
            <v>23246.000727040002</v>
          </cell>
          <cell r="X378">
            <v>4471.6303231035308</v>
          </cell>
          <cell r="Y378">
            <v>266956.14682614355</v>
          </cell>
        </row>
        <row r="379">
          <cell r="A379">
            <v>402909</v>
          </cell>
          <cell r="C379" t="str">
            <v>Stroški sodnih postopkov</v>
          </cell>
          <cell r="D379">
            <v>1366496.0329683197</v>
          </cell>
          <cell r="G379">
            <v>113.55920216145299</v>
          </cell>
          <cell r="H379">
            <v>4.278422554134977</v>
          </cell>
          <cell r="I379">
            <v>16119.084054920002</v>
          </cell>
          <cell r="J379">
            <v>182408.08806682</v>
          </cell>
          <cell r="K379">
            <v>183984.34578986006</v>
          </cell>
          <cell r="N379">
            <v>135582.79307495998</v>
          </cell>
          <cell r="O379">
            <v>110008.19062618005</v>
          </cell>
          <cell r="P379">
            <v>138100.52130028003</v>
          </cell>
          <cell r="Q379">
            <v>766203.0229130201</v>
          </cell>
          <cell r="R379">
            <v>162291.24578744001</v>
          </cell>
          <cell r="S379">
            <v>68954.337903220003</v>
          </cell>
          <cell r="T379">
            <v>88234.15794116004</v>
          </cell>
          <cell r="U379">
            <v>148747.26028778002</v>
          </cell>
          <cell r="V379">
            <v>109354.47600000001</v>
          </cell>
          <cell r="W379">
            <v>107800</v>
          </cell>
          <cell r="X379">
            <v>21498.22270722851</v>
          </cell>
          <cell r="Y379">
            <v>1473082.7235398488</v>
          </cell>
        </row>
        <row r="380">
          <cell r="A380">
            <v>402910</v>
          </cell>
          <cell r="C380" t="str">
            <v>Plačila za delo zaprtih oseb</v>
          </cell>
          <cell r="D380">
            <v>29154.326294992952</v>
          </cell>
          <cell r="G380">
            <v>144.458753557878</v>
          </cell>
          <cell r="H380">
            <v>32.652666260677677</v>
          </cell>
          <cell r="I380">
            <v>2828</v>
          </cell>
          <cell r="J380">
            <v>2929.808</v>
          </cell>
          <cell r="K380">
            <v>2929.808</v>
          </cell>
          <cell r="N380">
            <v>2929.808</v>
          </cell>
          <cell r="O380">
            <v>2929.808</v>
          </cell>
          <cell r="P380">
            <v>2929.808</v>
          </cell>
          <cell r="Q380">
            <v>17477.04</v>
          </cell>
          <cell r="R380">
            <v>2929.808</v>
          </cell>
          <cell r="S380">
            <v>2929.808</v>
          </cell>
          <cell r="T380">
            <v>2929.808</v>
          </cell>
          <cell r="U380">
            <v>2929.808</v>
          </cell>
          <cell r="V380">
            <v>3008.9128159999996</v>
          </cell>
          <cell r="W380">
            <v>3129.2693286399995</v>
          </cell>
          <cell r="X380">
            <v>601.9502358023982</v>
          </cell>
          <cell r="Y380">
            <v>35936.4043804424</v>
          </cell>
        </row>
        <row r="381">
          <cell r="A381">
            <v>402911</v>
          </cell>
          <cell r="C381" t="str">
            <v>Davek na izplačane plače</v>
          </cell>
          <cell r="D381">
            <v>5206853.6214600001</v>
          </cell>
          <cell r="G381">
            <v>120.37724637767188</v>
          </cell>
          <cell r="H381">
            <v>10.539252872058654</v>
          </cell>
          <cell r="I381">
            <v>497610.84</v>
          </cell>
          <cell r="J381">
            <v>515524.83024000004</v>
          </cell>
          <cell r="K381">
            <v>515524.83024000004</v>
          </cell>
          <cell r="N381">
            <v>515524.83024000004</v>
          </cell>
          <cell r="O381">
            <v>515524.83024000004</v>
          </cell>
          <cell r="P381">
            <v>515524.83024000004</v>
          </cell>
          <cell r="Q381">
            <v>3075234.9912</v>
          </cell>
          <cell r="R381">
            <v>515524.83024000004</v>
          </cell>
          <cell r="S381">
            <v>515524.83024000004</v>
          </cell>
          <cell r="T381">
            <v>515524.83024000004</v>
          </cell>
          <cell r="U381">
            <v>515524.83024000004</v>
          </cell>
          <cell r="V381">
            <v>529444.00065647997</v>
          </cell>
          <cell r="W381">
            <v>550621.7606827392</v>
          </cell>
          <cell r="X381">
            <v>0</v>
          </cell>
          <cell r="Y381">
            <v>6217400.0734992195</v>
          </cell>
        </row>
        <row r="382">
          <cell r="A382">
            <v>402912</v>
          </cell>
          <cell r="C382" t="str">
            <v>Posebni davek na določene prejemke</v>
          </cell>
          <cell r="D382">
            <v>68801.336599999981</v>
          </cell>
          <cell r="G382">
            <v>226.79113962031315</v>
          </cell>
          <cell r="H382">
            <v>108.25632655676137</v>
          </cell>
          <cell r="I382">
            <v>15336.85</v>
          </cell>
          <cell r="J382">
            <v>15888.9766</v>
          </cell>
          <cell r="K382">
            <v>15888.9766</v>
          </cell>
          <cell r="N382">
            <v>15888.9766</v>
          </cell>
          <cell r="O382">
            <v>15888.9766</v>
          </cell>
          <cell r="P382">
            <v>15888.9766</v>
          </cell>
          <cell r="Q382">
            <v>94781.732999999993</v>
          </cell>
          <cell r="R382">
            <v>15888.9766</v>
          </cell>
          <cell r="S382">
            <v>15888.9766</v>
          </cell>
          <cell r="T382">
            <v>15888.9766</v>
          </cell>
          <cell r="U382">
            <v>15888.9766</v>
          </cell>
          <cell r="V382">
            <v>16317.978968199999</v>
          </cell>
          <cell r="W382">
            <v>16970.698126928</v>
          </cell>
          <cell r="X382">
            <v>0</v>
          </cell>
          <cell r="Y382">
            <v>191626.31649512801</v>
          </cell>
        </row>
        <row r="383">
          <cell r="A383">
            <v>402920</v>
          </cell>
          <cell r="C383" t="str">
            <v>Sodni stroški</v>
          </cell>
          <cell r="D383">
            <v>369808.30525080347</v>
          </cell>
          <cell r="G383">
            <v>169.88358014156336</v>
          </cell>
          <cell r="H383">
            <v>55.999614455062755</v>
          </cell>
          <cell r="I383">
            <v>6475.2726299799997</v>
          </cell>
          <cell r="J383">
            <v>25742.29765954</v>
          </cell>
          <cell r="K383">
            <v>42582.215908539998</v>
          </cell>
          <cell r="N383">
            <v>23885.613156019997</v>
          </cell>
          <cell r="O383">
            <v>73475.560228839997</v>
          </cell>
          <cell r="P383">
            <v>26241.58409642</v>
          </cell>
          <cell r="Q383">
            <v>198402.54367934001</v>
          </cell>
          <cell r="R383">
            <v>40932.187389940009</v>
          </cell>
          <cell r="S383">
            <v>15833.611005520001</v>
          </cell>
          <cell r="T383">
            <v>24351.237393560008</v>
          </cell>
          <cell r="U383">
            <v>31188.748530940007</v>
          </cell>
          <cell r="V383">
            <v>42044.156000000003</v>
          </cell>
          <cell r="W383">
            <v>38269</v>
          </cell>
          <cell r="X383">
            <v>7631.8690610661215</v>
          </cell>
          <cell r="Y383">
            <v>398653.35306036624</v>
          </cell>
        </row>
        <row r="384">
          <cell r="A384">
            <v>402921</v>
          </cell>
          <cell r="C384" t="str">
            <v>Članarine v mednarodnih organizacijah</v>
          </cell>
          <cell r="D384">
            <v>1024282.9801159768</v>
          </cell>
          <cell r="G384">
            <v>86.559090671399957</v>
          </cell>
          <cell r="H384">
            <v>-20.515068253994528</v>
          </cell>
          <cell r="I384">
            <v>2374.3093158399997</v>
          </cell>
          <cell r="J384">
            <v>23513.626542560003</v>
          </cell>
          <cell r="K384">
            <v>541966.52527094004</v>
          </cell>
          <cell r="N384">
            <v>23748.852761480004</v>
          </cell>
          <cell r="O384">
            <v>39888.873484459997</v>
          </cell>
          <cell r="P384">
            <v>115942.82548310004</v>
          </cell>
          <cell r="Q384">
            <v>747435.0128583801</v>
          </cell>
          <cell r="R384">
            <v>30003.955102659998</v>
          </cell>
          <cell r="S384">
            <v>8315.3594154400016</v>
          </cell>
          <cell r="T384">
            <v>8763.2541642800006</v>
          </cell>
          <cell r="U384">
            <v>71787.631483259989</v>
          </cell>
          <cell r="V384">
            <v>97583.267903660017</v>
          </cell>
          <cell r="W384">
            <v>116963</v>
          </cell>
          <cell r="X384">
            <v>23325.571637342931</v>
          </cell>
          <cell r="Y384">
            <v>1104177.0525650231</v>
          </cell>
        </row>
        <row r="385">
          <cell r="A385">
            <v>402922</v>
          </cell>
          <cell r="C385" t="str">
            <v>Članarine v domačih neprofitnih institucijah</v>
          </cell>
          <cell r="D385">
            <v>2551.1668556069922</v>
          </cell>
          <cell r="G385">
            <v>111.88770004257252</v>
          </cell>
          <cell r="H385">
            <v>2.74352620989211</v>
          </cell>
          <cell r="I385">
            <v>0</v>
          </cell>
          <cell r="J385">
            <v>433.68425100000007</v>
          </cell>
          <cell r="K385">
            <v>448.58544500000005</v>
          </cell>
          <cell r="N385">
            <v>115.34869500000001</v>
          </cell>
          <cell r="O385">
            <v>124.18829500000001</v>
          </cell>
          <cell r="P385">
            <v>650.12293499999998</v>
          </cell>
          <cell r="Q385">
            <v>1771.9296210000002</v>
          </cell>
          <cell r="R385">
            <v>168.75658799999999</v>
          </cell>
          <cell r="S385">
            <v>314.64663999999999</v>
          </cell>
          <cell r="T385">
            <v>98.938840000000013</v>
          </cell>
          <cell r="U385">
            <v>120.43955</v>
          </cell>
          <cell r="V385">
            <v>197.86769772</v>
          </cell>
          <cell r="W385">
            <v>64.680000000000007</v>
          </cell>
          <cell r="X385">
            <v>12.898933624337106</v>
          </cell>
          <cell r="Y385">
            <v>2750.157870344337</v>
          </cell>
        </row>
        <row r="386">
          <cell r="A386">
            <v>402923</v>
          </cell>
          <cell r="C386" t="str">
            <v>Druge članarine</v>
          </cell>
          <cell r="D386">
            <v>2406.8772080444032</v>
          </cell>
          <cell r="G386">
            <v>38.320394685054119</v>
          </cell>
          <cell r="H386">
            <v>-64.811391473779508</v>
          </cell>
          <cell r="I386">
            <v>45.604250999999998</v>
          </cell>
          <cell r="J386">
            <v>249.13604100000001</v>
          </cell>
          <cell r="K386">
            <v>542.27840282</v>
          </cell>
          <cell r="N386">
            <v>157.147606</v>
          </cell>
          <cell r="O386">
            <v>99.447655999999995</v>
          </cell>
          <cell r="P386">
            <v>203.76455176000005</v>
          </cell>
          <cell r="Q386">
            <v>1297.3785085800002</v>
          </cell>
          <cell r="R386">
            <v>100.70201680000001</v>
          </cell>
          <cell r="S386">
            <v>695.55470600000001</v>
          </cell>
          <cell r="T386">
            <v>241.74466932000001</v>
          </cell>
          <cell r="U386">
            <v>77.027412000000012</v>
          </cell>
          <cell r="V386">
            <v>59.373006000000004</v>
          </cell>
          <cell r="W386">
            <v>102.41</v>
          </cell>
          <cell r="X386">
            <v>20.423311571867085</v>
          </cell>
          <cell r="Y386">
            <v>2594.6136302718669</v>
          </cell>
        </row>
        <row r="387">
          <cell r="A387">
            <v>402930</v>
          </cell>
          <cell r="C387" t="str">
            <v>Plačila storitev APP</v>
          </cell>
          <cell r="D387">
            <v>58625.315769872548</v>
          </cell>
          <cell r="G387" t="str">
            <v>…</v>
          </cell>
          <cell r="H387" t="str">
            <v>…</v>
          </cell>
          <cell r="I387">
            <v>636.01375838000001</v>
          </cell>
          <cell r="J387">
            <v>2008.0557327600004</v>
          </cell>
          <cell r="K387">
            <v>3059.9525341000017</v>
          </cell>
          <cell r="N387">
            <v>5222.7713260799965</v>
          </cell>
          <cell r="O387">
            <v>9774.7913139799966</v>
          </cell>
          <cell r="P387">
            <v>4290.6404648800008</v>
          </cell>
          <cell r="Q387">
            <v>24992.225130179999</v>
          </cell>
          <cell r="R387">
            <v>3291.0381442399976</v>
          </cell>
          <cell r="S387">
            <v>1780.9020198199996</v>
          </cell>
          <cell r="T387">
            <v>11475.638197100005</v>
          </cell>
          <cell r="U387">
            <v>2918.3677122599997</v>
          </cell>
          <cell r="V387">
            <v>8318.4824461200024</v>
          </cell>
          <cell r="W387">
            <v>8688.68</v>
          </cell>
          <cell r="X387">
            <v>1732.7567502026179</v>
          </cell>
          <cell r="Y387">
            <v>63198.090399922628</v>
          </cell>
        </row>
        <row r="388">
          <cell r="A388">
            <v>402931</v>
          </cell>
          <cell r="C388" t="str">
            <v>Plačila bančnih storitev</v>
          </cell>
          <cell r="D388">
            <v>3845206.5141499997</v>
          </cell>
          <cell r="G388" t="str">
            <v>…</v>
          </cell>
          <cell r="H388" t="str">
            <v>…</v>
          </cell>
          <cell r="I388">
            <v>210962.02991864004</v>
          </cell>
          <cell r="J388">
            <v>276167.47120116017</v>
          </cell>
          <cell r="K388">
            <v>364365.6393038198</v>
          </cell>
          <cell r="N388">
            <v>486314.00524476002</v>
          </cell>
          <cell r="O388">
            <v>385889.04288549995</v>
          </cell>
          <cell r="P388">
            <v>402421.60708904004</v>
          </cell>
          <cell r="Q388">
            <v>2126119.7956429198</v>
          </cell>
          <cell r="R388">
            <v>343624.95350876002</v>
          </cell>
          <cell r="S388">
            <v>303577.45243210002</v>
          </cell>
          <cell r="T388">
            <v>240443.90398335987</v>
          </cell>
          <cell r="U388">
            <v>336480.57868656004</v>
          </cell>
          <cell r="V388">
            <v>390635.93800000002</v>
          </cell>
          <cell r="W388">
            <v>393470</v>
          </cell>
          <cell r="X388">
            <v>10780</v>
          </cell>
          <cell r="Y388">
            <v>4145132.6222536997</v>
          </cell>
        </row>
        <row r="389">
          <cell r="A389">
            <v>402932</v>
          </cell>
          <cell r="C389" t="str">
            <v>Stroški, povezani z zadolževanjem</v>
          </cell>
          <cell r="D389">
            <v>626686.34308513952</v>
          </cell>
          <cell r="G389">
            <v>114.05576445260255</v>
          </cell>
          <cell r="H389">
            <v>4.7344026194697335</v>
          </cell>
          <cell r="I389">
            <v>8650.0898745800005</v>
          </cell>
          <cell r="J389">
            <v>71482.806662960022</v>
          </cell>
          <cell r="K389">
            <v>337215.15178582002</v>
          </cell>
          <cell r="N389">
            <v>28619.455178160002</v>
          </cell>
          <cell r="O389">
            <v>15601.8687209</v>
          </cell>
          <cell r="P389">
            <v>58596.479490780002</v>
          </cell>
          <cell r="Q389">
            <v>520165.85171319998</v>
          </cell>
          <cell r="R389">
            <v>27066.386830560008</v>
          </cell>
          <cell r="S389">
            <v>40908.543260200007</v>
          </cell>
          <cell r="T389">
            <v>26700.110706500003</v>
          </cell>
          <cell r="U389">
            <v>18864.232744279998</v>
          </cell>
          <cell r="V389">
            <v>21821.528071420002</v>
          </cell>
          <cell r="W389">
            <v>16709</v>
          </cell>
          <cell r="X389">
            <v>3332.224519620419</v>
          </cell>
          <cell r="Y389">
            <v>675567.87784578046</v>
          </cell>
        </row>
        <row r="390">
          <cell r="A390">
            <v>402934</v>
          </cell>
          <cell r="C390" t="str">
            <v>Plačila storitev DURS</v>
          </cell>
          <cell r="D390">
            <v>3575.658476783196</v>
          </cell>
          <cell r="G390" t="str">
            <v>…</v>
          </cell>
          <cell r="H390" t="str">
            <v>…</v>
          </cell>
          <cell r="I390">
            <v>0</v>
          </cell>
          <cell r="J390">
            <v>0</v>
          </cell>
          <cell r="K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25.380281080000003</v>
          </cell>
          <cell r="S390">
            <v>372.74996682000005</v>
          </cell>
          <cell r="T390">
            <v>1.617</v>
          </cell>
          <cell r="U390">
            <v>0</v>
          </cell>
          <cell r="V390">
            <v>2161.830363</v>
          </cell>
          <cell r="W390">
            <v>1078</v>
          </cell>
          <cell r="X390">
            <v>214.9822270722851</v>
          </cell>
          <cell r="Y390">
            <v>3854.5598379722855</v>
          </cell>
        </row>
        <row r="391">
          <cell r="A391">
            <v>402935</v>
          </cell>
          <cell r="C391" t="str">
            <v>Stroški plačilnega agenta</v>
          </cell>
          <cell r="D391">
            <v>90560.26645000001</v>
          </cell>
          <cell r="G391" t="str">
            <v>…</v>
          </cell>
          <cell r="H391" t="str">
            <v>…</v>
          </cell>
          <cell r="I391">
            <v>3495.2449994000003</v>
          </cell>
          <cell r="J391">
            <v>12368.818158620001</v>
          </cell>
          <cell r="K391">
            <v>5697.4644434399997</v>
          </cell>
          <cell r="N391">
            <v>10760.452744579999</v>
          </cell>
          <cell r="O391">
            <v>3625.3810516000008</v>
          </cell>
          <cell r="P391">
            <v>5702.8974017400005</v>
          </cell>
          <cell r="Q391">
            <v>41650.258799380004</v>
          </cell>
          <cell r="R391">
            <v>27621.346458860004</v>
          </cell>
          <cell r="S391">
            <v>2852.8444144199998</v>
          </cell>
          <cell r="T391">
            <v>4294.7679975200008</v>
          </cell>
          <cell r="U391">
            <v>14293.627055400002</v>
          </cell>
          <cell r="V391">
            <v>3353.7225075199995</v>
          </cell>
          <cell r="W391">
            <v>3557.4</v>
          </cell>
          <cell r="X391">
            <v>0</v>
          </cell>
          <cell r="Y391">
            <v>97623.967233100018</v>
          </cell>
        </row>
        <row r="392">
          <cell r="A392">
            <v>402936</v>
          </cell>
          <cell r="C392" t="str">
            <v>Plačilo stroškov kotacije na borzi</v>
          </cell>
          <cell r="D392">
            <v>1570.6453999999999</v>
          </cell>
          <cell r="G392">
            <v>19.777393399156466</v>
          </cell>
          <cell r="H392">
            <v>-81.838940863951819</v>
          </cell>
          <cell r="I392">
            <v>0</v>
          </cell>
          <cell r="J392">
            <v>0</v>
          </cell>
          <cell r="K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1693.1557412</v>
          </cell>
          <cell r="V392">
            <v>0</v>
          </cell>
          <cell r="W392">
            <v>0</v>
          </cell>
          <cell r="X392">
            <v>0</v>
          </cell>
          <cell r="Y392">
            <v>1693.1557412</v>
          </cell>
        </row>
        <row r="393">
          <cell r="A393">
            <v>402999</v>
          </cell>
          <cell r="C393" t="str">
            <v>Drugi operativni odhodki</v>
          </cell>
          <cell r="D393">
            <v>6129562.9626092631</v>
          </cell>
          <cell r="G393">
            <v>79.467273286071233</v>
          </cell>
          <cell r="H393">
            <v>-27.027297257969479</v>
          </cell>
          <cell r="I393">
            <v>49586.481874159988</v>
          </cell>
          <cell r="J393">
            <v>187654.90949743995</v>
          </cell>
          <cell r="K393">
            <v>417527.46470358002</v>
          </cell>
          <cell r="N393">
            <v>362824.76493648003</v>
          </cell>
          <cell r="O393">
            <v>564381.45569035993</v>
          </cell>
          <cell r="P393">
            <v>521005.63132771989</v>
          </cell>
          <cell r="Q393">
            <v>2102980.7080297396</v>
          </cell>
          <cell r="R393">
            <v>646814.53265814006</v>
          </cell>
          <cell r="S393">
            <v>505601.61884539999</v>
          </cell>
          <cell r="T393">
            <v>461400.62545500026</v>
          </cell>
          <cell r="U393">
            <v>909516.84013498039</v>
          </cell>
          <cell r="V393">
            <v>769388.00400000007</v>
          </cell>
          <cell r="W393">
            <v>862400</v>
          </cell>
          <cell r="X393">
            <v>349566.54456952494</v>
          </cell>
          <cell r="Y393">
            <v>6607668.8736927854</v>
          </cell>
        </row>
        <row r="394">
          <cell r="D394" t="str">
            <v xml:space="preserve"> </v>
          </cell>
          <cell r="E394" t="str">
            <v xml:space="preserve"> </v>
          </cell>
          <cell r="I394" t="str">
            <v xml:space="preserve"> </v>
          </cell>
          <cell r="J394" t="str">
            <v xml:space="preserve"> </v>
          </cell>
          <cell r="K394" t="str">
            <v xml:space="preserve"> </v>
          </cell>
          <cell r="N394" t="str">
            <v xml:space="preserve"> </v>
          </cell>
          <cell r="O394" t="str">
            <v xml:space="preserve"> </v>
          </cell>
          <cell r="P394" t="str">
            <v xml:space="preserve"> </v>
          </cell>
          <cell r="Q394" t="str">
            <v xml:space="preserve"> </v>
          </cell>
          <cell r="R394" t="str">
            <v xml:space="preserve"> </v>
          </cell>
          <cell r="S394" t="str">
            <v xml:space="preserve"> </v>
          </cell>
          <cell r="T394" t="str">
            <v xml:space="preserve"> </v>
          </cell>
          <cell r="U394" t="str">
            <v xml:space="preserve"> </v>
          </cell>
          <cell r="Y394" t="str">
            <v xml:space="preserve"> </v>
          </cell>
          <cell r="Z394" t="str">
            <v xml:space="preserve"> </v>
          </cell>
        </row>
        <row r="395">
          <cell r="A395">
            <v>403</v>
          </cell>
          <cell r="C395" t="str">
            <v>PLAČILA DOMAČIH OBRESTI</v>
          </cell>
          <cell r="D395">
            <v>34374929.088209994</v>
          </cell>
          <cell r="E395">
            <v>34674655</v>
          </cell>
          <cell r="F395">
            <v>-299725.91179000586</v>
          </cell>
          <cell r="G395">
            <v>110.84463967622608</v>
          </cell>
          <cell r="H395">
            <v>1.7857113647622498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2844</v>
          </cell>
          <cell r="W395">
            <v>0</v>
          </cell>
          <cell r="X395">
            <v>0</v>
          </cell>
          <cell r="Y395">
            <v>2844</v>
          </cell>
          <cell r="Z395" t="e">
            <v>#VALUE!</v>
          </cell>
          <cell r="AA395">
            <v>8.2734716127034653E-3</v>
          </cell>
          <cell r="AB395">
            <v>-99.992325165479869</v>
          </cell>
        </row>
        <row r="396">
          <cell r="C396" t="str">
            <v xml:space="preserve">                                 - dinamizirani sprejeti proračun</v>
          </cell>
          <cell r="D396">
            <v>51155392</v>
          </cell>
          <cell r="I396">
            <v>4433435</v>
          </cell>
          <cell r="J396">
            <v>4433435</v>
          </cell>
          <cell r="K396">
            <v>4433435</v>
          </cell>
          <cell r="N396">
            <v>4433435</v>
          </cell>
          <cell r="O396">
            <v>4433435</v>
          </cell>
          <cell r="P396">
            <v>4433435</v>
          </cell>
          <cell r="Q396">
            <v>26600610</v>
          </cell>
          <cell r="R396">
            <v>4433435</v>
          </cell>
          <cell r="S396">
            <v>4433435</v>
          </cell>
          <cell r="T396">
            <v>4433435</v>
          </cell>
          <cell r="U396">
            <v>4433435</v>
          </cell>
          <cell r="V396">
            <v>1510567</v>
          </cell>
          <cell r="W396">
            <v>2387607</v>
          </cell>
          <cell r="X396">
            <v>0</v>
          </cell>
          <cell r="Y396">
            <v>48232524</v>
          </cell>
        </row>
        <row r="398">
          <cell r="A398">
            <v>4030</v>
          </cell>
          <cell r="C398" t="str">
            <v>Plačila obresti od kreditov Banki Slovenije</v>
          </cell>
          <cell r="D398">
            <v>0</v>
          </cell>
          <cell r="E398">
            <v>0</v>
          </cell>
          <cell r="F398">
            <v>0</v>
          </cell>
          <cell r="G398" t="str">
            <v>…</v>
          </cell>
          <cell r="H398" t="str">
            <v>…</v>
          </cell>
          <cell r="Q398">
            <v>0</v>
          </cell>
          <cell r="Y398">
            <v>0</v>
          </cell>
          <cell r="Z398" t="str">
            <v xml:space="preserve"> </v>
          </cell>
          <cell r="AA398" t="str">
            <v>…</v>
          </cell>
          <cell r="AB398" t="str">
            <v>…</v>
          </cell>
        </row>
        <row r="399">
          <cell r="A399">
            <v>4031</v>
          </cell>
          <cell r="C399" t="str">
            <v>Plačila obresti od kreditov poslovnim bankam</v>
          </cell>
          <cell r="D399">
            <v>5354377.7062299997</v>
          </cell>
          <cell r="E399">
            <v>5417231</v>
          </cell>
          <cell r="F399">
            <v>-62853.293770000339</v>
          </cell>
          <cell r="G399">
            <v>106.07755518999731</v>
          </cell>
          <cell r="H399">
            <v>-2.5917766850346027</v>
          </cell>
          <cell r="Q399">
            <v>0</v>
          </cell>
          <cell r="Y399">
            <v>0</v>
          </cell>
          <cell r="Z399" t="str">
            <v xml:space="preserve"> </v>
          </cell>
          <cell r="AA399">
            <v>0</v>
          </cell>
          <cell r="AB399">
            <v>-100</v>
          </cell>
        </row>
        <row r="400">
          <cell r="A400">
            <v>4032</v>
          </cell>
          <cell r="C400" t="str">
            <v>Plačila obresti od kreditov drugim finančnim instituc.</v>
          </cell>
          <cell r="D400">
            <v>0</v>
          </cell>
          <cell r="E400">
            <v>0</v>
          </cell>
          <cell r="F400">
            <v>0</v>
          </cell>
          <cell r="G400" t="str">
            <v>…</v>
          </cell>
          <cell r="H400" t="str">
            <v>…</v>
          </cell>
          <cell r="Q400">
            <v>0</v>
          </cell>
          <cell r="Y400">
            <v>0</v>
          </cell>
          <cell r="Z400" t="str">
            <v xml:space="preserve"> </v>
          </cell>
          <cell r="AA400" t="str">
            <v>…</v>
          </cell>
          <cell r="AB400" t="str">
            <v>…</v>
          </cell>
        </row>
        <row r="401">
          <cell r="A401">
            <v>4033</v>
          </cell>
          <cell r="C401" t="str">
            <v>Plačila obresti od kreditov drugim kreditodajalcem</v>
          </cell>
          <cell r="D401">
            <v>4033.3971099999999</v>
          </cell>
          <cell r="E401">
            <v>2010</v>
          </cell>
          <cell r="F401">
            <v>2023.3971099999999</v>
          </cell>
          <cell r="G401">
            <v>174.64326379440078</v>
          </cell>
          <cell r="H401">
            <v>60.370306514601282</v>
          </cell>
          <cell r="I401">
            <v>0</v>
          </cell>
          <cell r="J401">
            <v>0</v>
          </cell>
          <cell r="K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2844</v>
          </cell>
          <cell r="W401">
            <v>0</v>
          </cell>
          <cell r="X401">
            <v>0</v>
          </cell>
          <cell r="Y401">
            <v>2844</v>
          </cell>
          <cell r="Z401" t="str">
            <v xml:space="preserve"> </v>
          </cell>
          <cell r="AA401">
            <v>70.511281741856564</v>
          </cell>
          <cell r="AB401">
            <v>-34.590647734826931</v>
          </cell>
        </row>
        <row r="402">
          <cell r="A402">
            <v>403300</v>
          </cell>
          <cell r="C402" t="str">
            <v>Plačila obresti od kratkoroč.kreditovdrugim ravnem države</v>
          </cell>
          <cell r="D402">
            <v>310.47068999999999</v>
          </cell>
          <cell r="E402">
            <v>0</v>
          </cell>
          <cell r="F402">
            <v>310.47068999999999</v>
          </cell>
          <cell r="Y402">
            <v>0</v>
          </cell>
          <cell r="Z402" t="str">
            <v xml:space="preserve"> </v>
          </cell>
          <cell r="AA402">
            <v>0</v>
          </cell>
          <cell r="AB402">
            <v>-100</v>
          </cell>
        </row>
        <row r="403">
          <cell r="A403">
            <v>403301</v>
          </cell>
          <cell r="C403" t="str">
            <v>Plačila obresti od kreditov skladom soc.zavarovanja</v>
          </cell>
          <cell r="D403">
            <v>19.478720000000003</v>
          </cell>
          <cell r="E403">
            <v>0</v>
          </cell>
          <cell r="F403">
            <v>19.478720000000003</v>
          </cell>
          <cell r="G403" t="str">
            <v>…</v>
          </cell>
          <cell r="H403" t="str">
            <v>…</v>
          </cell>
          <cell r="Q403">
            <v>0</v>
          </cell>
          <cell r="Y403">
            <v>0</v>
          </cell>
          <cell r="Z403" t="str">
            <v xml:space="preserve"> </v>
          </cell>
          <cell r="AA403">
            <v>0</v>
          </cell>
          <cell r="AB403">
            <v>-100</v>
          </cell>
        </row>
        <row r="404">
          <cell r="A404">
            <v>403302</v>
          </cell>
          <cell r="C404" t="str">
            <v xml:space="preserve">Plačila obresti od kreditov drugim javnim skladom </v>
          </cell>
          <cell r="D404">
            <v>3703.4476999999997</v>
          </cell>
          <cell r="E404">
            <v>2010</v>
          </cell>
          <cell r="F404">
            <v>1693.4476999999997</v>
          </cell>
          <cell r="G404" t="str">
            <v>…</v>
          </cell>
          <cell r="H404" t="str">
            <v>…</v>
          </cell>
          <cell r="Q404">
            <v>0</v>
          </cell>
          <cell r="Y404">
            <v>0</v>
          </cell>
          <cell r="Z404" t="str">
            <v xml:space="preserve"> </v>
          </cell>
          <cell r="AA404">
            <v>0</v>
          </cell>
          <cell r="AB404">
            <v>-100</v>
          </cell>
        </row>
        <row r="405">
          <cell r="A405">
            <v>403303</v>
          </cell>
          <cell r="C405" t="str">
            <v>Plačila obresti od kreditov drugim kreditodajalcem</v>
          </cell>
          <cell r="D405">
            <v>0</v>
          </cell>
          <cell r="E405">
            <v>0</v>
          </cell>
          <cell r="F405">
            <v>0</v>
          </cell>
          <cell r="G405" t="str">
            <v>…</v>
          </cell>
          <cell r="H405" t="str">
            <v>…</v>
          </cell>
          <cell r="Q405">
            <v>0</v>
          </cell>
          <cell r="Y405">
            <v>0</v>
          </cell>
          <cell r="Z405" t="str">
            <v xml:space="preserve"> </v>
          </cell>
          <cell r="AA405" t="str">
            <v>…</v>
          </cell>
          <cell r="AB405" t="str">
            <v>…</v>
          </cell>
        </row>
        <row r="406">
          <cell r="A406">
            <v>4034</v>
          </cell>
          <cell r="C406" t="str">
            <v>Plačila obresti od vrednostnih papirjev</v>
          </cell>
          <cell r="D406">
            <v>29016517.984869994</v>
          </cell>
          <cell r="E406">
            <v>29255414</v>
          </cell>
          <cell r="F406">
            <v>-238896.01513000578</v>
          </cell>
          <cell r="G406">
            <v>111.76579835665363</v>
          </cell>
          <cell r="H406">
            <v>2.6315871043651242</v>
          </cell>
          <cell r="Q406">
            <v>0</v>
          </cell>
          <cell r="Y406">
            <v>0</v>
          </cell>
          <cell r="Z406" t="str">
            <v xml:space="preserve"> </v>
          </cell>
          <cell r="AA406">
            <v>0</v>
          </cell>
          <cell r="AB406">
            <v>-100</v>
          </cell>
        </row>
        <row r="407">
          <cell r="A407">
            <v>403401</v>
          </cell>
          <cell r="C407" t="str">
            <v>Plačila obresti od vrednostnih papirjev  poslovnim bankam</v>
          </cell>
          <cell r="E407" t="str">
            <v xml:space="preserve"> </v>
          </cell>
          <cell r="I407" t="str">
            <v xml:space="preserve"> </v>
          </cell>
          <cell r="J407" t="str">
            <v xml:space="preserve"> </v>
          </cell>
          <cell r="K407" t="str">
            <v xml:space="preserve"> </v>
          </cell>
          <cell r="N407" t="str">
            <v xml:space="preserve"> </v>
          </cell>
          <cell r="O407" t="str">
            <v xml:space="preserve"> </v>
          </cell>
          <cell r="P407" t="str">
            <v xml:space="preserve"> </v>
          </cell>
          <cell r="Q407" t="e">
            <v>#VALUE!</v>
          </cell>
          <cell r="R407" t="str">
            <v xml:space="preserve"> </v>
          </cell>
          <cell r="S407" t="str">
            <v xml:space="preserve"> </v>
          </cell>
          <cell r="T407" t="str">
            <v xml:space="preserve"> </v>
          </cell>
          <cell r="U407" t="str">
            <v xml:space="preserve"> </v>
          </cell>
          <cell r="V407" t="str">
            <v xml:space="preserve"> </v>
          </cell>
          <cell r="W407" t="str">
            <v xml:space="preserve"> </v>
          </cell>
          <cell r="X407" t="str">
            <v xml:space="preserve"> </v>
          </cell>
          <cell r="Z407" t="str">
            <v xml:space="preserve"> </v>
          </cell>
        </row>
        <row r="408">
          <cell r="A408">
            <v>403402</v>
          </cell>
          <cell r="C408" t="str">
            <v>Plačila obresti od vrednostnih papirjev  finanč.instit.</v>
          </cell>
          <cell r="E408" t="str">
            <v xml:space="preserve"> </v>
          </cell>
          <cell r="I408" t="str">
            <v xml:space="preserve"> </v>
          </cell>
          <cell r="J408" t="str">
            <v xml:space="preserve"> </v>
          </cell>
          <cell r="K408" t="str">
            <v xml:space="preserve"> </v>
          </cell>
          <cell r="N408" t="str">
            <v xml:space="preserve"> </v>
          </cell>
          <cell r="O408" t="str">
            <v xml:space="preserve"> </v>
          </cell>
          <cell r="P408" t="str">
            <v xml:space="preserve"> </v>
          </cell>
          <cell r="Q408" t="e">
            <v>#VALUE!</v>
          </cell>
          <cell r="R408" t="str">
            <v xml:space="preserve"> </v>
          </cell>
          <cell r="S408" t="str">
            <v xml:space="preserve"> </v>
          </cell>
          <cell r="T408" t="str">
            <v xml:space="preserve"> </v>
          </cell>
          <cell r="U408" t="str">
            <v xml:space="preserve"> </v>
          </cell>
          <cell r="V408" t="str">
            <v xml:space="preserve"> </v>
          </cell>
          <cell r="W408" t="str">
            <v xml:space="preserve"> </v>
          </cell>
          <cell r="X408" t="str">
            <v xml:space="preserve"> </v>
          </cell>
          <cell r="Z408" t="str">
            <v xml:space="preserve"> </v>
          </cell>
        </row>
        <row r="409">
          <cell r="A409">
            <v>403403</v>
          </cell>
          <cell r="C409" t="str">
            <v>Plačila obresti od vrednostnih papirjev  skladom soc.zavarov.</v>
          </cell>
          <cell r="E409" t="str">
            <v xml:space="preserve"> </v>
          </cell>
          <cell r="I409" t="str">
            <v xml:space="preserve"> </v>
          </cell>
          <cell r="J409" t="str">
            <v xml:space="preserve"> </v>
          </cell>
          <cell r="K409" t="str">
            <v xml:space="preserve"> </v>
          </cell>
          <cell r="N409" t="str">
            <v xml:space="preserve"> </v>
          </cell>
          <cell r="O409" t="str">
            <v xml:space="preserve"> </v>
          </cell>
          <cell r="P409" t="str">
            <v xml:space="preserve"> </v>
          </cell>
          <cell r="Q409" t="e">
            <v>#VALUE!</v>
          </cell>
          <cell r="R409" t="str">
            <v xml:space="preserve"> </v>
          </cell>
          <cell r="S409" t="str">
            <v xml:space="preserve"> </v>
          </cell>
          <cell r="T409" t="str">
            <v xml:space="preserve"> </v>
          </cell>
          <cell r="U409" t="str">
            <v xml:space="preserve"> </v>
          </cell>
          <cell r="V409" t="str">
            <v xml:space="preserve"> </v>
          </cell>
          <cell r="W409" t="str">
            <v xml:space="preserve"> </v>
          </cell>
          <cell r="X409" t="str">
            <v xml:space="preserve"> </v>
          </cell>
          <cell r="Z409" t="str">
            <v xml:space="preserve"> </v>
          </cell>
        </row>
        <row r="410">
          <cell r="A410">
            <v>403404</v>
          </cell>
          <cell r="C410" t="str">
            <v>Plačila obresti od vrednostnih papirjev  drugim javnim skladom</v>
          </cell>
          <cell r="E410" t="str">
            <v xml:space="preserve"> </v>
          </cell>
          <cell r="I410" t="str">
            <v xml:space="preserve"> </v>
          </cell>
          <cell r="J410" t="str">
            <v xml:space="preserve"> </v>
          </cell>
          <cell r="K410" t="str">
            <v xml:space="preserve"> </v>
          </cell>
          <cell r="N410" t="str">
            <v xml:space="preserve"> </v>
          </cell>
          <cell r="O410" t="str">
            <v xml:space="preserve"> </v>
          </cell>
          <cell r="P410" t="str">
            <v xml:space="preserve"> </v>
          </cell>
          <cell r="Q410" t="e">
            <v>#VALUE!</v>
          </cell>
          <cell r="R410" t="str">
            <v xml:space="preserve"> </v>
          </cell>
          <cell r="S410" t="str">
            <v xml:space="preserve"> </v>
          </cell>
          <cell r="T410" t="str">
            <v xml:space="preserve"> </v>
          </cell>
          <cell r="U410" t="str">
            <v xml:space="preserve"> </v>
          </cell>
          <cell r="V410" t="str">
            <v xml:space="preserve"> </v>
          </cell>
          <cell r="W410" t="str">
            <v xml:space="preserve"> </v>
          </cell>
          <cell r="X410" t="str">
            <v xml:space="preserve"> </v>
          </cell>
          <cell r="Z410" t="str">
            <v xml:space="preserve"> </v>
          </cell>
        </row>
        <row r="411">
          <cell r="A411">
            <v>403405</v>
          </cell>
          <cell r="C411" t="str">
            <v>Plačila obresti od vrednostnih papirjev  drugim dom.kred.</v>
          </cell>
          <cell r="E411" t="str">
            <v xml:space="preserve"> </v>
          </cell>
          <cell r="I411" t="str">
            <v xml:space="preserve"> </v>
          </cell>
          <cell r="J411" t="str">
            <v xml:space="preserve"> </v>
          </cell>
          <cell r="K411" t="str">
            <v xml:space="preserve"> </v>
          </cell>
          <cell r="N411" t="str">
            <v xml:space="preserve"> </v>
          </cell>
          <cell r="O411" t="str">
            <v xml:space="preserve"> </v>
          </cell>
          <cell r="P411" t="str">
            <v xml:space="preserve"> </v>
          </cell>
          <cell r="Q411" t="e">
            <v>#VALUE!</v>
          </cell>
          <cell r="R411" t="str">
            <v xml:space="preserve"> </v>
          </cell>
          <cell r="S411" t="str">
            <v xml:space="preserve"> </v>
          </cell>
          <cell r="T411" t="str">
            <v xml:space="preserve"> </v>
          </cell>
          <cell r="U411" t="str">
            <v xml:space="preserve"> </v>
          </cell>
          <cell r="V411" t="str">
            <v xml:space="preserve"> </v>
          </cell>
          <cell r="W411" t="str">
            <v xml:space="preserve"> </v>
          </cell>
          <cell r="X411" t="str">
            <v xml:space="preserve"> </v>
          </cell>
          <cell r="Z411" t="str">
            <v xml:space="preserve"> </v>
          </cell>
        </row>
        <row r="412">
          <cell r="Q412" t="str">
            <v xml:space="preserve"> </v>
          </cell>
        </row>
        <row r="413">
          <cell r="A413">
            <v>404</v>
          </cell>
          <cell r="C413" t="str">
            <v>PLAČILA OBRESTI V TUJINO</v>
          </cell>
          <cell r="D413">
            <v>26011264.121039998</v>
          </cell>
          <cell r="E413">
            <v>26057629</v>
          </cell>
          <cell r="F413">
            <v>-46364.878960002214</v>
          </cell>
          <cell r="G413">
            <v>133.8057481071294</v>
          </cell>
          <cell r="H413">
            <v>22.870292109393375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-100</v>
          </cell>
        </row>
        <row r="414">
          <cell r="C414" t="str">
            <v xml:space="preserve">                                 - dinamizirani sprejeti proračun</v>
          </cell>
          <cell r="D414">
            <v>8190481</v>
          </cell>
          <cell r="I414">
            <v>593268</v>
          </cell>
          <cell r="J414">
            <v>593268</v>
          </cell>
          <cell r="K414">
            <v>593268</v>
          </cell>
          <cell r="N414">
            <v>593268</v>
          </cell>
          <cell r="O414">
            <v>593268</v>
          </cell>
          <cell r="P414">
            <v>593268</v>
          </cell>
          <cell r="Q414">
            <v>3559608</v>
          </cell>
          <cell r="R414">
            <v>593268</v>
          </cell>
          <cell r="S414">
            <v>593268</v>
          </cell>
          <cell r="T414">
            <v>593268</v>
          </cell>
          <cell r="U414">
            <v>593268</v>
          </cell>
          <cell r="V414">
            <v>457424</v>
          </cell>
          <cell r="W414">
            <v>1664533</v>
          </cell>
          <cell r="X414">
            <v>0</v>
          </cell>
          <cell r="Y414">
            <v>8054637</v>
          </cell>
        </row>
        <row r="415">
          <cell r="Q415" t="str">
            <v xml:space="preserve"> </v>
          </cell>
        </row>
        <row r="416">
          <cell r="A416">
            <v>4040</v>
          </cell>
          <cell r="C416" t="str">
            <v>Plačila obresti mednarodnim finančnim institucijam</v>
          </cell>
          <cell r="D416">
            <v>4415288.7713299999</v>
          </cell>
          <cell r="E416">
            <v>5157568</v>
          </cell>
          <cell r="F416">
            <v>-742279.2286700001</v>
          </cell>
          <cell r="G416">
            <v>111.01563468148304</v>
          </cell>
          <cell r="H416">
            <v>1.9427315716097553</v>
          </cell>
          <cell r="Q416">
            <v>0</v>
          </cell>
          <cell r="Y416">
            <v>0</v>
          </cell>
          <cell r="Z416" t="str">
            <v xml:space="preserve"> </v>
          </cell>
          <cell r="AA416">
            <v>0</v>
          </cell>
          <cell r="AB416">
            <v>-100</v>
          </cell>
        </row>
        <row r="417">
          <cell r="A417">
            <v>4041</v>
          </cell>
          <cell r="C417" t="str">
            <v xml:space="preserve">Plačila obresti tujim vladam </v>
          </cell>
          <cell r="D417">
            <v>175074.14835</v>
          </cell>
          <cell r="E417">
            <v>798862</v>
          </cell>
          <cell r="F417">
            <v>-623787.85164999997</v>
          </cell>
          <cell r="G417">
            <v>34.19123059955934</v>
          </cell>
          <cell r="H417">
            <v>-68.603094031625943</v>
          </cell>
          <cell r="Q417">
            <v>0</v>
          </cell>
          <cell r="Y417">
            <v>0</v>
          </cell>
          <cell r="Z417" t="str">
            <v xml:space="preserve"> </v>
          </cell>
          <cell r="AA417">
            <v>0</v>
          </cell>
          <cell r="AB417">
            <v>-100</v>
          </cell>
        </row>
        <row r="418">
          <cell r="A418">
            <v>4042</v>
          </cell>
          <cell r="C418" t="str">
            <v>Plačila obresti tujim bankam in finanč.instituc.</v>
          </cell>
          <cell r="D418">
            <v>3843861.3075500005</v>
          </cell>
          <cell r="E418">
            <v>3590379</v>
          </cell>
          <cell r="F418">
            <v>253482.30755000049</v>
          </cell>
          <cell r="G418">
            <v>177.55994747636288</v>
          </cell>
          <cell r="H418">
            <v>63.048620272142216</v>
          </cell>
          <cell r="Q418">
            <v>0</v>
          </cell>
          <cell r="Y418">
            <v>0</v>
          </cell>
          <cell r="Z418" t="str">
            <v xml:space="preserve"> </v>
          </cell>
          <cell r="AA418">
            <v>0</v>
          </cell>
          <cell r="AB418">
            <v>-100</v>
          </cell>
        </row>
        <row r="419">
          <cell r="A419">
            <v>4043</v>
          </cell>
          <cell r="C419" t="str">
            <v>Plačila obresti drugim tujim kreditodajalcem</v>
          </cell>
          <cell r="D419">
            <v>11721435.75</v>
          </cell>
          <cell r="E419">
            <v>16510820</v>
          </cell>
          <cell r="F419">
            <v>-4789384.25</v>
          </cell>
          <cell r="G419">
            <v>91.677387055430657</v>
          </cell>
          <cell r="H419">
            <v>-15.815071574443849</v>
          </cell>
          <cell r="Q419">
            <v>0</v>
          </cell>
          <cell r="Y419">
            <v>0</v>
          </cell>
          <cell r="Z419" t="str">
            <v xml:space="preserve"> </v>
          </cell>
          <cell r="AA419">
            <v>0</v>
          </cell>
          <cell r="AB419">
            <v>-100</v>
          </cell>
        </row>
        <row r="420">
          <cell r="A420">
            <v>4044</v>
          </cell>
          <cell r="C420" t="str">
            <v>Plačila obresti od vrednostnih papirjev, izdanih na tujih trgih</v>
          </cell>
          <cell r="D420">
            <v>5855604.1438100003</v>
          </cell>
          <cell r="E420">
            <v>0</v>
          </cell>
          <cell r="F420">
            <v>5855604.1438100003</v>
          </cell>
          <cell r="G420" t="str">
            <v>…</v>
          </cell>
          <cell r="H420" t="str">
            <v>…</v>
          </cell>
          <cell r="Q420">
            <v>0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 t="str">
            <v xml:space="preserve"> </v>
          </cell>
        </row>
        <row r="421">
          <cell r="Q421" t="str">
            <v xml:space="preserve"> </v>
          </cell>
        </row>
        <row r="422">
          <cell r="A422">
            <v>409</v>
          </cell>
          <cell r="C422" t="str">
            <v>SREDSTVA, IZLOČENA V REZERVE</v>
          </cell>
          <cell r="D422">
            <v>10341210.236819999</v>
          </cell>
          <cell r="E422">
            <v>9914000</v>
          </cell>
          <cell r="F422">
            <v>427210.23681999929</v>
          </cell>
          <cell r="G422">
            <v>110.38583147662287</v>
          </cell>
          <cell r="H422">
            <v>1.3643998867060247</v>
          </cell>
          <cell r="I422">
            <v>850000</v>
          </cell>
          <cell r="J422">
            <v>850000</v>
          </cell>
          <cell r="K422">
            <v>800000</v>
          </cell>
          <cell r="L422">
            <v>2500000</v>
          </cell>
          <cell r="N422">
            <v>666666.66666666663</v>
          </cell>
          <cell r="O422">
            <v>666666.66666666663</v>
          </cell>
          <cell r="P422">
            <v>666666.66666666663</v>
          </cell>
          <cell r="Q422">
            <v>4500000</v>
          </cell>
          <cell r="R422">
            <v>666666.66666666663</v>
          </cell>
          <cell r="S422">
            <v>666666.66666666663</v>
          </cell>
          <cell r="T422">
            <v>666666.66666666663</v>
          </cell>
          <cell r="U422">
            <v>666666.66666666663</v>
          </cell>
          <cell r="V422">
            <v>666666.66666666663</v>
          </cell>
          <cell r="W422">
            <v>666666.66666666663</v>
          </cell>
          <cell r="X422">
            <v>0</v>
          </cell>
          <cell r="Y422">
            <v>8500000.0000000019</v>
          </cell>
          <cell r="Z422" t="e">
            <v>#VALUE!</v>
          </cell>
          <cell r="AA422">
            <v>82.195408519359304</v>
          </cell>
          <cell r="AB422">
            <v>-23.751940149017344</v>
          </cell>
        </row>
        <row r="423">
          <cell r="C423" t="str">
            <v xml:space="preserve">                                 - dinamizirani sprejeti proračun</v>
          </cell>
          <cell r="D423">
            <v>1523979</v>
          </cell>
          <cell r="I423">
            <v>0</v>
          </cell>
          <cell r="J423">
            <v>0</v>
          </cell>
          <cell r="K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1033330</v>
          </cell>
          <cell r="W423">
            <v>1023979</v>
          </cell>
          <cell r="X423">
            <v>500000</v>
          </cell>
          <cell r="Y423">
            <v>2557309</v>
          </cell>
        </row>
        <row r="424">
          <cell r="D424" t="str">
            <v xml:space="preserve"> </v>
          </cell>
          <cell r="Q424" t="str">
            <v xml:space="preserve"> </v>
          </cell>
          <cell r="Y424" t="str">
            <v xml:space="preserve"> </v>
          </cell>
        </row>
        <row r="425">
          <cell r="A425">
            <v>4090</v>
          </cell>
          <cell r="C425" t="str">
            <v>Tekoča proračunska rezerva</v>
          </cell>
          <cell r="D425">
            <v>0</v>
          </cell>
          <cell r="E425">
            <v>2914000</v>
          </cell>
          <cell r="F425">
            <v>-2914000</v>
          </cell>
          <cell r="G425" t="str">
            <v>…</v>
          </cell>
          <cell r="H425" t="str">
            <v>…</v>
          </cell>
          <cell r="I425">
            <v>350000</v>
          </cell>
          <cell r="J425">
            <v>350000</v>
          </cell>
          <cell r="K425">
            <v>300000</v>
          </cell>
          <cell r="L425">
            <v>1000000</v>
          </cell>
          <cell r="N425">
            <v>166666.66666666666</v>
          </cell>
          <cell r="O425">
            <v>166666.66666666666</v>
          </cell>
          <cell r="P425">
            <v>166666.66666666666</v>
          </cell>
          <cell r="Q425">
            <v>1500000</v>
          </cell>
          <cell r="R425">
            <v>166666.66666666666</v>
          </cell>
          <cell r="S425">
            <v>166666.66666666666</v>
          </cell>
          <cell r="T425">
            <v>166666.66666666666</v>
          </cell>
          <cell r="U425">
            <v>166666.66666666666</v>
          </cell>
          <cell r="V425">
            <v>166666.66666666666</v>
          </cell>
          <cell r="W425">
            <v>166666.66666666666</v>
          </cell>
          <cell r="X425">
            <v>0</v>
          </cell>
          <cell r="Y425">
            <v>2500000</v>
          </cell>
          <cell r="Z425" t="str">
            <v xml:space="preserve"> </v>
          </cell>
          <cell r="AA425" t="str">
            <v>…</v>
          </cell>
          <cell r="AB425" t="str">
            <v>…</v>
          </cell>
        </row>
        <row r="426">
          <cell r="A426">
            <v>4091</v>
          </cell>
          <cell r="C426" t="str">
            <v>Rezerva za naravne nesreče</v>
          </cell>
          <cell r="D426">
            <v>10341210.236819999</v>
          </cell>
          <cell r="E426">
            <v>7000000</v>
          </cell>
          <cell r="F426">
            <v>3341210.2368199993</v>
          </cell>
          <cell r="G426">
            <v>110.38583147662287</v>
          </cell>
          <cell r="H426">
            <v>1.3643998867060247</v>
          </cell>
          <cell r="I426">
            <v>500000</v>
          </cell>
          <cell r="J426">
            <v>500000</v>
          </cell>
          <cell r="K426">
            <v>500000</v>
          </cell>
          <cell r="L426">
            <v>1500000</v>
          </cell>
          <cell r="N426">
            <v>500000</v>
          </cell>
          <cell r="O426">
            <v>500000</v>
          </cell>
          <cell r="P426">
            <v>500000</v>
          </cell>
          <cell r="Q426">
            <v>3000000</v>
          </cell>
          <cell r="R426">
            <v>500000</v>
          </cell>
          <cell r="S426">
            <v>500000</v>
          </cell>
          <cell r="T426">
            <v>500000</v>
          </cell>
          <cell r="U426">
            <v>500000</v>
          </cell>
          <cell r="V426">
            <v>500000</v>
          </cell>
          <cell r="W426">
            <v>500000</v>
          </cell>
          <cell r="X426">
            <v>0</v>
          </cell>
          <cell r="Y426">
            <v>6000000</v>
          </cell>
          <cell r="Z426" t="str">
            <v xml:space="preserve"> </v>
          </cell>
          <cell r="AA426">
            <v>58.02028836660655</v>
          </cell>
          <cell r="AB426">
            <v>-46.177840105188729</v>
          </cell>
        </row>
        <row r="427">
          <cell r="A427">
            <v>4092</v>
          </cell>
          <cell r="C427" t="str">
            <v>Druge rezerve</v>
          </cell>
          <cell r="D427">
            <v>0</v>
          </cell>
          <cell r="E427">
            <v>0</v>
          </cell>
          <cell r="F427">
            <v>0</v>
          </cell>
          <cell r="G427" t="str">
            <v>…</v>
          </cell>
          <cell r="H427" t="str">
            <v>…</v>
          </cell>
          <cell r="I427">
            <v>0</v>
          </cell>
          <cell r="J427">
            <v>0</v>
          </cell>
          <cell r="K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 t="str">
            <v xml:space="preserve"> </v>
          </cell>
          <cell r="AA427" t="str">
            <v>…</v>
          </cell>
          <cell r="AB427" t="str">
            <v>…</v>
          </cell>
        </row>
        <row r="428">
          <cell r="Q428" t="str">
            <v xml:space="preserve"> </v>
          </cell>
        </row>
        <row r="429">
          <cell r="A429">
            <v>41</v>
          </cell>
          <cell r="C429" t="str">
            <v>TEKOČI TRANSFERI</v>
          </cell>
          <cell r="D429">
            <v>610041848.96235001</v>
          </cell>
          <cell r="E429">
            <v>617479667</v>
          </cell>
          <cell r="F429">
            <v>-7437818.0376499891</v>
          </cell>
          <cell r="G429">
            <v>105.48527487655497</v>
          </cell>
          <cell r="H429">
            <v>-3.1356520876446581</v>
          </cell>
          <cell r="I429">
            <v>52178491.982609995</v>
          </cell>
          <cell r="J429">
            <v>48179470.303500004</v>
          </cell>
          <cell r="K429">
            <v>49518334.83557</v>
          </cell>
          <cell r="L429">
            <v>149876297.12167999</v>
          </cell>
          <cell r="N429">
            <v>53227042.962459996</v>
          </cell>
          <cell r="O429">
            <v>49849918.004000001</v>
          </cell>
          <cell r="P429">
            <v>66684377.59499</v>
          </cell>
          <cell r="Q429">
            <v>319637635.68313003</v>
          </cell>
          <cell r="R429">
            <v>49585239.646369994</v>
          </cell>
          <cell r="S429">
            <v>52036901.006230004</v>
          </cell>
          <cell r="T429">
            <v>49210524.512610003</v>
          </cell>
          <cell r="U429">
            <v>41412486.216960005</v>
          </cell>
          <cell r="V429">
            <v>43766906.400247999</v>
          </cell>
          <cell r="W429">
            <v>39359464.174250484</v>
          </cell>
          <cell r="X429">
            <v>12481000</v>
          </cell>
          <cell r="Y429">
            <v>607490157.63979852</v>
          </cell>
          <cell r="Z429" t="e">
            <v>#VALUE!</v>
          </cell>
          <cell r="AA429">
            <v>99.581718643255073</v>
          </cell>
          <cell r="AB429">
            <v>-7.623637622212371</v>
          </cell>
        </row>
        <row r="430">
          <cell r="C430" t="str">
            <v xml:space="preserve">                                 - dinamizirani sprejeti proračun</v>
          </cell>
          <cell r="D430">
            <v>622568976</v>
          </cell>
          <cell r="I430">
            <v>52202410</v>
          </cell>
          <cell r="J430">
            <v>52202410</v>
          </cell>
          <cell r="K430">
            <v>52202410</v>
          </cell>
          <cell r="N430">
            <v>52202410</v>
          </cell>
          <cell r="O430">
            <v>52202410</v>
          </cell>
          <cell r="P430">
            <v>52202410</v>
          </cell>
          <cell r="Q430">
            <v>313214460</v>
          </cell>
          <cell r="R430">
            <v>52202410</v>
          </cell>
          <cell r="S430">
            <v>52202410</v>
          </cell>
          <cell r="T430">
            <v>52202410</v>
          </cell>
          <cell r="U430">
            <v>52202410</v>
          </cell>
          <cell r="V430">
            <v>46866606</v>
          </cell>
          <cell r="W430">
            <v>42862302</v>
          </cell>
          <cell r="X430">
            <v>5480164</v>
          </cell>
          <cell r="Y430">
            <v>617233172</v>
          </cell>
        </row>
        <row r="431">
          <cell r="Q431" t="str">
            <v xml:space="preserve"> </v>
          </cell>
        </row>
        <row r="432">
          <cell r="A432">
            <v>410</v>
          </cell>
          <cell r="C432" t="str">
            <v>SUBVENCIJE</v>
          </cell>
          <cell r="D432">
            <v>49554531.673899993</v>
          </cell>
          <cell r="E432">
            <v>62439168</v>
          </cell>
          <cell r="F432">
            <v>-12884636.326100007</v>
          </cell>
          <cell r="G432">
            <v>84.894054306403476</v>
          </cell>
          <cell r="H432">
            <v>-22.044027266847138</v>
          </cell>
          <cell r="I432">
            <v>0</v>
          </cell>
          <cell r="J432">
            <v>1897243.5510599997</v>
          </cell>
          <cell r="K432">
            <v>2804991.4123299997</v>
          </cell>
          <cell r="L432">
            <v>4702234.9633899992</v>
          </cell>
          <cell r="N432">
            <v>3051027.82278</v>
          </cell>
          <cell r="O432">
            <v>4730840.1845399998</v>
          </cell>
          <cell r="P432">
            <v>3858301.3584799999</v>
          </cell>
          <cell r="Q432">
            <v>16342404.329189997</v>
          </cell>
          <cell r="R432">
            <v>2933851.0799099999</v>
          </cell>
          <cell r="S432">
            <v>3353262.4417099999</v>
          </cell>
          <cell r="T432">
            <v>2977167.8297700002</v>
          </cell>
          <cell r="U432">
            <v>4430722.6374100009</v>
          </cell>
          <cell r="V432">
            <v>5527824</v>
          </cell>
          <cell r="W432">
            <v>5500000</v>
          </cell>
          <cell r="X432">
            <v>8216000</v>
          </cell>
          <cell r="Y432">
            <v>49281232.31798999</v>
          </cell>
          <cell r="Z432" t="e">
            <v>#VALUE!</v>
          </cell>
          <cell r="AA432">
            <v>99.448487662624913</v>
          </cell>
          <cell r="AB432">
            <v>-7.7472285133349601</v>
          </cell>
        </row>
        <row r="433">
          <cell r="C433" t="str">
            <v xml:space="preserve">                                 - dinamizirani sprejeti proračun</v>
          </cell>
          <cell r="D433">
            <v>11432461</v>
          </cell>
          <cell r="I433">
            <v>0</v>
          </cell>
          <cell r="J433">
            <v>0</v>
          </cell>
          <cell r="K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8179105</v>
          </cell>
          <cell r="W433">
            <v>7157514</v>
          </cell>
          <cell r="X433">
            <v>4274947</v>
          </cell>
          <cell r="Y433">
            <v>19611566</v>
          </cell>
        </row>
        <row r="434">
          <cell r="D434" t="str">
            <v xml:space="preserve"> </v>
          </cell>
          <cell r="Q434" t="str">
            <v xml:space="preserve"> </v>
          </cell>
          <cell r="Y434" t="str">
            <v xml:space="preserve"> </v>
          </cell>
        </row>
        <row r="435">
          <cell r="A435">
            <v>4100</v>
          </cell>
          <cell r="C435" t="str">
            <v>Subvencije javnim podjetjem</v>
          </cell>
          <cell r="D435">
            <v>14501229.34317</v>
          </cell>
          <cell r="E435">
            <v>15601297</v>
          </cell>
          <cell r="F435">
            <v>-1100067.6568299998</v>
          </cell>
          <cell r="G435">
            <v>75.380211425650074</v>
          </cell>
          <cell r="H435">
            <v>-30.780338452111963</v>
          </cell>
          <cell r="I435">
            <v>0</v>
          </cell>
          <cell r="J435">
            <v>3400.96</v>
          </cell>
          <cell r="K435">
            <v>1854554.7149199999</v>
          </cell>
          <cell r="L435">
            <v>1857955.6749199999</v>
          </cell>
          <cell r="N435">
            <v>962134.09400000004</v>
          </cell>
          <cell r="O435">
            <v>1882481.96</v>
          </cell>
          <cell r="P435">
            <v>1336451.87858</v>
          </cell>
          <cell r="Q435">
            <v>6039023.6074999999</v>
          </cell>
          <cell r="R435">
            <v>1027341.7924599999</v>
          </cell>
          <cell r="S435">
            <v>805308.41243999999</v>
          </cell>
          <cell r="T435">
            <v>861956.66817999992</v>
          </cell>
          <cell r="U435">
            <v>1560171.9922600002</v>
          </cell>
          <cell r="V435">
            <v>2107814</v>
          </cell>
          <cell r="W435">
            <v>1000000</v>
          </cell>
          <cell r="X435">
            <v>1516000</v>
          </cell>
          <cell r="Y435">
            <v>14917616.47284</v>
          </cell>
          <cell r="Z435" t="str">
            <v xml:space="preserve"> </v>
          </cell>
          <cell r="AA435">
            <v>102.87139193385777</v>
          </cell>
          <cell r="AB435">
            <v>-4.5719926402061617</v>
          </cell>
        </row>
        <row r="436">
          <cell r="C436" t="str">
            <v xml:space="preserve">                                 - dinamizirani sprejeti proračun</v>
          </cell>
          <cell r="D436">
            <v>1378020</v>
          </cell>
          <cell r="I436">
            <v>0</v>
          </cell>
          <cell r="J436">
            <v>0</v>
          </cell>
          <cell r="K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2871502</v>
          </cell>
          <cell r="W436">
            <v>1219883</v>
          </cell>
          <cell r="X436">
            <v>158137</v>
          </cell>
          <cell r="Y436">
            <v>4249522</v>
          </cell>
        </row>
        <row r="437">
          <cell r="A437">
            <v>410000</v>
          </cell>
          <cell r="C437" t="str">
            <v>Subvencioniranje cen javnim podjetjem</v>
          </cell>
          <cell r="D437">
            <v>10036976.314505862</v>
          </cell>
          <cell r="E437" t="str">
            <v xml:space="preserve"> </v>
          </cell>
          <cell r="G437" t="str">
            <v>…</v>
          </cell>
          <cell r="H437" t="str">
            <v>…</v>
          </cell>
          <cell r="I437">
            <v>0</v>
          </cell>
          <cell r="J437">
            <v>0</v>
          </cell>
          <cell r="K437">
            <v>1565911.30192</v>
          </cell>
          <cell r="N437">
            <v>836007.09400000004</v>
          </cell>
          <cell r="O437">
            <v>790916.08600000001</v>
          </cell>
          <cell r="P437">
            <v>803001.73858</v>
          </cell>
          <cell r="Q437">
            <v>3995836.2205000003</v>
          </cell>
          <cell r="R437">
            <v>685184.07155999995</v>
          </cell>
          <cell r="S437">
            <v>640044.81544000003</v>
          </cell>
          <cell r="T437">
            <v>532322.58418000001</v>
          </cell>
          <cell r="U437">
            <v>813111.31625999999</v>
          </cell>
          <cell r="V437">
            <v>1768321</v>
          </cell>
          <cell r="W437">
            <v>838935.97822198726</v>
          </cell>
          <cell r="X437">
            <v>1271826.9429845328</v>
          </cell>
          <cell r="Y437">
            <v>10545582.929146519</v>
          </cell>
          <cell r="Z437" t="str">
            <v xml:space="preserve"> </v>
          </cell>
        </row>
        <row r="438">
          <cell r="A438">
            <v>410001</v>
          </cell>
          <cell r="C438" t="str">
            <v>Subvencioniranje obresti  javnim podjetjem</v>
          </cell>
          <cell r="D438">
            <v>0</v>
          </cell>
          <cell r="E438" t="str">
            <v xml:space="preserve"> </v>
          </cell>
          <cell r="G438" t="str">
            <v>…</v>
          </cell>
          <cell r="H438" t="str">
            <v>…</v>
          </cell>
          <cell r="I438">
            <v>0</v>
          </cell>
          <cell r="J438">
            <v>0</v>
          </cell>
          <cell r="K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 t="str">
            <v xml:space="preserve"> </v>
          </cell>
        </row>
        <row r="439">
          <cell r="A439">
            <v>410002</v>
          </cell>
          <cell r="C439" t="str">
            <v xml:space="preserve">Subvencioniranje prispevkov za socialno varnost </v>
          </cell>
          <cell r="D439">
            <v>9150</v>
          </cell>
          <cell r="E439" t="str">
            <v xml:space="preserve"> </v>
          </cell>
          <cell r="G439" t="str">
            <v>…</v>
          </cell>
          <cell r="H439" t="str">
            <v>…</v>
          </cell>
          <cell r="I439">
            <v>0</v>
          </cell>
          <cell r="J439">
            <v>0</v>
          </cell>
          <cell r="K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9150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9150</v>
          </cell>
          <cell r="Z439" t="str">
            <v xml:space="preserve"> </v>
          </cell>
        </row>
        <row r="440">
          <cell r="A440">
            <v>410003</v>
          </cell>
          <cell r="C440" t="str">
            <v xml:space="preserve">Sredstva za preusposabljanje presežnih delavcev </v>
          </cell>
          <cell r="D440">
            <v>21172.458316030967</v>
          </cell>
          <cell r="E440" t="str">
            <v xml:space="preserve"> </v>
          </cell>
          <cell r="G440">
            <v>15.478106402220579</v>
          </cell>
          <cell r="H440">
            <v>-85.786862807878251</v>
          </cell>
          <cell r="I440">
            <v>0</v>
          </cell>
          <cell r="J440">
            <v>3060.96</v>
          </cell>
          <cell r="K440">
            <v>413.41300000000001</v>
          </cell>
          <cell r="N440">
            <v>0</v>
          </cell>
          <cell r="O440">
            <v>5060</v>
          </cell>
          <cell r="P440">
            <v>2756.66</v>
          </cell>
          <cell r="Q440">
            <v>11291.032999999999</v>
          </cell>
          <cell r="R440">
            <v>1190</v>
          </cell>
          <cell r="S440">
            <v>0</v>
          </cell>
          <cell r="T440">
            <v>1800.7</v>
          </cell>
          <cell r="U440">
            <v>1375.9639999999999</v>
          </cell>
          <cell r="V440">
            <v>2893</v>
          </cell>
          <cell r="W440">
            <v>1372.5119958402402</v>
          </cell>
          <cell r="X440">
            <v>2080.7281856938039</v>
          </cell>
          <cell r="Y440">
            <v>22003.937181534042</v>
          </cell>
          <cell r="Z440" t="str">
            <v xml:space="preserve"> </v>
          </cell>
        </row>
        <row r="441">
          <cell r="A441">
            <v>410005</v>
          </cell>
          <cell r="C441" t="str">
            <v>Sredstva za prestrukturiranje in prenovo proizvodnje</v>
          </cell>
          <cell r="D441">
            <v>0</v>
          </cell>
          <cell r="E441" t="str">
            <v xml:space="preserve"> </v>
          </cell>
          <cell r="G441" t="str">
            <v>…</v>
          </cell>
          <cell r="H441" t="str">
            <v>…</v>
          </cell>
          <cell r="I441">
            <v>0</v>
          </cell>
          <cell r="J441">
            <v>0</v>
          </cell>
          <cell r="K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 t="str">
            <v xml:space="preserve"> </v>
          </cell>
        </row>
        <row r="442">
          <cell r="A442">
            <v>410006</v>
          </cell>
          <cell r="C442" t="str">
            <v xml:space="preserve">Sredstva za zapiranje proizvodnje </v>
          </cell>
          <cell r="D442">
            <v>1630082.8960261184</v>
          </cell>
          <cell r="E442" t="str">
            <v xml:space="preserve"> </v>
          </cell>
          <cell r="G442">
            <v>112.9102553397924</v>
          </cell>
          <cell r="H442">
            <v>3.682511790442959</v>
          </cell>
          <cell r="I442">
            <v>0</v>
          </cell>
          <cell r="J442">
            <v>0</v>
          </cell>
          <cell r="K442">
            <v>79000</v>
          </cell>
          <cell r="N442">
            <v>42000</v>
          </cell>
          <cell r="O442">
            <v>529577.18700000003</v>
          </cell>
          <cell r="P442">
            <v>47000</v>
          </cell>
          <cell r="Q442">
            <v>697577.18700000003</v>
          </cell>
          <cell r="R442">
            <v>35000</v>
          </cell>
          <cell r="S442">
            <v>0</v>
          </cell>
          <cell r="T442">
            <v>66658.528999999995</v>
          </cell>
          <cell r="U442">
            <v>603534.99400000006</v>
          </cell>
          <cell r="V442">
            <v>119300</v>
          </cell>
          <cell r="W442">
            <v>56598.921916260158</v>
          </cell>
          <cell r="X442">
            <v>85803.965625050405</v>
          </cell>
          <cell r="Y442">
            <v>1664473.5975413106</v>
          </cell>
          <cell r="Z442" t="str">
            <v xml:space="preserve"> </v>
          </cell>
        </row>
        <row r="443">
          <cell r="A443">
            <v>410007</v>
          </cell>
          <cell r="C443" t="str">
            <v xml:space="preserve">Subvencioniranje glavnic dolga </v>
          </cell>
          <cell r="D443">
            <v>0</v>
          </cell>
          <cell r="E443" t="str">
            <v xml:space="preserve"> </v>
          </cell>
          <cell r="G443" t="str">
            <v>…</v>
          </cell>
          <cell r="H443" t="str">
            <v>…</v>
          </cell>
          <cell r="I443">
            <v>0</v>
          </cell>
          <cell r="J443">
            <v>0</v>
          </cell>
          <cell r="K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 t="str">
            <v xml:space="preserve"> </v>
          </cell>
        </row>
        <row r="444">
          <cell r="A444">
            <v>410015</v>
          </cell>
          <cell r="C444" t="str">
            <v xml:space="preserve">Sredstva za izvajanje ekoloških programov </v>
          </cell>
          <cell r="D444">
            <v>234445.23336207785</v>
          </cell>
          <cell r="E444" t="str">
            <v xml:space="preserve"> </v>
          </cell>
          <cell r="G444">
            <v>61.267563558602674</v>
          </cell>
          <cell r="H444">
            <v>-43.739611057297822</v>
          </cell>
          <cell r="I444">
            <v>0</v>
          </cell>
          <cell r="J444">
            <v>0</v>
          </cell>
          <cell r="K444">
            <v>0</v>
          </cell>
          <cell r="N444">
            <v>0</v>
          </cell>
          <cell r="O444">
            <v>45000</v>
          </cell>
          <cell r="P444">
            <v>0</v>
          </cell>
          <cell r="Q444">
            <v>45000</v>
          </cell>
          <cell r="R444">
            <v>0</v>
          </cell>
          <cell r="S444">
            <v>93000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138000</v>
          </cell>
          <cell r="Z444" t="str">
            <v xml:space="preserve"> </v>
          </cell>
        </row>
        <row r="445">
          <cell r="A445">
            <v>410099</v>
          </cell>
          <cell r="C445" t="str">
            <v>Druge subvencije javnim podjetjem</v>
          </cell>
          <cell r="D445">
            <v>2569402.4409599113</v>
          </cell>
          <cell r="E445" t="str">
            <v xml:space="preserve"> </v>
          </cell>
          <cell r="G445">
            <v>15.23772331465916</v>
          </cell>
          <cell r="H445">
            <v>-86.007600262020972</v>
          </cell>
          <cell r="I445">
            <v>0</v>
          </cell>
          <cell r="J445">
            <v>340</v>
          </cell>
          <cell r="K445">
            <v>209230</v>
          </cell>
          <cell r="N445">
            <v>84127</v>
          </cell>
          <cell r="O445">
            <v>511928.68700000003</v>
          </cell>
          <cell r="P445">
            <v>483693.48</v>
          </cell>
          <cell r="Q445">
            <v>1289319.1669999999</v>
          </cell>
          <cell r="R445">
            <v>296817.72090000001</v>
          </cell>
          <cell r="S445">
            <v>72263.596999999994</v>
          </cell>
          <cell r="T445">
            <v>261174.85499999998</v>
          </cell>
          <cell r="U445">
            <v>142149.71799999999</v>
          </cell>
          <cell r="V445">
            <v>217300</v>
          </cell>
          <cell r="W445">
            <v>103092.58786591227</v>
          </cell>
          <cell r="X445">
            <v>156288.36320472299</v>
          </cell>
          <cell r="Y445">
            <v>2538406.008970635</v>
          </cell>
          <cell r="Z445" t="str">
            <v xml:space="preserve"> </v>
          </cell>
        </row>
        <row r="446">
          <cell r="Q446" t="str">
            <v xml:space="preserve"> </v>
          </cell>
        </row>
        <row r="447">
          <cell r="A447">
            <v>4101</v>
          </cell>
          <cell r="C447" t="str">
            <v>Subvencije finančnim institucijam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 t="str">
            <v xml:space="preserve"> </v>
          </cell>
        </row>
        <row r="448">
          <cell r="C448" t="str">
            <v xml:space="preserve"> </v>
          </cell>
          <cell r="Q448" t="str">
            <v xml:space="preserve"> </v>
          </cell>
        </row>
        <row r="449">
          <cell r="A449">
            <v>4102</v>
          </cell>
          <cell r="C449" t="str">
            <v>Subvencije privatnim podjetjem in zasebnikom</v>
          </cell>
          <cell r="D449">
            <v>35053302.330730006</v>
          </cell>
          <cell r="E449">
            <v>46837871</v>
          </cell>
          <cell r="F449">
            <v>-11784568.669269994</v>
          </cell>
          <cell r="G449">
            <v>89.570768235767261</v>
          </cell>
          <cell r="H449">
            <v>-17.749524117752742</v>
          </cell>
          <cell r="I449">
            <v>0</v>
          </cell>
          <cell r="J449">
            <v>1893842.5910599998</v>
          </cell>
          <cell r="K449">
            <v>950436.69740999979</v>
          </cell>
          <cell r="L449">
            <v>2844279.2884699996</v>
          </cell>
          <cell r="N449">
            <v>2088893.72878</v>
          </cell>
          <cell r="O449">
            <v>2848358.2245400003</v>
          </cell>
          <cell r="P449">
            <v>2521849.4798999997</v>
          </cell>
          <cell r="Q449">
            <v>10303380.721689999</v>
          </cell>
          <cell r="R449">
            <v>1906509.2874499999</v>
          </cell>
          <cell r="S449">
            <v>2547954.0292699998</v>
          </cell>
          <cell r="T449">
            <v>2115211.1615900001</v>
          </cell>
          <cell r="U449">
            <v>2870550.6451500007</v>
          </cell>
          <cell r="V449">
            <v>3420010</v>
          </cell>
          <cell r="W449">
            <v>4500000</v>
          </cell>
          <cell r="X449">
            <v>6700000</v>
          </cell>
          <cell r="Y449">
            <v>34363615.845150001</v>
          </cell>
          <cell r="Z449" t="str">
            <v xml:space="preserve"> </v>
          </cell>
          <cell r="AA449">
            <v>98.032463591952705</v>
          </cell>
          <cell r="AB449">
            <v>-9.0607944416023116</v>
          </cell>
        </row>
        <row r="450">
          <cell r="C450" t="str">
            <v xml:space="preserve">                                 - dinamizirani sprejeti proračun</v>
          </cell>
          <cell r="D450">
            <v>10054441</v>
          </cell>
          <cell r="I450">
            <v>0</v>
          </cell>
          <cell r="J450">
            <v>0</v>
          </cell>
          <cell r="K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5307603</v>
          </cell>
          <cell r="W450">
            <v>5937631</v>
          </cell>
          <cell r="X450">
            <v>4116810</v>
          </cell>
          <cell r="Y450">
            <v>15362044</v>
          </cell>
        </row>
        <row r="451">
          <cell r="A451">
            <v>410200</v>
          </cell>
          <cell r="C451" t="str">
            <v>Subvencioniranje cen privat.podj.in zasebnikom</v>
          </cell>
          <cell r="D451">
            <v>1646972.6071116617</v>
          </cell>
          <cell r="E451" t="str">
            <v xml:space="preserve"> </v>
          </cell>
          <cell r="G451">
            <v>23.429443354923446</v>
          </cell>
          <cell r="H451">
            <v>-78.485359637352204</v>
          </cell>
          <cell r="I451">
            <v>0</v>
          </cell>
          <cell r="J451">
            <v>0</v>
          </cell>
          <cell r="K451">
            <v>0</v>
          </cell>
          <cell r="N451">
            <v>349797.56949999998</v>
          </cell>
          <cell r="O451">
            <v>157773.09049999999</v>
          </cell>
          <cell r="P451">
            <v>-2905.54</v>
          </cell>
          <cell r="Q451">
            <v>504665.12</v>
          </cell>
          <cell r="R451">
            <v>110.96</v>
          </cell>
          <cell r="S451">
            <v>622784.28</v>
          </cell>
          <cell r="T451">
            <v>188627.239</v>
          </cell>
          <cell r="U451">
            <v>90471.771280000001</v>
          </cell>
          <cell r="V451">
            <v>41450</v>
          </cell>
          <cell r="W451">
            <v>54539.314212531543</v>
          </cell>
          <cell r="X451">
            <v>81202.978938658081</v>
          </cell>
          <cell r="Y451">
            <v>1583851.6634311897</v>
          </cell>
          <cell r="Z451" t="str">
            <v xml:space="preserve"> </v>
          </cell>
        </row>
        <row r="452">
          <cell r="A452">
            <v>410201</v>
          </cell>
          <cell r="C452" t="str">
            <v>Subvencioniranje obresti privat.podj.in zasebnikom</v>
          </cell>
          <cell r="D452">
            <v>801060.78899999999</v>
          </cell>
          <cell r="E452" t="str">
            <v xml:space="preserve"> </v>
          </cell>
          <cell r="G452">
            <v>55.522678066014485</v>
          </cell>
          <cell r="H452">
            <v>-49.014988001823248</v>
          </cell>
          <cell r="I452">
            <v>0</v>
          </cell>
          <cell r="J452">
            <v>800000</v>
          </cell>
          <cell r="K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800000</v>
          </cell>
          <cell r="R452">
            <v>0</v>
          </cell>
          <cell r="S452">
            <v>642.82600000000002</v>
          </cell>
          <cell r="T452">
            <v>0</v>
          </cell>
          <cell r="U452">
            <v>384.71300000000002</v>
          </cell>
          <cell r="V452">
            <v>35</v>
          </cell>
          <cell r="W452">
            <v>46.052496922523616</v>
          </cell>
          <cell r="X452">
            <v>68.56705097353516</v>
          </cell>
          <cell r="Y452">
            <v>801177.15854789608</v>
          </cell>
          <cell r="Z452" t="str">
            <v xml:space="preserve"> </v>
          </cell>
        </row>
        <row r="453">
          <cell r="A453">
            <v>410202</v>
          </cell>
          <cell r="C453" t="str">
            <v xml:space="preserve">Subvencioniranje prispevkov za socialno varnost </v>
          </cell>
          <cell r="D453">
            <v>2682563.1137700002</v>
          </cell>
          <cell r="E453" t="str">
            <v xml:space="preserve"> </v>
          </cell>
          <cell r="G453">
            <v>343.6886028395171</v>
          </cell>
          <cell r="H453">
            <v>215.60018626218277</v>
          </cell>
          <cell r="I453">
            <v>0</v>
          </cell>
          <cell r="J453">
            <v>199981.06009000001</v>
          </cell>
          <cell r="K453">
            <v>170018.93990999999</v>
          </cell>
          <cell r="N453">
            <v>170000</v>
          </cell>
          <cell r="O453">
            <v>280000</v>
          </cell>
          <cell r="P453">
            <v>147413.04609000002</v>
          </cell>
          <cell r="Q453">
            <v>967413.04609000008</v>
          </cell>
          <cell r="R453">
            <v>233064.253</v>
          </cell>
          <cell r="S453">
            <v>287028.34576999996</v>
          </cell>
          <cell r="T453">
            <v>275400.78490999999</v>
          </cell>
          <cell r="U453">
            <v>251925.14499999999</v>
          </cell>
          <cell r="V453">
            <v>250000</v>
          </cell>
          <cell r="W453">
            <v>328946.40658945439</v>
          </cell>
          <cell r="X453">
            <v>489764.64981096546</v>
          </cell>
          <cell r="Y453">
            <v>3083542.63117042</v>
          </cell>
          <cell r="Z453" t="str">
            <v xml:space="preserve"> </v>
          </cell>
        </row>
        <row r="454">
          <cell r="A454">
            <v>410204</v>
          </cell>
          <cell r="C454" t="str">
            <v>Pokrivanje izgub privatnim podjetjem</v>
          </cell>
          <cell r="D454">
            <v>5562</v>
          </cell>
          <cell r="G454" t="str">
            <v>…</v>
          </cell>
          <cell r="H454" t="str">
            <v>…</v>
          </cell>
          <cell r="I454">
            <v>0</v>
          </cell>
          <cell r="J454">
            <v>0</v>
          </cell>
          <cell r="K454">
            <v>0</v>
          </cell>
          <cell r="N454">
            <v>0</v>
          </cell>
          <cell r="O454">
            <v>0</v>
          </cell>
          <cell r="P454">
            <v>0</v>
          </cell>
          <cell r="R454">
            <v>0</v>
          </cell>
          <cell r="S454">
            <v>5562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5562</v>
          </cell>
        </row>
        <row r="455">
          <cell r="A455">
            <v>410205</v>
          </cell>
          <cell r="C455" t="str">
            <v>Sredstva za prestrukturiranje in prenovo proizvodnje</v>
          </cell>
          <cell r="D455">
            <v>1653000</v>
          </cell>
          <cell r="E455" t="str">
            <v xml:space="preserve"> </v>
          </cell>
          <cell r="G455">
            <v>586.44560616689739</v>
          </cell>
          <cell r="H455">
            <v>438.51754468952925</v>
          </cell>
          <cell r="I455">
            <v>0</v>
          </cell>
          <cell r="J455">
            <v>0</v>
          </cell>
          <cell r="K455">
            <v>0</v>
          </cell>
          <cell r="N455">
            <v>0</v>
          </cell>
          <cell r="O455">
            <v>0</v>
          </cell>
          <cell r="P455">
            <v>712000</v>
          </cell>
          <cell r="Q455">
            <v>712000</v>
          </cell>
          <cell r="R455">
            <v>0</v>
          </cell>
          <cell r="S455">
            <v>0</v>
          </cell>
          <cell r="T455">
            <v>0</v>
          </cell>
          <cell r="U455">
            <v>500000</v>
          </cell>
          <cell r="V455">
            <v>391000</v>
          </cell>
          <cell r="W455">
            <v>514472.17990590667</v>
          </cell>
          <cell r="X455">
            <v>765991.91230434994</v>
          </cell>
          <cell r="Y455">
            <v>2883464.0922102565</v>
          </cell>
          <cell r="Z455" t="str">
            <v xml:space="preserve"> </v>
          </cell>
        </row>
        <row r="456">
          <cell r="A456">
            <v>410206</v>
          </cell>
          <cell r="C456" t="str">
            <v>Sredstva za zapiranje proizvodnje</v>
          </cell>
          <cell r="D456">
            <v>989085</v>
          </cell>
          <cell r="E456" t="str">
            <v xml:space="preserve"> </v>
          </cell>
          <cell r="G456">
            <v>90.286170698311281</v>
          </cell>
          <cell r="H456">
            <v>-17.0925888904396</v>
          </cell>
          <cell r="I456">
            <v>0</v>
          </cell>
          <cell r="J456">
            <v>164685</v>
          </cell>
          <cell r="K456">
            <v>82800</v>
          </cell>
          <cell r="N456">
            <v>82400</v>
          </cell>
          <cell r="O456">
            <v>82400</v>
          </cell>
          <cell r="P456">
            <v>82400</v>
          </cell>
          <cell r="Q456">
            <v>494685</v>
          </cell>
          <cell r="R456">
            <v>82400</v>
          </cell>
          <cell r="S456">
            <v>82400</v>
          </cell>
          <cell r="T456">
            <v>82400</v>
          </cell>
          <cell r="U456">
            <v>82400</v>
          </cell>
          <cell r="V456">
            <v>82400</v>
          </cell>
          <cell r="W456">
            <v>108420.73561188417</v>
          </cell>
          <cell r="X456">
            <v>161426.42857769423</v>
          </cell>
          <cell r="Y456">
            <v>1176532.1641895785</v>
          </cell>
          <cell r="Z456" t="str">
            <v xml:space="preserve"> </v>
          </cell>
        </row>
        <row r="457">
          <cell r="A457">
            <v>410207</v>
          </cell>
          <cell r="C457" t="str">
            <v>Regresiranje tekoče proizvodnje</v>
          </cell>
          <cell r="D457">
            <v>200</v>
          </cell>
          <cell r="E457" t="str">
            <v xml:space="preserve"> </v>
          </cell>
          <cell r="G457" t="str">
            <v>…</v>
          </cell>
          <cell r="H457" t="str">
            <v>…</v>
          </cell>
          <cell r="I457">
            <v>0</v>
          </cell>
          <cell r="J457">
            <v>0</v>
          </cell>
          <cell r="K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200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200</v>
          </cell>
          <cell r="Z457" t="str">
            <v xml:space="preserve"> </v>
          </cell>
        </row>
        <row r="458">
          <cell r="A458">
            <v>410208</v>
          </cell>
          <cell r="C458" t="str">
            <v>Sredstva za pripravo brezposelnih na zaposlitev</v>
          </cell>
          <cell r="D458">
            <v>2073932.2350500003</v>
          </cell>
          <cell r="E458" t="str">
            <v xml:space="preserve"> </v>
          </cell>
          <cell r="G458">
            <v>54.761839681636161</v>
          </cell>
          <cell r="H458">
            <v>-49.713645838717945</v>
          </cell>
          <cell r="I458">
            <v>0</v>
          </cell>
          <cell r="J458">
            <v>163394.25007000001</v>
          </cell>
          <cell r="K458">
            <v>229144.26029999997</v>
          </cell>
          <cell r="N458">
            <v>187092.17043999996</v>
          </cell>
          <cell r="O458">
            <v>180598.61882000003</v>
          </cell>
          <cell r="P458">
            <v>175731.67872</v>
          </cell>
          <cell r="Q458">
            <v>935960.97834999999</v>
          </cell>
          <cell r="R458">
            <v>175531.56590000002</v>
          </cell>
          <cell r="S458">
            <v>204106.88187000004</v>
          </cell>
          <cell r="T458">
            <v>144432.09948000003</v>
          </cell>
          <cell r="U458">
            <v>123905.56163000001</v>
          </cell>
          <cell r="V458">
            <v>190550</v>
          </cell>
          <cell r="W458">
            <v>250722.95110248215</v>
          </cell>
          <cell r="X458">
            <v>373298.61608591786</v>
          </cell>
          <cell r="Y458">
            <v>2398508.6544184</v>
          </cell>
          <cell r="Z458" t="str">
            <v xml:space="preserve"> </v>
          </cell>
        </row>
        <row r="459">
          <cell r="A459">
            <v>410209</v>
          </cell>
          <cell r="C459" t="str">
            <v>Sredstva za preusposabljanje zaposlenih</v>
          </cell>
          <cell r="D459">
            <v>96422.002010000011</v>
          </cell>
          <cell r="E459" t="str">
            <v xml:space="preserve"> </v>
          </cell>
          <cell r="G459">
            <v>194.16110136528673</v>
          </cell>
          <cell r="H459">
            <v>78.293022374000657</v>
          </cell>
          <cell r="I459">
            <v>0</v>
          </cell>
          <cell r="J459">
            <v>7857.99</v>
          </cell>
          <cell r="K459">
            <v>0</v>
          </cell>
          <cell r="N459">
            <v>2949.3330000000001</v>
          </cell>
          <cell r="O459">
            <v>0</v>
          </cell>
          <cell r="P459">
            <v>22134.665000000001</v>
          </cell>
          <cell r="Q459">
            <v>32941.987999999998</v>
          </cell>
          <cell r="R459">
            <v>0</v>
          </cell>
          <cell r="S459">
            <v>20683.980500000001</v>
          </cell>
          <cell r="T459">
            <v>0</v>
          </cell>
          <cell r="U459">
            <v>15654.767</v>
          </cell>
          <cell r="V459">
            <v>1000</v>
          </cell>
          <cell r="W459">
            <v>1315.7856263578176</v>
          </cell>
          <cell r="X459">
            <v>1959.0585992438619</v>
          </cell>
          <cell r="Y459">
            <v>73555.579725601681</v>
          </cell>
          <cell r="Z459" t="str">
            <v xml:space="preserve"> </v>
          </cell>
        </row>
        <row r="460">
          <cell r="A460">
            <v>410210</v>
          </cell>
          <cell r="C460" t="str">
            <v>Sredstva za zaposlovanje invalidnih oseb</v>
          </cell>
          <cell r="D460">
            <v>1683985.8535199999</v>
          </cell>
          <cell r="E460" t="str">
            <v xml:space="preserve"> </v>
          </cell>
          <cell r="G460">
            <v>93.636858160402497</v>
          </cell>
          <cell r="H460">
            <v>-14.015740899538571</v>
          </cell>
          <cell r="I460">
            <v>0</v>
          </cell>
          <cell r="J460">
            <v>118832.73288</v>
          </cell>
          <cell r="K460">
            <v>148488.24498000002</v>
          </cell>
          <cell r="N460">
            <v>122247.61025999999</v>
          </cell>
          <cell r="O460">
            <v>158000.85815000001</v>
          </cell>
          <cell r="P460">
            <v>145971.84105000002</v>
          </cell>
          <cell r="Q460">
            <v>693541.28732</v>
          </cell>
          <cell r="R460">
            <v>155443.12251999998</v>
          </cell>
          <cell r="S460">
            <v>170711.38316</v>
          </cell>
          <cell r="T460">
            <v>143651.60165</v>
          </cell>
          <cell r="U460">
            <v>182969.25245999999</v>
          </cell>
          <cell r="V460">
            <v>126000</v>
          </cell>
          <cell r="W460">
            <v>165788.98892108502</v>
          </cell>
          <cell r="X460">
            <v>246841.3835047266</v>
          </cell>
          <cell r="Y460">
            <v>1884947.0195358114</v>
          </cell>
          <cell r="Z460" t="str">
            <v xml:space="preserve"> </v>
          </cell>
        </row>
        <row r="461">
          <cell r="A461">
            <v>410211</v>
          </cell>
          <cell r="C461" t="str">
            <v>Sredstva za izvajanje javnih del</v>
          </cell>
          <cell r="D461">
            <v>4907385.2573300004</v>
          </cell>
          <cell r="E461" t="str">
            <v xml:space="preserve"> </v>
          </cell>
          <cell r="G461">
            <v>75.882194029849543</v>
          </cell>
          <cell r="H461">
            <v>-30.319381056152864</v>
          </cell>
          <cell r="I461">
            <v>0</v>
          </cell>
          <cell r="J461">
            <v>393493.53721999994</v>
          </cell>
          <cell r="K461">
            <v>259085.28177999999</v>
          </cell>
          <cell r="N461">
            <v>365578.38506</v>
          </cell>
          <cell r="O461">
            <v>442221.85210000002</v>
          </cell>
          <cell r="P461">
            <v>432172.09060999996</v>
          </cell>
          <cell r="Q461">
            <v>1892551.14677</v>
          </cell>
          <cell r="R461">
            <v>470917.61075000005</v>
          </cell>
          <cell r="S461">
            <v>497479.84237000003</v>
          </cell>
          <cell r="T461">
            <v>448037.20173000003</v>
          </cell>
          <cell r="U461">
            <v>505000.00599999999</v>
          </cell>
          <cell r="V461">
            <v>517500</v>
          </cell>
          <cell r="W461">
            <v>680919.06164017064</v>
          </cell>
          <cell r="X461">
            <v>1013812.8251086986</v>
          </cell>
          <cell r="Y461">
            <v>6026217.6943688691</v>
          </cell>
          <cell r="Z461" t="str">
            <v xml:space="preserve"> </v>
          </cell>
        </row>
        <row r="462">
          <cell r="A462">
            <v>410212</v>
          </cell>
          <cell r="C462" t="str">
            <v>Sredstva za delovna mesta</v>
          </cell>
          <cell r="D462">
            <v>360582.32440591243</v>
          </cell>
          <cell r="E462" t="str">
            <v xml:space="preserve"> </v>
          </cell>
          <cell r="G462">
            <v>38.073831987122816</v>
          </cell>
          <cell r="H462">
            <v>-65.037803501264634</v>
          </cell>
          <cell r="I462">
            <v>0</v>
          </cell>
          <cell r="J462">
            <v>17908.919999999998</v>
          </cell>
          <cell r="K462">
            <v>31226.50909</v>
          </cell>
          <cell r="N462">
            <v>22482.149390000002</v>
          </cell>
          <cell r="O462">
            <v>8636.3481400000001</v>
          </cell>
          <cell r="P462">
            <v>15487.460509999999</v>
          </cell>
          <cell r="Q462">
            <v>95741.387130000003</v>
          </cell>
          <cell r="R462">
            <v>59462.137759999998</v>
          </cell>
          <cell r="S462">
            <v>23500.751319999999</v>
          </cell>
          <cell r="T462">
            <v>14216.157670000001</v>
          </cell>
          <cell r="U462">
            <v>29190.721300000001</v>
          </cell>
          <cell r="V462">
            <v>35515</v>
          </cell>
          <cell r="W462">
            <v>46730.126520097889</v>
          </cell>
          <cell r="X462">
            <v>69575.966152145746</v>
          </cell>
          <cell r="Y462">
            <v>373932.24785224366</v>
          </cell>
          <cell r="Z462" t="str">
            <v xml:space="preserve"> </v>
          </cell>
        </row>
        <row r="463">
          <cell r="A463">
            <v>410213</v>
          </cell>
          <cell r="C463" t="str">
            <v>Sredstva za spodbujanje izvoznih aktivnosti</v>
          </cell>
          <cell r="D463">
            <v>5416893.5576166166</v>
          </cell>
          <cell r="E463" t="str">
            <v xml:space="preserve"> </v>
          </cell>
          <cell r="G463">
            <v>89.417759557572907</v>
          </cell>
          <cell r="H463">
            <v>-17.890027954478498</v>
          </cell>
          <cell r="I463">
            <v>0</v>
          </cell>
          <cell r="J463">
            <v>0</v>
          </cell>
          <cell r="K463">
            <v>0</v>
          </cell>
          <cell r="N463">
            <v>598323.39</v>
          </cell>
          <cell r="O463">
            <v>1286849.9491300001</v>
          </cell>
          <cell r="P463">
            <v>500449.10777</v>
          </cell>
          <cell r="Q463">
            <v>2385622.4469000003</v>
          </cell>
          <cell r="R463">
            <v>394917.603</v>
          </cell>
          <cell r="S463">
            <v>22679</v>
          </cell>
          <cell r="T463">
            <v>536094.75150000001</v>
          </cell>
          <cell r="U463">
            <v>403989.52799999999</v>
          </cell>
          <cell r="V463">
            <v>507350</v>
          </cell>
          <cell r="W463">
            <v>667563.8375326388</v>
          </cell>
          <cell r="X463">
            <v>993928.38032637339</v>
          </cell>
          <cell r="Y463">
            <v>5912145.5472590122</v>
          </cell>
          <cell r="Z463" t="str">
            <v xml:space="preserve"> </v>
          </cell>
        </row>
        <row r="464">
          <cell r="A464">
            <v>410214</v>
          </cell>
          <cell r="C464" t="str">
            <v xml:space="preserve">Sredstva za pospeševanje tehnološkega razvoja </v>
          </cell>
          <cell r="D464">
            <v>1692325.1914274623</v>
          </cell>
          <cell r="E464" t="str">
            <v xml:space="preserve"> </v>
          </cell>
          <cell r="G464">
            <v>93.743352291246183</v>
          </cell>
          <cell r="H464">
            <v>-13.917950145779457</v>
          </cell>
          <cell r="I464">
            <v>0</v>
          </cell>
          <cell r="J464">
            <v>2163</v>
          </cell>
          <cell r="K464">
            <v>19720.38</v>
          </cell>
          <cell r="N464">
            <v>44477.501499999998</v>
          </cell>
          <cell r="O464">
            <v>81286.3505</v>
          </cell>
          <cell r="P464">
            <v>38228.408000000003</v>
          </cell>
          <cell r="Q464">
            <v>185875.64</v>
          </cell>
          <cell r="R464">
            <v>28236.8105</v>
          </cell>
          <cell r="S464">
            <v>152493.26863999999</v>
          </cell>
          <cell r="T464">
            <v>9843.7999999999993</v>
          </cell>
          <cell r="U464">
            <v>14071.453</v>
          </cell>
          <cell r="V464">
            <v>433500</v>
          </cell>
          <cell r="W464">
            <v>570393.06902611395</v>
          </cell>
          <cell r="X464">
            <v>849251.90277221415</v>
          </cell>
          <cell r="Y464">
            <v>2243665.943938328</v>
          </cell>
          <cell r="Z464" t="str">
            <v xml:space="preserve"> </v>
          </cell>
        </row>
        <row r="465">
          <cell r="A465">
            <v>410215</v>
          </cell>
          <cell r="C465" t="str">
            <v xml:space="preserve">Sredstva za izvajanje ekoloških programov </v>
          </cell>
          <cell r="D465">
            <v>344124.79885166168</v>
          </cell>
          <cell r="E465" t="str">
            <v xml:space="preserve"> </v>
          </cell>
          <cell r="G465">
            <v>79.45137065651781</v>
          </cell>
          <cell r="H465">
            <v>-27.041900223583283</v>
          </cell>
          <cell r="I465">
            <v>0</v>
          </cell>
          <cell r="J465">
            <v>0</v>
          </cell>
          <cell r="K465">
            <v>0</v>
          </cell>
          <cell r="N465">
            <v>33816.802000000003</v>
          </cell>
          <cell r="O465">
            <v>27058.994999999999</v>
          </cell>
          <cell r="P465">
            <v>17353.575000000001</v>
          </cell>
          <cell r="Q465">
            <v>78229.372000000003</v>
          </cell>
          <cell r="R465">
            <v>500</v>
          </cell>
          <cell r="S465">
            <v>36322.471770000004</v>
          </cell>
          <cell r="T465">
            <v>37749.743499999997</v>
          </cell>
          <cell r="U465">
            <v>20489.170999999998</v>
          </cell>
          <cell r="V465">
            <v>54210</v>
          </cell>
          <cell r="W465">
            <v>71328.73880485729</v>
          </cell>
          <cell r="X465">
            <v>106200.56666500974</v>
          </cell>
          <cell r="Y465">
            <v>405030.06373986707</v>
          </cell>
          <cell r="Z465" t="str">
            <v xml:space="preserve"> </v>
          </cell>
        </row>
        <row r="466">
          <cell r="A466">
            <v>410216</v>
          </cell>
          <cell r="C466" t="str">
            <v>Subvencioniranje glavnic dolga privatnim podjetjem</v>
          </cell>
          <cell r="D466">
            <v>0</v>
          </cell>
          <cell r="E466" t="str">
            <v xml:space="preserve"> </v>
          </cell>
          <cell r="G466" t="str">
            <v>…</v>
          </cell>
          <cell r="H466" t="str">
            <v>…</v>
          </cell>
          <cell r="I466">
            <v>0</v>
          </cell>
          <cell r="J466">
            <v>0</v>
          </cell>
          <cell r="K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 t="str">
            <v xml:space="preserve"> </v>
          </cell>
        </row>
        <row r="467">
          <cell r="A467">
            <v>410217</v>
          </cell>
          <cell r="C467" t="str">
            <v>Kompleksne subvencije v kmetijstvu</v>
          </cell>
          <cell r="D467">
            <v>7089929.2012097891</v>
          </cell>
          <cell r="E467" t="str">
            <v xml:space="preserve"> </v>
          </cell>
          <cell r="G467">
            <v>266.71921342385878</v>
          </cell>
          <cell r="H467">
            <v>144.92122444798784</v>
          </cell>
          <cell r="I467">
            <v>0</v>
          </cell>
          <cell r="J467">
            <v>0</v>
          </cell>
          <cell r="K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193653.99</v>
          </cell>
          <cell r="T467">
            <v>0</v>
          </cell>
          <cell r="U467">
            <v>461101.04</v>
          </cell>
          <cell r="V467">
            <v>450000</v>
          </cell>
          <cell r="W467">
            <v>592103.53186101792</v>
          </cell>
          <cell r="X467">
            <v>881576.3696597378</v>
          </cell>
          <cell r="Y467">
            <v>2578434.9315207559</v>
          </cell>
          <cell r="Z467" t="str">
            <v xml:space="preserve"> </v>
          </cell>
        </row>
        <row r="468">
          <cell r="A468">
            <v>410299</v>
          </cell>
          <cell r="C468" t="str">
            <v>Druge subvencije privatnim podjetjem in zasebnikom</v>
          </cell>
          <cell r="D468">
            <v>3361993.8631616011</v>
          </cell>
          <cell r="E468" t="str">
            <v xml:space="preserve"> </v>
          </cell>
          <cell r="G468">
            <v>74.700956058176686</v>
          </cell>
          <cell r="H468">
            <v>-31.404080754658693</v>
          </cell>
          <cell r="I468">
            <v>0</v>
          </cell>
          <cell r="J468">
            <v>25526.1008</v>
          </cell>
          <cell r="K468">
            <v>9953.0813500000004</v>
          </cell>
          <cell r="N468">
            <v>109728.81763000001</v>
          </cell>
          <cell r="O468">
            <v>143532.16220000002</v>
          </cell>
          <cell r="P468">
            <v>235413.14714999995</v>
          </cell>
          <cell r="Q468">
            <v>524153.30912999995</v>
          </cell>
          <cell r="R468">
            <v>305925.22402000002</v>
          </cell>
          <cell r="S468">
            <v>227705.00786999997</v>
          </cell>
          <cell r="T468">
            <v>234757.78214999998</v>
          </cell>
          <cell r="U468">
            <v>188997.51547999997</v>
          </cell>
          <cell r="V468">
            <v>339500</v>
          </cell>
          <cell r="W468">
            <v>446709.2201484791</v>
          </cell>
          <cell r="X468">
            <v>665100.39444329112</v>
          </cell>
          <cell r="Y468">
            <v>2932848.4532417702</v>
          </cell>
          <cell r="Z468" t="str">
            <v xml:space="preserve"> </v>
          </cell>
        </row>
        <row r="469">
          <cell r="D469" t="str">
            <v xml:space="preserve"> </v>
          </cell>
          <cell r="Q469" t="str">
            <v xml:space="preserve"> </v>
          </cell>
        </row>
        <row r="470">
          <cell r="A470">
            <v>411</v>
          </cell>
          <cell r="C470" t="str">
            <v>TRANSFERI POSAMEZNIKOM IN GOSPODINJSTVOM</v>
          </cell>
          <cell r="D470">
            <v>150330157.29315001</v>
          </cell>
          <cell r="E470">
            <v>152322942</v>
          </cell>
          <cell r="F470">
            <v>-1992784.7068499923</v>
          </cell>
          <cell r="G470">
            <v>107.66496902603787</v>
          </cell>
          <cell r="H470">
            <v>-1.1340963948229046</v>
          </cell>
          <cell r="I470">
            <v>12066946.171020001</v>
          </cell>
          <cell r="J470">
            <v>12793299.812460002</v>
          </cell>
          <cell r="K470">
            <v>13038942.713639999</v>
          </cell>
          <cell r="L470">
            <v>37899188.697120003</v>
          </cell>
          <cell r="N470">
            <v>12155604.453290001</v>
          </cell>
          <cell r="O470">
            <v>12545884.314440001</v>
          </cell>
          <cell r="P470">
            <v>12474452.73222</v>
          </cell>
          <cell r="Q470">
            <v>75075130.197070003</v>
          </cell>
          <cell r="R470">
            <v>12463126.536429998</v>
          </cell>
          <cell r="S470">
            <v>12389510.694739999</v>
          </cell>
          <cell r="T470">
            <v>12329095.079399999</v>
          </cell>
          <cell r="U470">
            <v>12425815.92668</v>
          </cell>
          <cell r="V470">
            <v>12629579.400248</v>
          </cell>
          <cell r="W470">
            <v>12364115.17425048</v>
          </cell>
          <cell r="X470">
            <v>665000</v>
          </cell>
          <cell r="Y470">
            <v>150341373.00881848</v>
          </cell>
          <cell r="Z470" t="e">
            <v>#VALUE!</v>
          </cell>
          <cell r="AA470">
            <v>100.0074607223663</v>
          </cell>
          <cell r="AB470">
            <v>-7.2287006286026809</v>
          </cell>
        </row>
        <row r="471">
          <cell r="C471" t="str">
            <v xml:space="preserve">                                 - dinamizirani sprejeti proračun</v>
          </cell>
          <cell r="D471">
            <v>146318567</v>
          </cell>
          <cell r="I471">
            <v>12090367</v>
          </cell>
          <cell r="J471">
            <v>12090367</v>
          </cell>
          <cell r="K471">
            <v>12090367</v>
          </cell>
          <cell r="N471">
            <v>12090367</v>
          </cell>
          <cell r="O471">
            <v>12090367</v>
          </cell>
          <cell r="P471">
            <v>12090367</v>
          </cell>
          <cell r="Q471">
            <v>72542202</v>
          </cell>
          <cell r="R471">
            <v>12090367</v>
          </cell>
          <cell r="S471">
            <v>12090367</v>
          </cell>
          <cell r="T471">
            <v>12090367</v>
          </cell>
          <cell r="U471">
            <v>12090367</v>
          </cell>
          <cell r="V471">
            <v>13166454</v>
          </cell>
          <cell r="W471">
            <v>13268820</v>
          </cell>
          <cell r="X471">
            <v>55710</v>
          </cell>
          <cell r="Y471">
            <v>147394654</v>
          </cell>
        </row>
        <row r="472">
          <cell r="D472" t="str">
            <v xml:space="preserve"> </v>
          </cell>
          <cell r="Q472" t="str">
            <v xml:space="preserve"> </v>
          </cell>
          <cell r="Y472" t="str">
            <v xml:space="preserve"> </v>
          </cell>
        </row>
        <row r="473">
          <cell r="A473">
            <v>4110</v>
          </cell>
          <cell r="C473" t="str">
            <v>Transferi nezaposlenim</v>
          </cell>
          <cell r="D473">
            <v>24170431.557260003</v>
          </cell>
          <cell r="E473">
            <v>26465995</v>
          </cell>
          <cell r="F473">
            <v>-2295563.4427399971</v>
          </cell>
          <cell r="G473">
            <v>83.877061731783598</v>
          </cell>
          <cell r="H473">
            <v>-22.977904745836923</v>
          </cell>
          <cell r="I473">
            <v>2236945.1503099999</v>
          </cell>
          <cell r="J473">
            <v>2263808.1548699997</v>
          </cell>
          <cell r="K473">
            <v>2247673.68769</v>
          </cell>
          <cell r="L473">
            <v>6748426.9928700002</v>
          </cell>
          <cell r="N473">
            <v>2136653.3700999999</v>
          </cell>
          <cell r="O473">
            <v>2039559.20799</v>
          </cell>
          <cell r="P473">
            <v>2011831.4417099999</v>
          </cell>
          <cell r="Q473">
            <v>12936471.012669999</v>
          </cell>
          <cell r="R473">
            <v>1958219.9782100001</v>
          </cell>
          <cell r="S473">
            <v>1952109.36607</v>
          </cell>
          <cell r="T473">
            <v>1917914.2086700001</v>
          </cell>
          <cell r="U473">
            <v>1822869.8470400004</v>
          </cell>
          <cell r="V473">
            <v>1767331</v>
          </cell>
          <cell r="W473">
            <v>1736771</v>
          </cell>
          <cell r="X473">
            <v>0</v>
          </cell>
          <cell r="Y473">
            <v>24091686.412660003</v>
          </cell>
          <cell r="Z473" t="str">
            <v xml:space="preserve"> </v>
          </cell>
          <cell r="AA473">
            <v>99.67420877689564</v>
          </cell>
          <cell r="AB473">
            <v>-7.537839724586604</v>
          </cell>
        </row>
        <row r="474">
          <cell r="C474" t="str">
            <v xml:space="preserve">                                 - dinamizirani sprejeti proračun</v>
          </cell>
          <cell r="D474">
            <v>26798514</v>
          </cell>
          <cell r="I474">
            <v>2236946</v>
          </cell>
          <cell r="J474">
            <v>2236946</v>
          </cell>
          <cell r="K474">
            <v>2236946</v>
          </cell>
          <cell r="N474">
            <v>2236946</v>
          </cell>
          <cell r="O474">
            <v>2236946</v>
          </cell>
          <cell r="P474">
            <v>2236946</v>
          </cell>
          <cell r="Q474">
            <v>13421676</v>
          </cell>
          <cell r="R474">
            <v>2236946</v>
          </cell>
          <cell r="S474">
            <v>2236946</v>
          </cell>
          <cell r="T474">
            <v>2236946</v>
          </cell>
          <cell r="U474">
            <v>2236946</v>
          </cell>
          <cell r="V474">
            <v>2124667</v>
          </cell>
          <cell r="W474">
            <v>2192108</v>
          </cell>
          <cell r="X474">
            <v>0</v>
          </cell>
          <cell r="Y474">
            <v>26686235</v>
          </cell>
        </row>
        <row r="475">
          <cell r="A475">
            <v>411000</v>
          </cell>
          <cell r="C475" t="str">
            <v>Denarno nadomestilo</v>
          </cell>
          <cell r="D475">
            <v>22565010.175170001</v>
          </cell>
          <cell r="E475" t="str">
            <v xml:space="preserve"> </v>
          </cell>
          <cell r="G475">
            <v>80.851660464936685</v>
          </cell>
          <cell r="H475">
            <v>-25.756050996385056</v>
          </cell>
          <cell r="I475">
            <v>2153431.9720999999</v>
          </cell>
          <cell r="J475">
            <v>2157976.0584299997</v>
          </cell>
          <cell r="K475">
            <v>2130435.6837200001</v>
          </cell>
          <cell r="N475">
            <v>2015380.4625899999</v>
          </cell>
          <cell r="O475">
            <v>1894169.13212</v>
          </cell>
          <cell r="P475">
            <v>1857312.2642399999</v>
          </cell>
          <cell r="Q475">
            <v>12208705.5732</v>
          </cell>
          <cell r="R475">
            <v>1805078.72551</v>
          </cell>
          <cell r="S475">
            <v>1806811.4964999999</v>
          </cell>
          <cell r="T475">
            <v>1784446.0215400001</v>
          </cell>
          <cell r="U475">
            <v>1695470.3584200004</v>
          </cell>
          <cell r="V475">
            <v>1638959</v>
          </cell>
          <cell r="W475">
            <v>1610000</v>
          </cell>
          <cell r="X475">
            <v>0</v>
          </cell>
          <cell r="Y475">
            <v>22549471.175170001</v>
          </cell>
          <cell r="Z475" t="str">
            <v xml:space="preserve"> </v>
          </cell>
          <cell r="AA475">
            <v>99.931136747205642</v>
          </cell>
          <cell r="AB475">
            <v>-7.2995020897906784</v>
          </cell>
        </row>
        <row r="476">
          <cell r="A476">
            <v>411001</v>
          </cell>
          <cell r="C476" t="str">
            <v>Denarno nadomestilo v enkratnem znesku</v>
          </cell>
          <cell r="D476">
            <v>0</v>
          </cell>
          <cell r="E476" t="str">
            <v xml:space="preserve"> </v>
          </cell>
          <cell r="G476" t="str">
            <v>…</v>
          </cell>
          <cell r="H476" t="str">
            <v>…</v>
          </cell>
          <cell r="I476">
            <v>0</v>
          </cell>
          <cell r="J476">
            <v>0</v>
          </cell>
          <cell r="K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 t="str">
            <v xml:space="preserve"> </v>
          </cell>
          <cell r="AA476" t="str">
            <v>…</v>
          </cell>
          <cell r="AB476" t="str">
            <v>…</v>
          </cell>
        </row>
        <row r="477">
          <cell r="A477">
            <v>411002</v>
          </cell>
          <cell r="C477" t="str">
            <v>Denarna pomoč</v>
          </cell>
          <cell r="D477">
            <v>1199203.8165799999</v>
          </cell>
          <cell r="E477" t="str">
            <v xml:space="preserve"> </v>
          </cell>
          <cell r="G477">
            <v>132.33899753072512</v>
          </cell>
          <cell r="H477">
            <v>21.523413710491383</v>
          </cell>
          <cell r="I477">
            <v>83157.636209999997</v>
          </cell>
          <cell r="J477">
            <v>94855.824629999988</v>
          </cell>
          <cell r="K477">
            <v>101699.85127</v>
          </cell>
          <cell r="N477">
            <v>96686.702430000005</v>
          </cell>
          <cell r="O477">
            <v>99284.101269999999</v>
          </cell>
          <cell r="P477">
            <v>101610.97356999999</v>
          </cell>
          <cell r="Q477">
            <v>577295.08938000002</v>
          </cell>
          <cell r="R477">
            <v>101279.9164</v>
          </cell>
          <cell r="S477">
            <v>105255.29871999999</v>
          </cell>
          <cell r="T477">
            <v>107553.18682999999</v>
          </cell>
          <cell r="U477">
            <v>103078.32524999999</v>
          </cell>
          <cell r="V477">
            <v>102601</v>
          </cell>
          <cell r="W477">
            <v>101000</v>
          </cell>
          <cell r="X477">
            <v>0</v>
          </cell>
          <cell r="Y477">
            <v>1198062.8165799999</v>
          </cell>
          <cell r="Z477" t="str">
            <v xml:space="preserve"> </v>
          </cell>
          <cell r="AA477">
            <v>99.904853538303939</v>
          </cell>
          <cell r="AB477">
            <v>-7.3238835451725919</v>
          </cell>
        </row>
        <row r="478">
          <cell r="A478">
            <v>411003</v>
          </cell>
          <cell r="C478" t="str">
            <v>Drugi transferi nezaposlenim</v>
          </cell>
          <cell r="D478">
            <v>406217.56551000004</v>
          </cell>
          <cell r="E478" t="str">
            <v xml:space="preserve"> </v>
          </cell>
          <cell r="G478" t="str">
            <v>…</v>
          </cell>
          <cell r="H478" t="str">
            <v>…</v>
          </cell>
          <cell r="I478">
            <v>355.54199999999997</v>
          </cell>
          <cell r="J478">
            <v>10976.271810000002</v>
          </cell>
          <cell r="K478">
            <v>15538.152700000001</v>
          </cell>
          <cell r="N478">
            <v>24586.205079999996</v>
          </cell>
          <cell r="O478">
            <v>46105.974600000001</v>
          </cell>
          <cell r="P478">
            <v>52908.2039</v>
          </cell>
          <cell r="Q478">
            <v>150470.35008999999</v>
          </cell>
          <cell r="R478">
            <v>51861.336299999995</v>
          </cell>
          <cell r="S478">
            <v>40042.570850000004</v>
          </cell>
          <cell r="T478">
            <v>25915.0003</v>
          </cell>
          <cell r="U478">
            <v>24321.163369999998</v>
          </cell>
          <cell r="V478">
            <v>25771</v>
          </cell>
          <cell r="W478">
            <v>25771</v>
          </cell>
          <cell r="X478">
            <v>0</v>
          </cell>
          <cell r="Y478">
            <v>344152.42091000004</v>
          </cell>
          <cell r="Z478" t="str">
            <v xml:space="preserve"> </v>
          </cell>
          <cell r="AA478">
            <v>84.721206104891564</v>
          </cell>
          <cell r="AB478">
            <v>-21.408899717169234</v>
          </cell>
        </row>
        <row r="479">
          <cell r="Q479" t="str">
            <v xml:space="preserve"> </v>
          </cell>
        </row>
        <row r="480">
          <cell r="A480">
            <v>4111</v>
          </cell>
          <cell r="C480" t="str">
            <v>Družinski prejemki in starševska nadomestila</v>
          </cell>
          <cell r="D480">
            <v>73514345.374569997</v>
          </cell>
          <cell r="E480">
            <v>69181690</v>
          </cell>
          <cell r="F480">
            <v>4332655.3745699972</v>
          </cell>
          <cell r="G480">
            <v>120.03747663809918</v>
          </cell>
          <cell r="H480">
            <v>10.22725127465489</v>
          </cell>
          <cell r="I480">
            <v>5474921.3489999995</v>
          </cell>
          <cell r="J480">
            <v>6067781.4665000001</v>
          </cell>
          <cell r="K480">
            <v>6313151.8876499999</v>
          </cell>
          <cell r="L480">
            <v>17855854.703149997</v>
          </cell>
          <cell r="N480">
            <v>5561878.4370999997</v>
          </cell>
          <cell r="O480">
            <v>5951432.9170000004</v>
          </cell>
          <cell r="P480">
            <v>6001485.7675000001</v>
          </cell>
          <cell r="Q480">
            <v>35370651.824749999</v>
          </cell>
          <cell r="R480">
            <v>6200655.5329</v>
          </cell>
          <cell r="S480">
            <v>6436901.2577499999</v>
          </cell>
          <cell r="T480">
            <v>6323322.7280000001</v>
          </cell>
          <cell r="U480">
            <v>6441112.0229499992</v>
          </cell>
          <cell r="V480">
            <v>6507391</v>
          </cell>
          <cell r="W480">
            <v>6553671</v>
          </cell>
          <cell r="X480">
            <v>0</v>
          </cell>
          <cell r="Y480">
            <v>73833705.366349995</v>
          </cell>
          <cell r="Z480" t="str">
            <v xml:space="preserve"> </v>
          </cell>
          <cell r="AA480">
            <v>100.43441860245478</v>
          </cell>
          <cell r="AB480">
            <v>-6.8326358047729201</v>
          </cell>
        </row>
        <row r="481">
          <cell r="C481" t="str">
            <v xml:space="preserve">                                 - dinamizirani sprejeti proračun</v>
          </cell>
          <cell r="D481">
            <v>70966943</v>
          </cell>
          <cell r="I481">
            <v>5975349</v>
          </cell>
          <cell r="J481">
            <v>5975349</v>
          </cell>
          <cell r="K481">
            <v>5975349</v>
          </cell>
          <cell r="N481">
            <v>5975349</v>
          </cell>
          <cell r="O481">
            <v>5975349</v>
          </cell>
          <cell r="P481">
            <v>5975349</v>
          </cell>
          <cell r="Q481">
            <v>35852094</v>
          </cell>
          <cell r="R481">
            <v>5975349</v>
          </cell>
          <cell r="S481">
            <v>5975349</v>
          </cell>
          <cell r="T481">
            <v>5975349</v>
          </cell>
          <cell r="U481">
            <v>5975349</v>
          </cell>
          <cell r="V481">
            <v>5812995</v>
          </cell>
          <cell r="W481">
            <v>5238104</v>
          </cell>
          <cell r="X481">
            <v>0</v>
          </cell>
          <cell r="Y481">
            <v>70804589</v>
          </cell>
        </row>
        <row r="482">
          <cell r="A482">
            <v>411100</v>
          </cell>
          <cell r="C482" t="str">
            <v>Otroški dodatek</v>
          </cell>
          <cell r="D482">
            <v>44449097.336000003</v>
          </cell>
          <cell r="E482" t="str">
            <v xml:space="preserve"> </v>
          </cell>
          <cell r="G482">
            <v>126.4199007809024</v>
          </cell>
          <cell r="H482">
            <v>16.08806315968998</v>
          </cell>
          <cell r="I482">
            <v>3281556.898</v>
          </cell>
          <cell r="J482">
            <v>3586146.7080000001</v>
          </cell>
          <cell r="K482">
            <v>3603773.65</v>
          </cell>
          <cell r="N482">
            <v>3629395.3339999998</v>
          </cell>
          <cell r="O482">
            <v>3643155.068</v>
          </cell>
          <cell r="P482">
            <v>3569087.14</v>
          </cell>
          <cell r="Q482">
            <v>21313114.798</v>
          </cell>
          <cell r="R482">
            <v>3876088.84</v>
          </cell>
          <cell r="S482">
            <v>3878692.3990000002</v>
          </cell>
          <cell r="T482">
            <v>3877287.773</v>
          </cell>
          <cell r="U482">
            <v>3888336.5260000001</v>
          </cell>
          <cell r="V482">
            <v>3898921</v>
          </cell>
          <cell r="W482">
            <v>3898921</v>
          </cell>
          <cell r="X482">
            <v>0</v>
          </cell>
          <cell r="Y482">
            <v>44631362.336000003</v>
          </cell>
          <cell r="Z482" t="str">
            <v xml:space="preserve"> </v>
          </cell>
          <cell r="AA482">
            <v>100.41005332149318</v>
          </cell>
          <cell r="AB482">
            <v>-6.8552381062215346</v>
          </cell>
        </row>
        <row r="483">
          <cell r="A483">
            <v>411101</v>
          </cell>
          <cell r="C483" t="str">
            <v>Dodatek za nego otroka</v>
          </cell>
          <cell r="D483">
            <v>716864.61899999983</v>
          </cell>
          <cell r="E483" t="str">
            <v xml:space="preserve"> </v>
          </cell>
          <cell r="G483">
            <v>113.58469651995371</v>
          </cell>
          <cell r="H483">
            <v>4.301833351656299</v>
          </cell>
          <cell r="I483">
            <v>56688.872000000003</v>
          </cell>
          <cell r="J483">
            <v>56665.906000000003</v>
          </cell>
          <cell r="K483">
            <v>55927.618000000002</v>
          </cell>
          <cell r="N483">
            <v>56478.165999999997</v>
          </cell>
          <cell r="O483">
            <v>55443.345999999998</v>
          </cell>
          <cell r="P483">
            <v>59306.067000000003</v>
          </cell>
          <cell r="Q483">
            <v>340509.97499999998</v>
          </cell>
          <cell r="R483">
            <v>58098.398000000001</v>
          </cell>
          <cell r="S483">
            <v>64824.377999999997</v>
          </cell>
          <cell r="T483">
            <v>64323.616999999998</v>
          </cell>
          <cell r="U483">
            <v>64580.747000000003</v>
          </cell>
          <cell r="V483">
            <v>63000</v>
          </cell>
          <cell r="W483">
            <v>63000</v>
          </cell>
          <cell r="X483">
            <v>0</v>
          </cell>
          <cell r="Y483">
            <v>718337.11499999987</v>
          </cell>
          <cell r="Z483" t="str">
            <v xml:space="preserve"> </v>
          </cell>
          <cell r="AA483">
            <v>100.20540782191958</v>
          </cell>
          <cell r="AB483">
            <v>-7.0450762319855471</v>
          </cell>
        </row>
        <row r="484">
          <cell r="A484">
            <v>411102</v>
          </cell>
          <cell r="C484" t="str">
            <v>Dodatek za veliko družino</v>
          </cell>
          <cell r="D484">
            <v>0</v>
          </cell>
          <cell r="E484" t="str">
            <v xml:space="preserve"> </v>
          </cell>
          <cell r="G484" t="str">
            <v>…</v>
          </cell>
          <cell r="H484" t="str">
            <v>…</v>
          </cell>
          <cell r="I484">
            <v>0</v>
          </cell>
          <cell r="J484">
            <v>0</v>
          </cell>
          <cell r="K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 t="str">
            <v xml:space="preserve"> </v>
          </cell>
          <cell r="AA484" t="e">
            <v>#DIV/0!</v>
          </cell>
          <cell r="AB484" t="e">
            <v>#DIV/0!</v>
          </cell>
        </row>
        <row r="485">
          <cell r="A485">
            <v>411103</v>
          </cell>
          <cell r="C485" t="str">
            <v>Darilo ob rojstvu otroka</v>
          </cell>
          <cell r="D485">
            <v>482610.56007000001</v>
          </cell>
          <cell r="E485" t="str">
            <v xml:space="preserve"> </v>
          </cell>
          <cell r="G485">
            <v>107.46084336921358</v>
          </cell>
          <cell r="H485">
            <v>-1.321539605864487</v>
          </cell>
          <cell r="I485">
            <v>15172.3</v>
          </cell>
          <cell r="J485">
            <v>43183.131500000003</v>
          </cell>
          <cell r="K485">
            <v>41154.784650000001</v>
          </cell>
          <cell r="N485">
            <v>41298.917099999999</v>
          </cell>
          <cell r="O485">
            <v>40678.660499999998</v>
          </cell>
          <cell r="P485">
            <v>42233.842499999999</v>
          </cell>
          <cell r="Q485">
            <v>223721.63625000001</v>
          </cell>
          <cell r="R485">
            <v>43811.215899999996</v>
          </cell>
          <cell r="S485">
            <v>42066.439749999998</v>
          </cell>
          <cell r="T485">
            <v>44400.457999999999</v>
          </cell>
          <cell r="U485">
            <v>43988.288950000002</v>
          </cell>
          <cell r="V485">
            <v>41400</v>
          </cell>
          <cell r="W485">
            <v>41400</v>
          </cell>
          <cell r="X485">
            <v>0</v>
          </cell>
          <cell r="Y485">
            <v>480788.03885000001</v>
          </cell>
          <cell r="Z485" t="str">
            <v xml:space="preserve"> </v>
          </cell>
          <cell r="AA485">
            <v>99.622361926822407</v>
          </cell>
          <cell r="AB485">
            <v>-7.5859351328177951</v>
          </cell>
        </row>
        <row r="486">
          <cell r="A486">
            <v>411104</v>
          </cell>
          <cell r="C486" t="str">
            <v>Porodniško nadomestilo</v>
          </cell>
          <cell r="D486">
            <v>27260232.526500002</v>
          </cell>
          <cell r="E486" t="str">
            <v xml:space="preserve"> </v>
          </cell>
          <cell r="G486">
            <v>111.71732088358395</v>
          </cell>
          <cell r="H486">
            <v>2.5870715184425563</v>
          </cell>
          <cell r="I486">
            <v>2072790.2220000001</v>
          </cell>
          <cell r="J486">
            <v>2331517.8190000001</v>
          </cell>
          <cell r="K486">
            <v>2561896.2549999999</v>
          </cell>
          <cell r="N486">
            <v>1784202.1229999999</v>
          </cell>
          <cell r="O486">
            <v>2161765.4835000001</v>
          </cell>
          <cell r="P486">
            <v>2280429.04</v>
          </cell>
          <cell r="Q486">
            <v>13192600.942499999</v>
          </cell>
          <cell r="R486">
            <v>2172857.7570000002</v>
          </cell>
          <cell r="S486">
            <v>2400384.48</v>
          </cell>
          <cell r="T486">
            <v>2285989.0120000001</v>
          </cell>
          <cell r="U486">
            <v>2392998.9180000001</v>
          </cell>
          <cell r="V486">
            <v>2453720</v>
          </cell>
          <cell r="W486">
            <v>2500000</v>
          </cell>
          <cell r="X486">
            <v>0</v>
          </cell>
          <cell r="Y486">
            <v>27398551.109500002</v>
          </cell>
          <cell r="Z486" t="str">
            <v xml:space="preserve"> </v>
          </cell>
          <cell r="AA486">
            <v>100.50740059852951</v>
          </cell>
          <cell r="AB486">
            <v>-6.7649345097128872</v>
          </cell>
        </row>
        <row r="487">
          <cell r="A487">
            <v>411105</v>
          </cell>
          <cell r="C487" t="str">
            <v>Očetovsko nadomestilo</v>
          </cell>
          <cell r="D487">
            <v>0</v>
          </cell>
          <cell r="E487" t="str">
            <v xml:space="preserve"> </v>
          </cell>
          <cell r="G487" t="str">
            <v>…</v>
          </cell>
          <cell r="H487" t="str">
            <v>…</v>
          </cell>
          <cell r="I487">
            <v>0</v>
          </cell>
          <cell r="J487">
            <v>0</v>
          </cell>
          <cell r="K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 t="str">
            <v xml:space="preserve"> </v>
          </cell>
          <cell r="AA487" t="e">
            <v>#DIV/0!</v>
          </cell>
          <cell r="AB487" t="e">
            <v>#DIV/0!</v>
          </cell>
        </row>
        <row r="488">
          <cell r="A488">
            <v>411106</v>
          </cell>
          <cell r="C488" t="str">
            <v>Nadomestilo za nego in varstvo otroka</v>
          </cell>
          <cell r="D488">
            <v>0</v>
          </cell>
          <cell r="E488" t="str">
            <v xml:space="preserve"> </v>
          </cell>
          <cell r="G488" t="str">
            <v>…</v>
          </cell>
          <cell r="H488" t="str">
            <v>…</v>
          </cell>
          <cell r="I488">
            <v>0</v>
          </cell>
          <cell r="J488">
            <v>0</v>
          </cell>
          <cell r="K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 t="str">
            <v xml:space="preserve"> </v>
          </cell>
          <cell r="AA488" t="e">
            <v>#DIV/0!</v>
          </cell>
          <cell r="AB488" t="e">
            <v>#DIV/0!</v>
          </cell>
        </row>
        <row r="489">
          <cell r="A489">
            <v>411107</v>
          </cell>
          <cell r="C489" t="str">
            <v>Posvojiteljsko nadomestilo</v>
          </cell>
          <cell r="D489">
            <v>0</v>
          </cell>
          <cell r="E489" t="str">
            <v xml:space="preserve"> </v>
          </cell>
          <cell r="G489" t="str">
            <v>…</v>
          </cell>
          <cell r="H489" t="str">
            <v>…</v>
          </cell>
          <cell r="I489">
            <v>0</v>
          </cell>
          <cell r="J489">
            <v>0</v>
          </cell>
          <cell r="K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 t="str">
            <v xml:space="preserve"> </v>
          </cell>
          <cell r="AA489" t="e">
            <v>#DIV/0!</v>
          </cell>
          <cell r="AB489" t="e">
            <v>#DIV/0!</v>
          </cell>
        </row>
        <row r="490">
          <cell r="A490">
            <v>411108</v>
          </cell>
          <cell r="C490" t="str">
            <v>Starševski dodatek</v>
          </cell>
          <cell r="D490">
            <v>605540.33299999998</v>
          </cell>
          <cell r="E490" t="str">
            <v xml:space="preserve"> </v>
          </cell>
          <cell r="G490">
            <v>100.65039025058911</v>
          </cell>
          <cell r="H490">
            <v>-7.5753992189264352</v>
          </cell>
          <cell r="I490">
            <v>48713.057000000001</v>
          </cell>
          <cell r="J490">
            <v>50267.902000000002</v>
          </cell>
          <cell r="K490">
            <v>50399.58</v>
          </cell>
          <cell r="N490">
            <v>50503.896999999997</v>
          </cell>
          <cell r="O490">
            <v>50390.358999999997</v>
          </cell>
          <cell r="P490">
            <v>50429.678</v>
          </cell>
          <cell r="Q490">
            <v>300704.473</v>
          </cell>
          <cell r="R490">
            <v>49799.322</v>
          </cell>
          <cell r="S490">
            <v>50933.561000000002</v>
          </cell>
          <cell r="T490">
            <v>51321.868000000002</v>
          </cell>
          <cell r="U490">
            <v>51207.542999999998</v>
          </cell>
          <cell r="V490">
            <v>50350</v>
          </cell>
          <cell r="W490">
            <v>50350</v>
          </cell>
          <cell r="X490">
            <v>0</v>
          </cell>
          <cell r="Y490">
            <v>604666.76699999999</v>
          </cell>
          <cell r="Z490" t="str">
            <v xml:space="preserve"> </v>
          </cell>
          <cell r="AA490">
            <v>99.8557377680076</v>
          </cell>
          <cell r="AB490">
            <v>-7.3694454842230073</v>
          </cell>
        </row>
        <row r="491">
          <cell r="D491" t="str">
            <v xml:space="preserve"> </v>
          </cell>
          <cell r="Q491" t="str">
            <v xml:space="preserve"> </v>
          </cell>
          <cell r="Y491" t="str">
            <v xml:space="preserve"> </v>
          </cell>
        </row>
        <row r="492">
          <cell r="A492">
            <v>4112</v>
          </cell>
          <cell r="C492" t="str">
            <v>Transferi za zagotavljanje socialne varnosti</v>
          </cell>
          <cell r="D492">
            <v>14896666.676109999</v>
          </cell>
          <cell r="E492">
            <v>14712080</v>
          </cell>
          <cell r="F492">
            <v>184586.67610999942</v>
          </cell>
          <cell r="G492">
            <v>110.53303013624117</v>
          </cell>
          <cell r="H492">
            <v>1.4995685364932712</v>
          </cell>
          <cell r="I492">
            <v>1179872.3561100001</v>
          </cell>
          <cell r="J492">
            <v>1219550.86368</v>
          </cell>
          <cell r="K492">
            <v>1334379.9410999999</v>
          </cell>
          <cell r="L492">
            <v>3733803.1608899999</v>
          </cell>
          <cell r="N492">
            <v>1238465.9368899998</v>
          </cell>
          <cell r="O492">
            <v>1291009.7910100003</v>
          </cell>
          <cell r="P492">
            <v>1256191.4211300001</v>
          </cell>
          <cell r="Q492">
            <v>7519470.3099199999</v>
          </cell>
          <cell r="R492">
            <v>1196386.8522000001</v>
          </cell>
          <cell r="S492">
            <v>1191509.31057</v>
          </cell>
          <cell r="T492">
            <v>1199726.8638200001</v>
          </cell>
          <cell r="U492">
            <v>1205882.2320799998</v>
          </cell>
          <cell r="V492">
            <v>1254353</v>
          </cell>
          <cell r="W492">
            <v>1255688</v>
          </cell>
          <cell r="X492">
            <v>0</v>
          </cell>
          <cell r="Y492">
            <v>14823016.568589998</v>
          </cell>
          <cell r="Z492" t="str">
            <v xml:space="preserve"> </v>
          </cell>
          <cell r="AA492">
            <v>99.505593371179373</v>
          </cell>
          <cell r="AB492">
            <v>-7.694254757718582</v>
          </cell>
        </row>
        <row r="493">
          <cell r="C493" t="str">
            <v xml:space="preserve">                                 - dinamizirani sprejeti proračun</v>
          </cell>
          <cell r="D493">
            <v>14368176</v>
          </cell>
          <cell r="I493">
            <v>1179872</v>
          </cell>
          <cell r="J493">
            <v>1179872</v>
          </cell>
          <cell r="K493">
            <v>1179872</v>
          </cell>
          <cell r="N493">
            <v>1179872</v>
          </cell>
          <cell r="O493">
            <v>1179872</v>
          </cell>
          <cell r="P493">
            <v>1179872</v>
          </cell>
          <cell r="Q493">
            <v>7079232</v>
          </cell>
          <cell r="R493">
            <v>1179872</v>
          </cell>
          <cell r="S493">
            <v>1179872</v>
          </cell>
          <cell r="T493">
            <v>1179872</v>
          </cell>
          <cell r="U493">
            <v>1179872</v>
          </cell>
          <cell r="V493">
            <v>1195532</v>
          </cell>
          <cell r="W493">
            <v>1389584</v>
          </cell>
          <cell r="X493">
            <v>0</v>
          </cell>
          <cell r="Y493">
            <v>14383836</v>
          </cell>
        </row>
        <row r="494">
          <cell r="A494">
            <v>411200</v>
          </cell>
          <cell r="C494" t="str">
            <v>Denarni dodatek</v>
          </cell>
          <cell r="D494">
            <v>10336756.872370001</v>
          </cell>
          <cell r="E494" t="str">
            <v xml:space="preserve"> </v>
          </cell>
          <cell r="G494">
            <v>111.40226249145823</v>
          </cell>
          <cell r="H494">
            <v>2.297761700145287</v>
          </cell>
          <cell r="I494">
            <v>827300.69861000008</v>
          </cell>
          <cell r="J494">
            <v>864864.51059000008</v>
          </cell>
          <cell r="K494">
            <v>977703.53422999999</v>
          </cell>
          <cell r="N494">
            <v>881471.93452000001</v>
          </cell>
          <cell r="O494">
            <v>934093.49867000012</v>
          </cell>
          <cell r="P494">
            <v>825542.33019000001</v>
          </cell>
          <cell r="Q494">
            <v>5310976.5068100011</v>
          </cell>
          <cell r="R494">
            <v>811868.51843000005</v>
          </cell>
          <cell r="S494">
            <v>804589.65400999994</v>
          </cell>
          <cell r="T494">
            <v>815917.57984999986</v>
          </cell>
          <cell r="U494">
            <v>823962.97349999996</v>
          </cell>
          <cell r="V494">
            <v>859265</v>
          </cell>
          <cell r="W494">
            <v>860500</v>
          </cell>
          <cell r="X494">
            <v>0</v>
          </cell>
          <cell r="Y494">
            <v>10287080.232600002</v>
          </cell>
          <cell r="Z494" t="str">
            <v xml:space="preserve"> </v>
          </cell>
          <cell r="AA494">
            <v>99.519417546689297</v>
          </cell>
          <cell r="AB494">
            <v>-7.6814308472270056</v>
          </cell>
        </row>
        <row r="495">
          <cell r="A495">
            <v>411201</v>
          </cell>
          <cell r="C495" t="str">
            <v>Denarne pomoči kot edini vir</v>
          </cell>
          <cell r="D495">
            <v>366718.34560000006</v>
          </cell>
          <cell r="E495" t="str">
            <v xml:space="preserve"> </v>
          </cell>
          <cell r="G495">
            <v>101.01776003333811</v>
          </cell>
          <cell r="H495">
            <v>-7.2380532292579431</v>
          </cell>
          <cell r="I495">
            <v>30345.6878</v>
          </cell>
          <cell r="J495">
            <v>31131.855660000001</v>
          </cell>
          <cell r="K495">
            <v>30600.485960000002</v>
          </cell>
          <cell r="N495">
            <v>30200.37686</v>
          </cell>
          <cell r="O495">
            <v>29783.106500000002</v>
          </cell>
          <cell r="P495">
            <v>29764.794600000001</v>
          </cell>
          <cell r="Q495">
            <v>181826.30738000001</v>
          </cell>
          <cell r="R495">
            <v>30047.398719999997</v>
          </cell>
          <cell r="S495">
            <v>32977.613360000003</v>
          </cell>
          <cell r="T495">
            <v>29249.551920000002</v>
          </cell>
          <cell r="U495">
            <v>30354.061760000001</v>
          </cell>
          <cell r="V495">
            <v>30740</v>
          </cell>
          <cell r="W495">
            <v>30740</v>
          </cell>
          <cell r="X495">
            <v>0</v>
          </cell>
          <cell r="Y495">
            <v>365934.93314000004</v>
          </cell>
          <cell r="Z495" t="str">
            <v xml:space="preserve"> </v>
          </cell>
          <cell r="AA495">
            <v>99.786372165614395</v>
          </cell>
          <cell r="AB495">
            <v>-7.4337920541610316</v>
          </cell>
        </row>
        <row r="496">
          <cell r="A496">
            <v>411202</v>
          </cell>
          <cell r="C496" t="str">
            <v>Sredstva za varstvo duševno in telesno prizadetih</v>
          </cell>
          <cell r="D496">
            <v>3256594.2056999998</v>
          </cell>
          <cell r="E496" t="str">
            <v xml:space="preserve"> </v>
          </cell>
          <cell r="G496">
            <v>110.87330938486856</v>
          </cell>
          <cell r="H496">
            <v>1.8120380026341252</v>
          </cell>
          <cell r="I496">
            <v>251042.9362</v>
          </cell>
          <cell r="J496">
            <v>254537.32390000002</v>
          </cell>
          <cell r="K496">
            <v>250491.75890000002</v>
          </cell>
          <cell r="N496">
            <v>250687.55559999999</v>
          </cell>
          <cell r="O496">
            <v>252258.6531</v>
          </cell>
          <cell r="P496">
            <v>320982.56080000004</v>
          </cell>
          <cell r="Q496">
            <v>1580000.7885000003</v>
          </cell>
          <cell r="R496">
            <v>278400.0661</v>
          </cell>
          <cell r="S496">
            <v>279830.28730000003</v>
          </cell>
          <cell r="T496">
            <v>280125.76160000003</v>
          </cell>
          <cell r="U496">
            <v>279706.1629</v>
          </cell>
          <cell r="V496">
            <v>280000</v>
          </cell>
          <cell r="W496">
            <v>280000</v>
          </cell>
          <cell r="X496">
            <v>0</v>
          </cell>
          <cell r="Y496">
            <v>3258063.0663999999</v>
          </cell>
          <cell r="Z496" t="str">
            <v xml:space="preserve"> </v>
          </cell>
          <cell r="AA496">
            <v>100.04510419804313</v>
          </cell>
          <cell r="AB496">
            <v>-7.1937808923533026</v>
          </cell>
        </row>
        <row r="497">
          <cell r="A497">
            <v>411203</v>
          </cell>
          <cell r="C497" t="str">
            <v>Zdravstveno zavarovanje prejemnikov edinega vira</v>
          </cell>
          <cell r="D497">
            <v>33538</v>
          </cell>
          <cell r="E497" t="str">
            <v xml:space="preserve"> </v>
          </cell>
          <cell r="G497" t="str">
            <v>…</v>
          </cell>
          <cell r="H497" t="str">
            <v>…</v>
          </cell>
          <cell r="I497">
            <v>0</v>
          </cell>
          <cell r="J497">
            <v>0</v>
          </cell>
          <cell r="K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 t="str">
            <v xml:space="preserve"> </v>
          </cell>
          <cell r="AA497">
            <v>0</v>
          </cell>
          <cell r="AB497">
            <v>-100</v>
          </cell>
        </row>
        <row r="498">
          <cell r="A498">
            <v>411204</v>
          </cell>
          <cell r="C498" t="str">
            <v>Zdravstveno zavarovanje duševno in telesno prizadet.</v>
          </cell>
          <cell r="D498">
            <v>222349.23699999999</v>
          </cell>
          <cell r="E498" t="str">
            <v xml:space="preserve"> </v>
          </cell>
          <cell r="G498">
            <v>88.684683588665109</v>
          </cell>
          <cell r="H498">
            <v>-18.563192296909918</v>
          </cell>
          <cell r="I498">
            <v>17135.546999999999</v>
          </cell>
          <cell r="J498">
            <v>17444.138500000001</v>
          </cell>
          <cell r="K498">
            <v>17121.293000000001</v>
          </cell>
          <cell r="N498">
            <v>17183.612499999999</v>
          </cell>
          <cell r="O498">
            <v>17188.392500000002</v>
          </cell>
          <cell r="P498">
            <v>22088.987499999999</v>
          </cell>
          <cell r="Q498">
            <v>108161.97100000001</v>
          </cell>
          <cell r="R498">
            <v>18904.771499999999</v>
          </cell>
          <cell r="S498">
            <v>19063.778999999999</v>
          </cell>
          <cell r="T498">
            <v>19014.753499999999</v>
          </cell>
          <cell r="U498">
            <v>19066.863000000001</v>
          </cell>
          <cell r="V498">
            <v>19100</v>
          </cell>
          <cell r="W498">
            <v>19200</v>
          </cell>
          <cell r="X498">
            <v>0</v>
          </cell>
          <cell r="Y498">
            <v>222512.13800000001</v>
          </cell>
          <cell r="Z498" t="str">
            <v xml:space="preserve"> </v>
          </cell>
          <cell r="AA498">
            <v>100.07326357499487</v>
          </cell>
          <cell r="AB498">
            <v>-7.1676590213405689</v>
          </cell>
        </row>
        <row r="499">
          <cell r="A499">
            <v>411205</v>
          </cell>
          <cell r="C499" t="str">
            <v>Varstvo družin vojakov</v>
          </cell>
          <cell r="D499">
            <v>6277.7853999999998</v>
          </cell>
          <cell r="E499" t="str">
            <v xml:space="preserve"> </v>
          </cell>
          <cell r="G499">
            <v>148.64858532464149</v>
          </cell>
          <cell r="H499">
            <v>36.500078351369581</v>
          </cell>
          <cell r="I499">
            <v>0</v>
          </cell>
          <cell r="J499">
            <v>511.68228999999997</v>
          </cell>
          <cell r="K499">
            <v>480.18792999999999</v>
          </cell>
          <cell r="N499">
            <v>625.04092999999989</v>
          </cell>
          <cell r="O499">
            <v>852.43606000000011</v>
          </cell>
          <cell r="P499">
            <v>478.67920000000004</v>
          </cell>
          <cell r="Q499">
            <v>2948.0264099999999</v>
          </cell>
          <cell r="R499">
            <v>623.85771</v>
          </cell>
          <cell r="S499">
            <v>561.89465999999993</v>
          </cell>
          <cell r="T499">
            <v>322.46189000000004</v>
          </cell>
          <cell r="U499">
            <v>382.04973999999999</v>
          </cell>
          <cell r="V499">
            <v>673</v>
          </cell>
          <cell r="W499">
            <v>673</v>
          </cell>
          <cell r="X499">
            <v>0</v>
          </cell>
          <cell r="Y499">
            <v>6184.2904099999996</v>
          </cell>
          <cell r="Z499" t="str">
            <v xml:space="preserve"> </v>
          </cell>
          <cell r="AA499">
            <v>98.510701082582401</v>
          </cell>
          <cell r="AB499">
            <v>-8.6171604057677058</v>
          </cell>
        </row>
        <row r="500">
          <cell r="A500">
            <v>411212</v>
          </cell>
          <cell r="C500" t="str">
            <v>Drugi transferi za zagotavljanje socialne varnosti</v>
          </cell>
          <cell r="D500">
            <v>674432.23004000005</v>
          </cell>
          <cell r="E500" t="str">
            <v xml:space="preserve"> </v>
          </cell>
          <cell r="G500">
            <v>104.861703183351</v>
          </cell>
          <cell r="H500">
            <v>-3.7082615396225975</v>
          </cell>
          <cell r="I500">
            <v>54047.486499999999</v>
          </cell>
          <cell r="J500">
            <v>51061.352740000002</v>
          </cell>
          <cell r="K500">
            <v>57982.681079999995</v>
          </cell>
          <cell r="N500">
            <v>58297.41648</v>
          </cell>
          <cell r="O500">
            <v>56833.704180000001</v>
          </cell>
          <cell r="P500">
            <v>57334.068840000007</v>
          </cell>
          <cell r="Q500">
            <v>335556.70982000005</v>
          </cell>
          <cell r="R500">
            <v>56542.239740000005</v>
          </cell>
          <cell r="S500">
            <v>54486.082240000003</v>
          </cell>
          <cell r="T500">
            <v>55096.755060000003</v>
          </cell>
          <cell r="U500">
            <v>52410.121180000002</v>
          </cell>
          <cell r="V500">
            <v>64575</v>
          </cell>
          <cell r="W500">
            <v>64575</v>
          </cell>
          <cell r="X500">
            <v>0</v>
          </cell>
          <cell r="Y500">
            <v>683241.90804000001</v>
          </cell>
          <cell r="Z500" t="str">
            <v xml:space="preserve"> </v>
          </cell>
          <cell r="AA500">
            <v>101.30623620989725</v>
          </cell>
          <cell r="AB500">
            <v>-6.0238996197613659</v>
          </cell>
        </row>
        <row r="501">
          <cell r="Q501" t="str">
            <v xml:space="preserve"> </v>
          </cell>
        </row>
        <row r="502">
          <cell r="A502">
            <v>4113</v>
          </cell>
          <cell r="C502" t="str">
            <v>Transferi vojnim invalidom, veteranom in žrtvam vojn.n.</v>
          </cell>
          <cell r="D502">
            <v>15556884.858309999</v>
          </cell>
          <cell r="E502">
            <v>17848129</v>
          </cell>
          <cell r="F502">
            <v>-2291244.1416900009</v>
          </cell>
          <cell r="G502">
            <v>104.5946368552308</v>
          </cell>
          <cell r="H502">
            <v>-3.9535015103482181</v>
          </cell>
          <cell r="I502">
            <v>1207288.1250199999</v>
          </cell>
          <cell r="J502">
            <v>1130006.7020099999</v>
          </cell>
          <cell r="K502">
            <v>1246149.3845299999</v>
          </cell>
          <cell r="L502">
            <v>3583444.2115599997</v>
          </cell>
          <cell r="N502">
            <v>1227195.4738999999</v>
          </cell>
          <cell r="O502">
            <v>1259765.1723799999</v>
          </cell>
          <cell r="P502">
            <v>1282837.8008400002</v>
          </cell>
          <cell r="Q502">
            <v>7353242.6586799994</v>
          </cell>
          <cell r="R502">
            <v>1444562.9335699999</v>
          </cell>
          <cell r="S502">
            <v>1454184.4264100001</v>
          </cell>
          <cell r="T502">
            <v>1359787.8583200001</v>
          </cell>
          <cell r="U502">
            <v>1381261.0374500002</v>
          </cell>
          <cell r="V502">
            <v>1319397.4002479999</v>
          </cell>
          <cell r="W502">
            <v>1333935.17425048</v>
          </cell>
          <cell r="X502">
            <v>0</v>
          </cell>
          <cell r="Y502">
            <v>15646371.48892848</v>
          </cell>
          <cell r="Z502" t="str">
            <v xml:space="preserve"> </v>
          </cell>
          <cell r="AA502">
            <v>100.57522204113172</v>
          </cell>
          <cell r="AB502">
            <v>-6.7020203700076735</v>
          </cell>
        </row>
        <row r="503">
          <cell r="C503" t="str">
            <v xml:space="preserve">                                 - dinamizirani sprejeti proračun</v>
          </cell>
          <cell r="D503">
            <v>15197059</v>
          </cell>
          <cell r="I503">
            <v>1230279</v>
          </cell>
          <cell r="J503">
            <v>1230279</v>
          </cell>
          <cell r="K503">
            <v>1230279</v>
          </cell>
          <cell r="N503">
            <v>1230279</v>
          </cell>
          <cell r="O503">
            <v>1230279</v>
          </cell>
          <cell r="P503">
            <v>1230279</v>
          </cell>
          <cell r="Q503">
            <v>7381674</v>
          </cell>
          <cell r="R503">
            <v>1230279</v>
          </cell>
          <cell r="S503">
            <v>1230279</v>
          </cell>
          <cell r="T503">
            <v>1230279</v>
          </cell>
          <cell r="U503">
            <v>1230279</v>
          </cell>
          <cell r="V503">
            <v>1562320</v>
          </cell>
          <cell r="W503">
            <v>1649449</v>
          </cell>
          <cell r="X503">
            <v>14541</v>
          </cell>
          <cell r="Y503">
            <v>15529100</v>
          </cell>
        </row>
        <row r="504">
          <cell r="A504">
            <v>411300</v>
          </cell>
          <cell r="C504" t="str">
            <v>Varstvo vojnih invalidov</v>
          </cell>
          <cell r="D504">
            <v>6070464.9294400001</v>
          </cell>
          <cell r="E504" t="str">
            <v xml:space="preserve"> </v>
          </cell>
          <cell r="G504">
            <v>103.59138376716351</v>
          </cell>
          <cell r="H504">
            <v>-4.8747623809334328</v>
          </cell>
          <cell r="I504">
            <v>501853.75500999996</v>
          </cell>
          <cell r="J504">
            <v>478679.25890999998</v>
          </cell>
          <cell r="K504">
            <v>527297.63491999998</v>
          </cell>
          <cell r="N504">
            <v>497462.51500999997</v>
          </cell>
          <cell r="O504">
            <v>498508.58922000002</v>
          </cell>
          <cell r="P504">
            <v>503696.94253000006</v>
          </cell>
          <cell r="Q504">
            <v>3007498.6956000002</v>
          </cell>
          <cell r="R504">
            <v>518660.04130000004</v>
          </cell>
          <cell r="S504">
            <v>505295.51618000004</v>
          </cell>
          <cell r="T504">
            <v>498674.57751000003</v>
          </cell>
          <cell r="U504">
            <v>541543.09884999995</v>
          </cell>
          <cell r="V504">
            <v>503620</v>
          </cell>
          <cell r="W504">
            <v>510000</v>
          </cell>
          <cell r="X504">
            <v>0</v>
          </cell>
          <cell r="Y504">
            <v>6085291.9294400001</v>
          </cell>
          <cell r="Z504" t="str">
            <v xml:space="preserve"> </v>
          </cell>
          <cell r="AA504">
            <v>100.2442481782259</v>
          </cell>
          <cell r="AB504">
            <v>-7.0090462168590761</v>
          </cell>
        </row>
        <row r="505">
          <cell r="A505">
            <v>411301</v>
          </cell>
          <cell r="C505" t="str">
            <v>Varstvo vojnih veteranov</v>
          </cell>
          <cell r="D505">
            <v>1301063.0417599999</v>
          </cell>
          <cell r="E505" t="str">
            <v xml:space="preserve"> </v>
          </cell>
          <cell r="G505">
            <v>113.34666806422359</v>
          </cell>
          <cell r="H505">
            <v>4.0832580938692189</v>
          </cell>
          <cell r="I505">
            <v>100872.84855</v>
          </cell>
          <cell r="J505">
            <v>96967.685710000005</v>
          </cell>
          <cell r="K505">
            <v>94308.284</v>
          </cell>
          <cell r="N505">
            <v>95022.000499999995</v>
          </cell>
          <cell r="O505">
            <v>100663.1275</v>
          </cell>
          <cell r="P505">
            <v>112001.42449999999</v>
          </cell>
          <cell r="Q505">
            <v>599835.37075999996</v>
          </cell>
          <cell r="R505">
            <v>116721.99249999999</v>
          </cell>
          <cell r="S505">
            <v>120039.1865</v>
          </cell>
          <cell r="T505">
            <v>125304.073</v>
          </cell>
          <cell r="U505">
            <v>119238.41899999999</v>
          </cell>
          <cell r="V505">
            <v>111125</v>
          </cell>
          <cell r="W505">
            <v>112236.25</v>
          </cell>
          <cell r="X505">
            <v>0</v>
          </cell>
          <cell r="Y505">
            <v>1304500.2917599999</v>
          </cell>
          <cell r="Z505" t="str">
            <v xml:space="preserve"> </v>
          </cell>
          <cell r="AA505">
            <v>100.26418781332458</v>
          </cell>
          <cell r="AB505">
            <v>-6.9905493382888864</v>
          </cell>
        </row>
        <row r="506">
          <cell r="A506">
            <v>411302</v>
          </cell>
          <cell r="C506" t="str">
            <v>Varstvo žrtev vojnega nasilja</v>
          </cell>
          <cell r="D506">
            <v>4146766.6045899997</v>
          </cell>
          <cell r="E506" t="str">
            <v xml:space="preserve"> </v>
          </cell>
          <cell r="G506">
            <v>102.0256025201812</v>
          </cell>
          <cell r="H506">
            <v>-6.3125780347280056</v>
          </cell>
          <cell r="I506">
            <v>349067.57955999998</v>
          </cell>
          <cell r="J506">
            <v>311562.22950999998</v>
          </cell>
          <cell r="K506">
            <v>352566.97950999998</v>
          </cell>
          <cell r="N506">
            <v>344394.37268999999</v>
          </cell>
          <cell r="O506">
            <v>355990.54193000001</v>
          </cell>
          <cell r="P506">
            <v>356743.92717000004</v>
          </cell>
          <cell r="Q506">
            <v>2070325.6303700001</v>
          </cell>
          <cell r="R506">
            <v>354469.09749999997</v>
          </cell>
          <cell r="S506">
            <v>341522.79272000003</v>
          </cell>
          <cell r="T506">
            <v>339891.52818000002</v>
          </cell>
          <cell r="U506">
            <v>352786.55582000007</v>
          </cell>
          <cell r="V506">
            <v>351365</v>
          </cell>
          <cell r="W506">
            <v>354878.65</v>
          </cell>
          <cell r="X506">
            <v>0</v>
          </cell>
          <cell r="Y506">
            <v>4165239.2545899996</v>
          </cell>
          <cell r="Z506" t="str">
            <v xml:space="preserve"> </v>
          </cell>
          <cell r="AA506">
            <v>100.44547117697806</v>
          </cell>
          <cell r="AB506">
            <v>-6.8223829527105124</v>
          </cell>
        </row>
        <row r="507">
          <cell r="A507">
            <v>411303</v>
          </cell>
          <cell r="C507" t="str">
            <v>Republiške priznavalnine</v>
          </cell>
          <cell r="D507">
            <v>67820.555420000004</v>
          </cell>
          <cell r="E507" t="str">
            <v xml:space="preserve"> </v>
          </cell>
          <cell r="G507">
            <v>96.774652544132621</v>
          </cell>
          <cell r="H507">
            <v>-11.134387011815789</v>
          </cell>
          <cell r="I507">
            <v>0</v>
          </cell>
          <cell r="J507">
            <v>0</v>
          </cell>
          <cell r="K507">
            <v>0</v>
          </cell>
          <cell r="N507">
            <v>0</v>
          </cell>
          <cell r="O507">
            <v>17039.297910000001</v>
          </cell>
          <cell r="P507">
            <v>0</v>
          </cell>
          <cell r="Q507">
            <v>17039.297910000001</v>
          </cell>
          <cell r="R507">
            <v>16971.46228</v>
          </cell>
          <cell r="S507">
            <v>0</v>
          </cell>
          <cell r="T507">
            <v>0</v>
          </cell>
          <cell r="U507">
            <v>16942.863229999999</v>
          </cell>
          <cell r="V507">
            <v>0</v>
          </cell>
          <cell r="W507">
            <v>0</v>
          </cell>
          <cell r="X507">
            <v>0</v>
          </cell>
          <cell r="Y507">
            <v>50953.623420000004</v>
          </cell>
          <cell r="Z507" t="str">
            <v xml:space="preserve"> </v>
          </cell>
          <cell r="AA507">
            <v>75.13005917520691</v>
          </cell>
          <cell r="AB507">
            <v>-30.306067555466683</v>
          </cell>
        </row>
        <row r="508">
          <cell r="A508">
            <v>411304</v>
          </cell>
          <cell r="C508" t="str">
            <v>Sredstva za zdraviliško in klimatsko zdravljenje</v>
          </cell>
          <cell r="D508">
            <v>437011.90917</v>
          </cell>
          <cell r="E508" t="str">
            <v xml:space="preserve"> </v>
          </cell>
          <cell r="G508">
            <v>87.224752982300203</v>
          </cell>
          <cell r="H508">
            <v>-19.903808097061344</v>
          </cell>
          <cell r="I508">
            <v>2917.07602</v>
          </cell>
          <cell r="J508">
            <v>11392.548680000002</v>
          </cell>
          <cell r="K508">
            <v>8511.9921200000008</v>
          </cell>
          <cell r="N508">
            <v>4815.7381299999997</v>
          </cell>
          <cell r="O508">
            <v>13866.856300000001</v>
          </cell>
          <cell r="P508">
            <v>18117.949489999999</v>
          </cell>
          <cell r="Q508">
            <v>59622.160739999999</v>
          </cell>
          <cell r="R508">
            <v>61214.533989999996</v>
          </cell>
          <cell r="S508">
            <v>78602.935400000002</v>
          </cell>
          <cell r="T508">
            <v>78024.874759999992</v>
          </cell>
          <cell r="U508">
            <v>71850.392399999997</v>
          </cell>
          <cell r="V508">
            <v>73287.400248000005</v>
          </cell>
          <cell r="W508">
            <v>74020.274250480012</v>
          </cell>
          <cell r="X508">
            <v>0</v>
          </cell>
          <cell r="Y508">
            <v>496622.57178847998</v>
          </cell>
          <cell r="Z508" t="str">
            <v xml:space="preserve"> </v>
          </cell>
          <cell r="AA508">
            <v>113.64051216171573</v>
          </cell>
          <cell r="AB508">
            <v>5.4179148067863991</v>
          </cell>
        </row>
        <row r="509">
          <cell r="A509">
            <v>411305</v>
          </cell>
          <cell r="C509" t="str">
            <v>Sredstva iz naslova drugih zakonskih pravic VI,VV,ŽVN</v>
          </cell>
          <cell r="D509">
            <v>3533757.8179299999</v>
          </cell>
          <cell r="E509" t="str">
            <v xml:space="preserve"> </v>
          </cell>
          <cell r="G509">
            <v>109.40108844791237</v>
          </cell>
          <cell r="H509">
            <v>0.46013631580565573</v>
          </cell>
          <cell r="I509">
            <v>252576.86588</v>
          </cell>
          <cell r="J509">
            <v>231404.9792</v>
          </cell>
          <cell r="K509">
            <v>263464.49397999997</v>
          </cell>
          <cell r="N509">
            <v>285500.84756999998</v>
          </cell>
          <cell r="O509">
            <v>273696.75951999996</v>
          </cell>
          <cell r="P509">
            <v>292277.55715000001</v>
          </cell>
          <cell r="Q509">
            <v>1598921.5032999997</v>
          </cell>
          <cell r="R509">
            <v>376525.80599999998</v>
          </cell>
          <cell r="S509">
            <v>408723.99561000004</v>
          </cell>
          <cell r="T509">
            <v>317892.80486999999</v>
          </cell>
          <cell r="U509">
            <v>278899.70814999996</v>
          </cell>
          <cell r="V509">
            <v>280000</v>
          </cell>
          <cell r="W509">
            <v>282800</v>
          </cell>
          <cell r="X509">
            <v>0</v>
          </cell>
          <cell r="Y509">
            <v>3543763.8179299999</v>
          </cell>
          <cell r="Z509" t="str">
            <v xml:space="preserve"> </v>
          </cell>
          <cell r="AA509">
            <v>100.2831546618512</v>
          </cell>
          <cell r="AB509">
            <v>-6.9729548591361663</v>
          </cell>
        </row>
        <row r="510">
          <cell r="Q510" t="str">
            <v xml:space="preserve"> </v>
          </cell>
        </row>
        <row r="511">
          <cell r="A511">
            <v>4114</v>
          </cell>
          <cell r="C511" t="str">
            <v>Pokojnine</v>
          </cell>
          <cell r="D511">
            <v>0</v>
          </cell>
          <cell r="E511">
            <v>0</v>
          </cell>
          <cell r="F511">
            <v>0</v>
          </cell>
          <cell r="G511" t="str">
            <v>…</v>
          </cell>
          <cell r="H511" t="str">
            <v>…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 t="str">
            <v xml:space="preserve"> </v>
          </cell>
          <cell r="AA511" t="str">
            <v>…</v>
          </cell>
          <cell r="AB511" t="str">
            <v>…</v>
          </cell>
        </row>
        <row r="512">
          <cell r="A512">
            <v>4115</v>
          </cell>
          <cell r="C512" t="str">
            <v xml:space="preserve">Nadomestila plač </v>
          </cell>
          <cell r="D512">
            <v>0</v>
          </cell>
          <cell r="E512">
            <v>20094</v>
          </cell>
          <cell r="F512">
            <v>-20094</v>
          </cell>
          <cell r="G512" t="str">
            <v>…</v>
          </cell>
          <cell r="H512" t="str">
            <v>…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 t="str">
            <v xml:space="preserve"> </v>
          </cell>
          <cell r="AA512" t="str">
            <v>…</v>
          </cell>
          <cell r="AB512" t="str">
            <v>…</v>
          </cell>
        </row>
        <row r="513">
          <cell r="A513">
            <v>4116</v>
          </cell>
          <cell r="C513" t="str">
            <v>Boleznine</v>
          </cell>
          <cell r="D513">
            <v>0</v>
          </cell>
          <cell r="E513">
            <v>0</v>
          </cell>
          <cell r="F513">
            <v>0</v>
          </cell>
          <cell r="G513" t="str">
            <v>…</v>
          </cell>
          <cell r="H513" t="str">
            <v>…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 t="str">
            <v xml:space="preserve"> </v>
          </cell>
          <cell r="AA513" t="str">
            <v>…</v>
          </cell>
          <cell r="AB513" t="str">
            <v>…</v>
          </cell>
        </row>
        <row r="514">
          <cell r="D514" t="str">
            <v xml:space="preserve"> </v>
          </cell>
          <cell r="Q514" t="str">
            <v xml:space="preserve"> </v>
          </cell>
          <cell r="Y514" t="str">
            <v xml:space="preserve"> </v>
          </cell>
        </row>
        <row r="515">
          <cell r="A515">
            <v>4117</v>
          </cell>
          <cell r="C515" t="str">
            <v>Štipendije</v>
          </cell>
          <cell r="D515">
            <v>16144993.90167</v>
          </cell>
          <cell r="E515">
            <v>16597867</v>
          </cell>
          <cell r="F515">
            <v>-452873.09833000042</v>
          </cell>
          <cell r="G515">
            <v>108.61385086241651</v>
          </cell>
          <cell r="H515">
            <v>-0.26276321173874351</v>
          </cell>
          <cell r="I515">
            <v>1389281.706</v>
          </cell>
          <cell r="J515">
            <v>1424831.0528499999</v>
          </cell>
          <cell r="K515">
            <v>1376425.8090399997</v>
          </cell>
          <cell r="L515">
            <v>4190538.5678899996</v>
          </cell>
          <cell r="N515">
            <v>1361887.4495000001</v>
          </cell>
          <cell r="O515">
            <v>1353534.75294</v>
          </cell>
          <cell r="P515">
            <v>1355412.3269700003</v>
          </cell>
          <cell r="Q515">
            <v>8261373.0973000005</v>
          </cell>
          <cell r="R515">
            <v>1349624.858</v>
          </cell>
          <cell r="S515">
            <v>1131256.7790699999</v>
          </cell>
          <cell r="T515">
            <v>1153868.9775900005</v>
          </cell>
          <cell r="U515">
            <v>1268716.7879600003</v>
          </cell>
          <cell r="V515">
            <v>1296000</v>
          </cell>
          <cell r="W515">
            <v>1293550</v>
          </cell>
          <cell r="X515">
            <v>0</v>
          </cell>
          <cell r="Y515">
            <v>15754390.499919999</v>
          </cell>
          <cell r="Z515" t="str">
            <v xml:space="preserve"> </v>
          </cell>
          <cell r="AA515">
            <v>97.580653147787217</v>
          </cell>
          <cell r="AB515">
            <v>-9.4799135920341229</v>
          </cell>
        </row>
        <row r="516">
          <cell r="C516" t="str">
            <v xml:space="preserve">                                 - dinamizirani sprejeti proračun</v>
          </cell>
          <cell r="D516">
            <v>11354020</v>
          </cell>
          <cell r="I516">
            <v>889285</v>
          </cell>
          <cell r="J516">
            <v>889285</v>
          </cell>
          <cell r="K516">
            <v>889285</v>
          </cell>
          <cell r="N516">
            <v>889285</v>
          </cell>
          <cell r="O516">
            <v>889285</v>
          </cell>
          <cell r="P516">
            <v>889285</v>
          </cell>
          <cell r="Q516">
            <v>5335710</v>
          </cell>
          <cell r="R516">
            <v>889285</v>
          </cell>
          <cell r="S516">
            <v>889285</v>
          </cell>
          <cell r="T516">
            <v>889285</v>
          </cell>
          <cell r="U516">
            <v>889285</v>
          </cell>
          <cell r="V516">
            <v>1697120</v>
          </cell>
          <cell r="W516">
            <v>1571885</v>
          </cell>
          <cell r="X516">
            <v>0</v>
          </cell>
          <cell r="Y516">
            <v>12161855</v>
          </cell>
        </row>
        <row r="517">
          <cell r="A517">
            <v>411700</v>
          </cell>
          <cell r="C517" t="str">
            <v>Republiške štipendije</v>
          </cell>
          <cell r="D517">
            <v>15683380.99784</v>
          </cell>
          <cell r="E517" t="str">
            <v xml:space="preserve"> </v>
          </cell>
          <cell r="G517">
            <v>109.22293661215485</v>
          </cell>
          <cell r="H517">
            <v>0.29654418012383132</v>
          </cell>
          <cell r="I517">
            <v>1363512.321</v>
          </cell>
          <cell r="J517">
            <v>1366065.3859999997</v>
          </cell>
          <cell r="K517">
            <v>1348680.8063999999</v>
          </cell>
          <cell r="N517">
            <v>1335765.879</v>
          </cell>
          <cell r="O517">
            <v>1327469.2529</v>
          </cell>
          <cell r="P517">
            <v>1331958.2277000002</v>
          </cell>
          <cell r="Q517">
            <v>8073451.8729999997</v>
          </cell>
          <cell r="R517">
            <v>1327028.71762</v>
          </cell>
          <cell r="S517">
            <v>1100286.6239799999</v>
          </cell>
          <cell r="T517">
            <v>1117941.4082000004</v>
          </cell>
          <cell r="U517">
            <v>1218628.3750400003</v>
          </cell>
          <cell r="V517">
            <v>1230000</v>
          </cell>
          <cell r="W517">
            <v>1230000</v>
          </cell>
          <cell r="X517">
            <v>0</v>
          </cell>
          <cell r="Y517">
            <v>15297336.99784</v>
          </cell>
          <cell r="Z517" t="str">
            <v xml:space="preserve"> </v>
          </cell>
          <cell r="AA517">
            <v>97.53851545114432</v>
          </cell>
          <cell r="AB517">
            <v>-9.519002364430122</v>
          </cell>
        </row>
        <row r="518">
          <cell r="A518">
            <v>411701</v>
          </cell>
          <cell r="C518" t="str">
            <v>Kadrovske štipendije</v>
          </cell>
          <cell r="D518">
            <v>285665.049</v>
          </cell>
          <cell r="E518" t="str">
            <v xml:space="preserve"> </v>
          </cell>
          <cell r="G518">
            <v>115.63154764727932</v>
          </cell>
          <cell r="H518">
            <v>6.1814027982362916</v>
          </cell>
          <cell r="I518">
            <v>23764.984</v>
          </cell>
          <cell r="J518">
            <v>22645.407999999996</v>
          </cell>
          <cell r="K518">
            <v>22768.004000000001</v>
          </cell>
          <cell r="N518">
            <v>21745.513000000003</v>
          </cell>
          <cell r="O518">
            <v>21837.596999999998</v>
          </cell>
          <cell r="P518">
            <v>20936.718000000001</v>
          </cell>
          <cell r="Q518">
            <v>133698.22399999999</v>
          </cell>
          <cell r="R518">
            <v>19182.536</v>
          </cell>
          <cell r="S518">
            <v>16519.516</v>
          </cell>
          <cell r="T518">
            <v>17715.787</v>
          </cell>
          <cell r="U518">
            <v>13478.512999999999</v>
          </cell>
          <cell r="V518">
            <v>27450</v>
          </cell>
          <cell r="W518">
            <v>25000</v>
          </cell>
          <cell r="X518">
            <v>0</v>
          </cell>
          <cell r="Y518">
            <v>253044.576</v>
          </cell>
          <cell r="Z518" t="str">
            <v xml:space="preserve"> </v>
          </cell>
          <cell r="AA518">
            <v>88.580866607871229</v>
          </cell>
          <cell r="AB518">
            <v>-17.828509640193673</v>
          </cell>
        </row>
        <row r="519">
          <cell r="A519">
            <v>411702</v>
          </cell>
          <cell r="C519" t="str">
            <v>Druge štipendije</v>
          </cell>
          <cell r="D519">
            <v>175947.85483</v>
          </cell>
          <cell r="E519" t="str">
            <v xml:space="preserve"> </v>
          </cell>
          <cell r="G519">
            <v>68.070495419090406</v>
          </cell>
          <cell r="H519">
            <v>-37.492658017364192</v>
          </cell>
          <cell r="I519">
            <v>2004.4010000000001</v>
          </cell>
          <cell r="J519">
            <v>36120.258850000006</v>
          </cell>
          <cell r="K519">
            <v>4976.9986399999998</v>
          </cell>
          <cell r="N519">
            <v>4376.0574999999999</v>
          </cell>
          <cell r="O519">
            <v>4227.9030399999974</v>
          </cell>
          <cell r="P519">
            <v>2517.3812699999999</v>
          </cell>
          <cell r="Q519">
            <v>54223.0003</v>
          </cell>
          <cell r="R519">
            <v>3413.6043799999998</v>
          </cell>
          <cell r="S519">
            <v>14450.639090000004</v>
          </cell>
          <cell r="T519">
            <v>18211.78239</v>
          </cell>
          <cell r="U519">
            <v>36609.899920000003</v>
          </cell>
          <cell r="V519">
            <v>38550</v>
          </cell>
          <cell r="W519">
            <v>38550</v>
          </cell>
          <cell r="X519">
            <v>0</v>
          </cell>
          <cell r="Y519">
            <v>204008.92608</v>
          </cell>
          <cell r="Z519" t="str">
            <v xml:space="preserve"> </v>
          </cell>
          <cell r="AA519">
            <v>115.94851569921809</v>
          </cell>
          <cell r="AB519">
            <v>7.5589199436160328</v>
          </cell>
        </row>
        <row r="520">
          <cell r="D520" t="str">
            <v xml:space="preserve"> </v>
          </cell>
          <cell r="Q520" t="str">
            <v xml:space="preserve"> </v>
          </cell>
          <cell r="Y520" t="str">
            <v xml:space="preserve"> </v>
          </cell>
        </row>
        <row r="521">
          <cell r="A521">
            <v>4119</v>
          </cell>
          <cell r="C521" t="str">
            <v>Drugi transferi posameznikom</v>
          </cell>
          <cell r="D521">
            <v>6046834.925230002</v>
          </cell>
          <cell r="E521">
            <v>7497087</v>
          </cell>
          <cell r="F521">
            <v>-1450252.074769998</v>
          </cell>
          <cell r="G521">
            <v>95.253077174728702</v>
          </cell>
          <cell r="H521">
            <v>-12.531609573251885</v>
          </cell>
          <cell r="I521">
            <v>578637.48458000005</v>
          </cell>
          <cell r="J521">
            <v>687321.57255000004</v>
          </cell>
          <cell r="K521">
            <v>521162.00363000005</v>
          </cell>
          <cell r="L521">
            <v>1787121.0607600003</v>
          </cell>
          <cell r="N521">
            <v>629523.78579999995</v>
          </cell>
          <cell r="O521">
            <v>650582.47311999998</v>
          </cell>
          <cell r="P521">
            <v>566693.97407</v>
          </cell>
          <cell r="Q521">
            <v>3633921.2937500007</v>
          </cell>
          <cell r="R521">
            <v>313676.38154999999</v>
          </cell>
          <cell r="S521">
            <v>223549.55486999999</v>
          </cell>
          <cell r="T521">
            <v>374474.44300000003</v>
          </cell>
          <cell r="U521">
            <v>305973.99920000002</v>
          </cell>
          <cell r="V521">
            <v>485107</v>
          </cell>
          <cell r="W521">
            <v>190500</v>
          </cell>
          <cell r="X521">
            <v>665000</v>
          </cell>
          <cell r="Y521">
            <v>6192202.6723700017</v>
          </cell>
          <cell r="Z521" t="str">
            <v xml:space="preserve"> </v>
          </cell>
          <cell r="AA521">
            <v>102.4040303553428</v>
          </cell>
          <cell r="AB521">
            <v>-5.0055377037636362</v>
          </cell>
        </row>
        <row r="522">
          <cell r="C522" t="str">
            <v xml:space="preserve">                                 - dinamizirani sprejeti proračun</v>
          </cell>
          <cell r="D522">
            <v>7623761</v>
          </cell>
          <cell r="I522">
            <v>578636</v>
          </cell>
          <cell r="J522">
            <v>578636</v>
          </cell>
          <cell r="K522">
            <v>578636</v>
          </cell>
          <cell r="N522">
            <v>578636</v>
          </cell>
          <cell r="O522">
            <v>578636</v>
          </cell>
          <cell r="P522">
            <v>578636</v>
          </cell>
          <cell r="Q522">
            <v>3471816</v>
          </cell>
          <cell r="R522">
            <v>578636</v>
          </cell>
          <cell r="S522">
            <v>578636</v>
          </cell>
          <cell r="T522">
            <v>578636</v>
          </cell>
          <cell r="U522">
            <v>578636</v>
          </cell>
          <cell r="V522">
            <v>773820</v>
          </cell>
          <cell r="W522">
            <v>1217596</v>
          </cell>
          <cell r="X522">
            <v>41169</v>
          </cell>
          <cell r="Y522">
            <v>7818945</v>
          </cell>
        </row>
        <row r="523">
          <cell r="A523">
            <v>411900</v>
          </cell>
          <cell r="C523" t="str">
            <v>Regresiranje prevozov v šolo</v>
          </cell>
          <cell r="D523">
            <v>1325235.8134999997</v>
          </cell>
          <cell r="E523" t="str">
            <v xml:space="preserve"> </v>
          </cell>
          <cell r="G523">
            <v>86.665298395787275</v>
          </cell>
          <cell r="H523">
            <v>-20.417540499736205</v>
          </cell>
          <cell r="I523">
            <v>227945.40269999995</v>
          </cell>
          <cell r="J523">
            <v>175218.57606999998</v>
          </cell>
          <cell r="K523">
            <v>169172.99630000003</v>
          </cell>
          <cell r="N523">
            <v>161843.32657</v>
          </cell>
          <cell r="O523">
            <v>160264.99020999999</v>
          </cell>
          <cell r="P523">
            <v>138189.42739999999</v>
          </cell>
          <cell r="Q523">
            <v>1032634.7192499998</v>
          </cell>
          <cell r="R523">
            <v>84447.628619999989</v>
          </cell>
          <cell r="S523">
            <v>34616.550599999995</v>
          </cell>
          <cell r="T523">
            <v>25227.214</v>
          </cell>
          <cell r="U523">
            <v>51438.79451</v>
          </cell>
          <cell r="V523">
            <v>50000</v>
          </cell>
          <cell r="W523">
            <v>50000</v>
          </cell>
          <cell r="X523">
            <v>0</v>
          </cell>
          <cell r="Y523">
            <v>1328364.9069799997</v>
          </cell>
          <cell r="Z523" t="str">
            <v xml:space="preserve"> </v>
          </cell>
          <cell r="AA523">
            <v>100.23611597635112</v>
          </cell>
          <cell r="AB523">
            <v>-7.0165900033848629</v>
          </cell>
        </row>
        <row r="524">
          <cell r="A524">
            <v>411902</v>
          </cell>
          <cell r="C524" t="str">
            <v>Doplačila za šolo v naravi</v>
          </cell>
          <cell r="D524">
            <v>27075.59</v>
          </cell>
          <cell r="E524" t="str">
            <v xml:space="preserve"> </v>
          </cell>
          <cell r="G524">
            <v>101.79673430409395</v>
          </cell>
          <cell r="H524">
            <v>-6.5227416858641476</v>
          </cell>
          <cell r="I524">
            <v>0</v>
          </cell>
          <cell r="J524">
            <v>750.07500000000005</v>
          </cell>
          <cell r="K524">
            <v>175.22499999999999</v>
          </cell>
          <cell r="N524">
            <v>0</v>
          </cell>
          <cell r="O524">
            <v>1801.52</v>
          </cell>
          <cell r="P524">
            <v>1333.6</v>
          </cell>
          <cell r="Q524">
            <v>4060.42</v>
          </cell>
          <cell r="R524">
            <v>0</v>
          </cell>
          <cell r="S524">
            <v>10890.455</v>
          </cell>
          <cell r="T524">
            <v>0</v>
          </cell>
          <cell r="U524">
            <v>0</v>
          </cell>
          <cell r="V524">
            <v>6440</v>
          </cell>
          <cell r="W524">
            <v>4000</v>
          </cell>
          <cell r="X524">
            <v>0</v>
          </cell>
          <cell r="Y524">
            <v>25390.875</v>
          </cell>
          <cell r="Z524" t="str">
            <v xml:space="preserve"> </v>
          </cell>
          <cell r="AA524">
            <v>93.777734852684645</v>
          </cell>
          <cell r="AB524">
            <v>-13.007667112537433</v>
          </cell>
        </row>
        <row r="525">
          <cell r="A525">
            <v>411903</v>
          </cell>
          <cell r="C525" t="str">
            <v>Regresiranje prehrane učencev in dijakov</v>
          </cell>
          <cell r="D525">
            <v>1282573.4749999999</v>
          </cell>
          <cell r="E525" t="str">
            <v xml:space="preserve"> </v>
          </cell>
          <cell r="G525">
            <v>96.817107837417737</v>
          </cell>
          <cell r="H525">
            <v>-11.095401434878113</v>
          </cell>
          <cell r="I525">
            <v>127315.844</v>
          </cell>
          <cell r="J525">
            <v>250971.85200000001</v>
          </cell>
          <cell r="K525">
            <v>158850.196</v>
          </cell>
          <cell r="N525">
            <v>103140.48</v>
          </cell>
          <cell r="O525">
            <v>146994.09299999999</v>
          </cell>
          <cell r="P525">
            <v>123037.818</v>
          </cell>
          <cell r="Q525">
            <v>910310.28299999994</v>
          </cell>
          <cell r="R525">
            <v>0</v>
          </cell>
          <cell r="S525">
            <v>2841.68</v>
          </cell>
          <cell r="T525">
            <v>128467.872</v>
          </cell>
          <cell r="U525">
            <v>0</v>
          </cell>
          <cell r="V525">
            <v>50000</v>
          </cell>
          <cell r="W525">
            <v>50000</v>
          </cell>
          <cell r="X525">
            <v>150000</v>
          </cell>
          <cell r="Y525">
            <v>1291619.835</v>
          </cell>
          <cell r="Z525" t="str">
            <v xml:space="preserve"> </v>
          </cell>
          <cell r="AA525">
            <v>100.705328792177</v>
          </cell>
          <cell r="AB525">
            <v>-6.5813276510417467</v>
          </cell>
        </row>
        <row r="526">
          <cell r="A526">
            <v>411904</v>
          </cell>
          <cell r="C526" t="str">
            <v>Regresiranje študentske prehrane</v>
          </cell>
          <cell r="D526">
            <v>1570376.53015</v>
          </cell>
          <cell r="E526" t="str">
            <v xml:space="preserve"> </v>
          </cell>
          <cell r="G526">
            <v>109.68494422260197</v>
          </cell>
          <cell r="H526">
            <v>0.72079359283927147</v>
          </cell>
          <cell r="I526">
            <v>149489.45988000001</v>
          </cell>
          <cell r="J526">
            <v>130627.12235999999</v>
          </cell>
          <cell r="K526">
            <v>50883.416640000003</v>
          </cell>
          <cell r="N526">
            <v>253605.20178</v>
          </cell>
          <cell r="O526">
            <v>127069.89124</v>
          </cell>
          <cell r="P526">
            <v>146882.00336</v>
          </cell>
          <cell r="Q526">
            <v>858557.09526000009</v>
          </cell>
          <cell r="R526">
            <v>117881.93269</v>
          </cell>
          <cell r="S526">
            <v>44864.459480000005</v>
          </cell>
          <cell r="T526">
            <v>43666.351740000006</v>
          </cell>
          <cell r="U526">
            <v>94367.699099999998</v>
          </cell>
          <cell r="V526">
            <v>203120</v>
          </cell>
          <cell r="W526">
            <v>0</v>
          </cell>
          <cell r="X526">
            <v>100000</v>
          </cell>
          <cell r="Y526">
            <v>1462457.5382700001</v>
          </cell>
          <cell r="Z526" t="str">
            <v xml:space="preserve"> </v>
          </cell>
          <cell r="AA526">
            <v>93.12782700148405</v>
          </cell>
          <cell r="AB526">
            <v>-13.610550091387708</v>
          </cell>
        </row>
        <row r="527">
          <cell r="A527">
            <v>411905</v>
          </cell>
          <cell r="C527" t="str">
            <v>Regresiranje obrestne mere za kreditiranje študentov</v>
          </cell>
          <cell r="D527">
            <v>0</v>
          </cell>
          <cell r="E527" t="str">
            <v xml:space="preserve"> </v>
          </cell>
          <cell r="G527" t="str">
            <v>…</v>
          </cell>
          <cell r="H527" t="str">
            <v>…</v>
          </cell>
          <cell r="I527">
            <v>0</v>
          </cell>
          <cell r="J527">
            <v>0</v>
          </cell>
          <cell r="K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300000</v>
          </cell>
          <cell r="Y527">
            <v>300000</v>
          </cell>
          <cell r="Z527" t="str">
            <v xml:space="preserve"> </v>
          </cell>
          <cell r="AA527" t="e">
            <v>#DIV/0!</v>
          </cell>
          <cell r="AB527" t="e">
            <v>#DIV/0!</v>
          </cell>
        </row>
        <row r="528">
          <cell r="A528">
            <v>411906</v>
          </cell>
          <cell r="C528" t="str">
            <v>Nezgodno zavarovanje vrhunskih športnikov</v>
          </cell>
          <cell r="D528">
            <v>9688.7095000000008</v>
          </cell>
          <cell r="E528" t="str">
            <v xml:space="preserve"> </v>
          </cell>
          <cell r="G528" t="str">
            <v>…</v>
          </cell>
          <cell r="H528" t="str">
            <v>…</v>
          </cell>
          <cell r="I528">
            <v>0</v>
          </cell>
          <cell r="J528">
            <v>0</v>
          </cell>
          <cell r="K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 t="str">
            <v xml:space="preserve"> </v>
          </cell>
          <cell r="AA528">
            <v>0</v>
          </cell>
          <cell r="AB528">
            <v>-100</v>
          </cell>
        </row>
        <row r="529">
          <cell r="A529">
            <v>411907</v>
          </cell>
          <cell r="C529" t="str">
            <v>Pokojninsko, invalidsko in zdravstveno zavarovanje</v>
          </cell>
          <cell r="D529">
            <v>335966.69066999998</v>
          </cell>
          <cell r="E529" t="str">
            <v xml:space="preserve"> </v>
          </cell>
          <cell r="G529">
            <v>115.46946509034233</v>
          </cell>
          <cell r="H529">
            <v>6.0325666577982702</v>
          </cell>
          <cell r="I529">
            <v>29646.062999999998</v>
          </cell>
          <cell r="J529">
            <v>37998.035949999998</v>
          </cell>
          <cell r="K529">
            <v>15401.46</v>
          </cell>
          <cell r="N529">
            <v>20449.142319999999</v>
          </cell>
          <cell r="O529">
            <v>22810.207050000001</v>
          </cell>
          <cell r="P529">
            <v>22458.173070000001</v>
          </cell>
          <cell r="Q529">
            <v>148763.08139000001</v>
          </cell>
          <cell r="R529">
            <v>7127.5128600000007</v>
          </cell>
          <cell r="S529">
            <v>23725.25143</v>
          </cell>
          <cell r="T529">
            <v>59352.2235</v>
          </cell>
          <cell r="U529">
            <v>24508.706899999997</v>
          </cell>
          <cell r="V529">
            <v>12700</v>
          </cell>
          <cell r="W529">
            <v>15000</v>
          </cell>
          <cell r="X529">
            <v>30000</v>
          </cell>
          <cell r="Y529">
            <v>321176.77607999998</v>
          </cell>
          <cell r="Z529" t="str">
            <v xml:space="preserve"> </v>
          </cell>
          <cell r="AA529">
            <v>95.597803293979737</v>
          </cell>
          <cell r="AB529">
            <v>-11.319291935083726</v>
          </cell>
        </row>
        <row r="530">
          <cell r="C530" t="str">
            <v>določenih kategorij prebivalcev</v>
          </cell>
          <cell r="E530" t="str">
            <v xml:space="preserve"> </v>
          </cell>
          <cell r="Q530" t="str">
            <v xml:space="preserve"> </v>
          </cell>
          <cell r="V530" t="str">
            <v xml:space="preserve"> </v>
          </cell>
          <cell r="W530" t="str">
            <v xml:space="preserve"> </v>
          </cell>
          <cell r="X530" t="str">
            <v xml:space="preserve"> </v>
          </cell>
          <cell r="Z530" t="str">
            <v xml:space="preserve"> </v>
          </cell>
        </row>
        <row r="531">
          <cell r="A531">
            <v>411908</v>
          </cell>
          <cell r="C531" t="str">
            <v>Denarne nagrade in priznanja</v>
          </cell>
          <cell r="D531">
            <v>230300.617</v>
          </cell>
          <cell r="E531" t="str">
            <v xml:space="preserve"> </v>
          </cell>
          <cell r="G531">
            <v>100.96683960056656</v>
          </cell>
          <cell r="H531">
            <v>-7.2848121206918677</v>
          </cell>
          <cell r="I531">
            <v>15732.312</v>
          </cell>
          <cell r="J531">
            <v>22129.179</v>
          </cell>
          <cell r="K531">
            <v>17930.155999999999</v>
          </cell>
          <cell r="N531">
            <v>16424.314000000002</v>
          </cell>
          <cell r="O531">
            <v>16474.387999999999</v>
          </cell>
          <cell r="P531">
            <v>20037.18</v>
          </cell>
          <cell r="Q531">
            <v>108727.52899999998</v>
          </cell>
          <cell r="R531">
            <v>16381.268</v>
          </cell>
          <cell r="S531">
            <v>16205.853999999999</v>
          </cell>
          <cell r="T531">
            <v>16336.675999999999</v>
          </cell>
          <cell r="U531">
            <v>21106.121000000003</v>
          </cell>
          <cell r="V531">
            <v>21122</v>
          </cell>
          <cell r="W531">
            <v>21500</v>
          </cell>
          <cell r="X531">
            <v>0</v>
          </cell>
          <cell r="Y531">
            <v>221379.448</v>
          </cell>
          <cell r="Z531" t="str">
            <v xml:space="preserve"> </v>
          </cell>
          <cell r="AA531">
            <v>96.126293921305475</v>
          </cell>
          <cell r="AB531">
            <v>-10.829040889327018</v>
          </cell>
        </row>
        <row r="532">
          <cell r="A532">
            <v>411909</v>
          </cell>
          <cell r="C532" t="str">
            <v>Regresiranje oskrbe v domovih</v>
          </cell>
          <cell r="D532">
            <v>0</v>
          </cell>
          <cell r="E532" t="str">
            <v xml:space="preserve"> </v>
          </cell>
          <cell r="G532" t="str">
            <v>…</v>
          </cell>
          <cell r="H532" t="str">
            <v>…</v>
          </cell>
          <cell r="I532">
            <v>0</v>
          </cell>
          <cell r="J532">
            <v>0</v>
          </cell>
          <cell r="K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 t="str">
            <v xml:space="preserve"> </v>
          </cell>
          <cell r="AA532" t="e">
            <v>#DIV/0!</v>
          </cell>
          <cell r="AB532" t="e">
            <v>#DIV/0!</v>
          </cell>
        </row>
        <row r="533">
          <cell r="A533">
            <v>411920</v>
          </cell>
          <cell r="C533" t="str">
            <v>Subvencioniranje stanarin</v>
          </cell>
          <cell r="D533">
            <v>132876</v>
          </cell>
          <cell r="G533" t="str">
            <v>…</v>
          </cell>
          <cell r="H533" t="str">
            <v>…</v>
          </cell>
          <cell r="I533">
            <v>0</v>
          </cell>
          <cell r="J533">
            <v>13905</v>
          </cell>
          <cell r="K533">
            <v>13950</v>
          </cell>
          <cell r="N533">
            <v>13752</v>
          </cell>
          <cell r="O533">
            <v>13950</v>
          </cell>
          <cell r="P533">
            <v>13950</v>
          </cell>
          <cell r="Q533">
            <v>69507</v>
          </cell>
          <cell r="R533">
            <v>12357</v>
          </cell>
          <cell r="S533">
            <v>1773</v>
          </cell>
          <cell r="T533">
            <v>0</v>
          </cell>
          <cell r="U533">
            <v>0</v>
          </cell>
          <cell r="V533">
            <v>29225</v>
          </cell>
          <cell r="W533">
            <v>0</v>
          </cell>
          <cell r="X533">
            <v>15000</v>
          </cell>
          <cell r="Y533">
            <v>127862</v>
          </cell>
          <cell r="AA533">
            <v>96.226557090821515</v>
          </cell>
          <cell r="AB533">
            <v>-10.736032383282449</v>
          </cell>
        </row>
        <row r="534">
          <cell r="A534">
            <v>411999</v>
          </cell>
          <cell r="C534" t="str">
            <v>Drugi transferi posameznikom in gospodinjstvom</v>
          </cell>
          <cell r="D534">
            <v>1132741.4994100002</v>
          </cell>
          <cell r="E534" t="str">
            <v xml:space="preserve"> </v>
          </cell>
          <cell r="G534">
            <v>103.7764076864111</v>
          </cell>
          <cell r="H534">
            <v>-4.7048597920926483</v>
          </cell>
          <cell r="I534">
            <v>28508.402999999998</v>
          </cell>
          <cell r="J534">
            <v>55721.732170000003</v>
          </cell>
          <cell r="K534">
            <v>94798.553690000001</v>
          </cell>
          <cell r="N534">
            <v>60309.321129999997</v>
          </cell>
          <cell r="O534">
            <v>161217.38362000001</v>
          </cell>
          <cell r="P534">
            <v>100805.77224000001</v>
          </cell>
          <cell r="Q534">
            <v>501361.16585000005</v>
          </cell>
          <cell r="R534">
            <v>75481.039380000002</v>
          </cell>
          <cell r="S534">
            <v>88632.304359999995</v>
          </cell>
          <cell r="T534">
            <v>101424.10575999999</v>
          </cell>
          <cell r="U534">
            <v>114552.67769</v>
          </cell>
          <cell r="V534">
            <v>112500</v>
          </cell>
          <cell r="W534">
            <v>50000</v>
          </cell>
          <cell r="X534">
            <v>70000</v>
          </cell>
          <cell r="Y534">
            <v>1113951.2930399999</v>
          </cell>
          <cell r="Z534" t="str">
            <v xml:space="preserve"> </v>
          </cell>
          <cell r="AA534">
            <v>98.341174365043798</v>
          </cell>
          <cell r="AB534">
            <v>-8.7744208116476727</v>
          </cell>
        </row>
        <row r="535">
          <cell r="Q535" t="str">
            <v xml:space="preserve"> </v>
          </cell>
        </row>
        <row r="536">
          <cell r="A536">
            <v>412</v>
          </cell>
          <cell r="C536" t="str">
            <v>TRANSFERI NEPROFITNIM ORGANIZACIJAM IN USTANOVAM</v>
          </cell>
          <cell r="D536">
            <v>6270228.2739400007</v>
          </cell>
          <cell r="E536">
            <v>7077992</v>
          </cell>
          <cell r="F536">
            <v>-807763.72605999932</v>
          </cell>
          <cell r="G536">
            <v>105.28907901414534</v>
          </cell>
          <cell r="H536">
            <v>-3.3158135774606592</v>
          </cell>
          <cell r="I536">
            <v>62551.254740000004</v>
          </cell>
          <cell r="J536">
            <v>141976.23521999997</v>
          </cell>
          <cell r="K536">
            <v>401821.19376000005</v>
          </cell>
          <cell r="L536">
            <v>606348.68372000009</v>
          </cell>
          <cell r="N536">
            <v>379759.31319999998</v>
          </cell>
          <cell r="O536">
            <v>441809.12563000002</v>
          </cell>
          <cell r="P536">
            <v>751636.55343999981</v>
          </cell>
          <cell r="Q536">
            <v>2179553.6759899999</v>
          </cell>
          <cell r="R536">
            <v>587375.1651499999</v>
          </cell>
          <cell r="S536">
            <v>707324.19673000008</v>
          </cell>
          <cell r="T536">
            <v>388066.84282999998</v>
          </cell>
          <cell r="U536">
            <v>660498.12623000017</v>
          </cell>
          <cell r="V536">
            <v>383000</v>
          </cell>
          <cell r="W536">
            <v>500000</v>
          </cell>
          <cell r="X536">
            <v>500000</v>
          </cell>
          <cell r="Y536">
            <v>5905818.0069300001</v>
          </cell>
          <cell r="Z536" t="str">
            <v xml:space="preserve"> </v>
          </cell>
          <cell r="AA536">
            <v>94.188245609421529</v>
          </cell>
          <cell r="AB536">
            <v>-12.626859360462404</v>
          </cell>
        </row>
        <row r="537">
          <cell r="C537" t="str">
            <v xml:space="preserve">                                 - dinamizirani sprejeti proračun</v>
          </cell>
          <cell r="D537">
            <v>1984928</v>
          </cell>
          <cell r="I537">
            <v>62551</v>
          </cell>
          <cell r="J537">
            <v>62551</v>
          </cell>
          <cell r="K537">
            <v>62551</v>
          </cell>
          <cell r="N537">
            <v>62551</v>
          </cell>
          <cell r="O537">
            <v>62551</v>
          </cell>
          <cell r="P537">
            <v>62551</v>
          </cell>
          <cell r="Q537">
            <v>375306</v>
          </cell>
          <cell r="R537">
            <v>62551</v>
          </cell>
          <cell r="S537">
            <v>62551</v>
          </cell>
          <cell r="T537">
            <v>62551</v>
          </cell>
          <cell r="U537">
            <v>62551</v>
          </cell>
          <cell r="V537">
            <v>771024</v>
          </cell>
          <cell r="W537">
            <v>914787</v>
          </cell>
          <cell r="X537">
            <v>382080</v>
          </cell>
          <cell r="Y537">
            <v>2693401</v>
          </cell>
        </row>
        <row r="538">
          <cell r="C538" t="str">
            <v xml:space="preserve"> </v>
          </cell>
        </row>
        <row r="539">
          <cell r="A539">
            <v>4120</v>
          </cell>
          <cell r="C539" t="str">
            <v>Tekoči transferi neprofitnim organizac. in ustanovam</v>
          </cell>
          <cell r="D539">
            <v>6270228.2739400007</v>
          </cell>
          <cell r="E539">
            <v>7077992</v>
          </cell>
          <cell r="F539">
            <v>-807763.72605999932</v>
          </cell>
          <cell r="G539">
            <v>105.28907901414534</v>
          </cell>
          <cell r="H539">
            <v>-3.3158135774606592</v>
          </cell>
          <cell r="I539">
            <v>62551.254740000004</v>
          </cell>
          <cell r="J539">
            <v>141976.23521999997</v>
          </cell>
          <cell r="K539">
            <v>401821.19376000005</v>
          </cell>
          <cell r="L539">
            <v>606348.68372000009</v>
          </cell>
          <cell r="N539">
            <v>379759.31319999998</v>
          </cell>
          <cell r="O539">
            <v>441809.12563000002</v>
          </cell>
          <cell r="P539">
            <v>751636.55343999981</v>
          </cell>
          <cell r="Q539">
            <v>2179553.6759899999</v>
          </cell>
          <cell r="R539">
            <v>587375.1651499999</v>
          </cell>
          <cell r="S539">
            <v>707324.19673000008</v>
          </cell>
          <cell r="T539">
            <v>388066.84282999998</v>
          </cell>
          <cell r="U539">
            <v>660498.12623000017</v>
          </cell>
          <cell r="V539">
            <v>383000</v>
          </cell>
          <cell r="W539">
            <v>500000</v>
          </cell>
          <cell r="X539">
            <v>600000</v>
          </cell>
          <cell r="Y539">
            <v>6005818.0069300001</v>
          </cell>
          <cell r="Z539" t="str">
            <v xml:space="preserve"> </v>
          </cell>
          <cell r="AA539">
            <v>95.783083877361705</v>
          </cell>
          <cell r="AB539">
            <v>-11.147417553467804</v>
          </cell>
        </row>
        <row r="540">
          <cell r="C540" t="str">
            <v xml:space="preserve"> </v>
          </cell>
          <cell r="Q540" t="str">
            <v xml:space="preserve"> </v>
          </cell>
        </row>
        <row r="541">
          <cell r="A541">
            <v>413</v>
          </cell>
          <cell r="C541" t="str">
            <v xml:space="preserve">DRUGI TEKOČI DOMAČI TRANSFERI </v>
          </cell>
          <cell r="D541">
            <v>401574211.34972</v>
          </cell>
          <cell r="E541">
            <v>393040547</v>
          </cell>
          <cell r="F541">
            <v>8533664.3497200012</v>
          </cell>
          <cell r="G541">
            <v>107.95140714746687</v>
          </cell>
          <cell r="H541">
            <v>-0.87106781683483803</v>
          </cell>
          <cell r="I541">
            <v>40040726.037249997</v>
          </cell>
          <cell r="J541">
            <v>33235029.169440001</v>
          </cell>
          <cell r="K541">
            <v>33066151.13837</v>
          </cell>
          <cell r="L541">
            <v>106341906.34505999</v>
          </cell>
          <cell r="N541">
            <v>37479951.194219992</v>
          </cell>
          <cell r="O541">
            <v>32004274.144620001</v>
          </cell>
          <cell r="P541">
            <v>49471168.912179999</v>
          </cell>
          <cell r="Q541">
            <v>225297300.59608001</v>
          </cell>
          <cell r="R541">
            <v>33468048.265919998</v>
          </cell>
          <cell r="S541">
            <v>35414074.690970004</v>
          </cell>
          <cell r="T541">
            <v>33378328.613159999</v>
          </cell>
          <cell r="U541">
            <v>23388877.30559</v>
          </cell>
          <cell r="V541">
            <v>24868846</v>
          </cell>
          <cell r="W541">
            <v>20665349</v>
          </cell>
          <cell r="X541">
            <v>2850000</v>
          </cell>
          <cell r="Y541">
            <v>399330824.47171998</v>
          </cell>
          <cell r="Z541" t="e">
            <v>#VALUE!</v>
          </cell>
          <cell r="AA541">
            <v>99.441351856121472</v>
          </cell>
          <cell r="AB541">
            <v>-7.7538479998873129</v>
          </cell>
        </row>
        <row r="542">
          <cell r="C542" t="str">
            <v xml:space="preserve">                                 - dinamizirani sprejeti proračun</v>
          </cell>
          <cell r="D542">
            <v>462023466</v>
          </cell>
          <cell r="I542">
            <v>40041223</v>
          </cell>
          <cell r="J542">
            <v>40041223</v>
          </cell>
          <cell r="K542">
            <v>40041223</v>
          </cell>
          <cell r="N542">
            <v>40041223</v>
          </cell>
          <cell r="O542">
            <v>40041223</v>
          </cell>
          <cell r="P542">
            <v>40041223</v>
          </cell>
          <cell r="Q542">
            <v>240247338</v>
          </cell>
          <cell r="R542">
            <v>40041223</v>
          </cell>
          <cell r="S542">
            <v>40041223</v>
          </cell>
          <cell r="T542">
            <v>40041223</v>
          </cell>
          <cell r="U542">
            <v>40041223</v>
          </cell>
          <cell r="V542">
            <v>24568963</v>
          </cell>
          <cell r="W542">
            <v>20928043</v>
          </cell>
          <cell r="X542">
            <v>641970</v>
          </cell>
          <cell r="Y542">
            <v>446551206</v>
          </cell>
        </row>
        <row r="543">
          <cell r="D543" t="str">
            <v xml:space="preserve"> </v>
          </cell>
          <cell r="Q543" t="str">
            <v xml:space="preserve"> </v>
          </cell>
          <cell r="Y543" t="str">
            <v xml:space="preserve"> </v>
          </cell>
        </row>
        <row r="544">
          <cell r="A544">
            <v>4130</v>
          </cell>
          <cell r="C544" t="str">
            <v>Tekoči transferi drugim ravnem države</v>
          </cell>
          <cell r="D544">
            <v>32711726.467999998</v>
          </cell>
          <cell r="E544">
            <v>31917393</v>
          </cell>
          <cell r="F544">
            <v>794333.46799999848</v>
          </cell>
          <cell r="G544">
            <v>103.60410460241248</v>
          </cell>
          <cell r="H544">
            <v>-4.8630811731749475</v>
          </cell>
          <cell r="I544">
            <v>2491000</v>
          </cell>
          <cell r="J544">
            <v>2493995</v>
          </cell>
          <cell r="K544">
            <v>2349394</v>
          </cell>
          <cell r="L544">
            <v>7334389</v>
          </cell>
          <cell r="N544">
            <v>4807232.8600000003</v>
          </cell>
          <cell r="O544">
            <v>2465154</v>
          </cell>
          <cell r="P544">
            <v>2459434.5699999998</v>
          </cell>
          <cell r="Q544">
            <v>17066210.43</v>
          </cell>
          <cell r="R544">
            <v>2493135</v>
          </cell>
          <cell r="S544">
            <v>2519933.3969999999</v>
          </cell>
          <cell r="T544">
            <v>2626478</v>
          </cell>
          <cell r="U544">
            <v>2586724.6409999998</v>
          </cell>
          <cell r="V544">
            <v>2572927</v>
          </cell>
          <cell r="W544">
            <v>2565000</v>
          </cell>
          <cell r="X544">
            <v>600000</v>
          </cell>
          <cell r="Y544">
            <v>33030408.467999998</v>
          </cell>
          <cell r="Z544" t="str">
            <v xml:space="preserve"> </v>
          </cell>
          <cell r="AA544">
            <v>100.97421333084253</v>
          </cell>
          <cell r="AB544">
            <v>-6.3318985799234326</v>
          </cell>
        </row>
        <row r="545">
          <cell r="C545" t="str">
            <v xml:space="preserve">                                 - dinamizirani sprejeti proračun</v>
          </cell>
          <cell r="D545">
            <v>30911507</v>
          </cell>
          <cell r="I545">
            <v>2491000</v>
          </cell>
          <cell r="J545">
            <v>2491000</v>
          </cell>
          <cell r="K545">
            <v>2491000</v>
          </cell>
          <cell r="N545">
            <v>2491000</v>
          </cell>
          <cell r="O545">
            <v>2491000</v>
          </cell>
          <cell r="P545">
            <v>2491000</v>
          </cell>
          <cell r="Q545">
            <v>14946000</v>
          </cell>
          <cell r="R545">
            <v>2491000</v>
          </cell>
          <cell r="S545">
            <v>2491000</v>
          </cell>
          <cell r="T545">
            <v>2491000</v>
          </cell>
          <cell r="U545">
            <v>2491000</v>
          </cell>
          <cell r="V545">
            <v>2674841</v>
          </cell>
          <cell r="W545">
            <v>3510507</v>
          </cell>
          <cell r="X545">
            <v>0</v>
          </cell>
          <cell r="Y545">
            <v>31095348</v>
          </cell>
        </row>
        <row r="546">
          <cell r="A546">
            <v>413000</v>
          </cell>
          <cell r="C546" t="str">
            <v>Dopolnilna sredstva občinam</v>
          </cell>
          <cell r="D546">
            <v>32326116.939999998</v>
          </cell>
          <cell r="E546" t="str">
            <v xml:space="preserve"> </v>
          </cell>
          <cell r="G546" t="str">
            <v xml:space="preserve"> </v>
          </cell>
          <cell r="H546" t="str">
            <v xml:space="preserve"> </v>
          </cell>
          <cell r="I546">
            <v>2491000</v>
          </cell>
          <cell r="J546">
            <v>2493995</v>
          </cell>
          <cell r="K546">
            <v>2349394</v>
          </cell>
          <cell r="N546">
            <v>4807232.8600000003</v>
          </cell>
          <cell r="O546">
            <v>2465154</v>
          </cell>
          <cell r="P546">
            <v>2456834.5699999998</v>
          </cell>
          <cell r="Q546">
            <v>17063610.43</v>
          </cell>
          <cell r="R546">
            <v>2491000</v>
          </cell>
          <cell r="S546">
            <v>2493633.5099999998</v>
          </cell>
          <cell r="T546">
            <v>2603100</v>
          </cell>
          <cell r="U546">
            <v>2527510</v>
          </cell>
          <cell r="V546">
            <v>2532390</v>
          </cell>
          <cell r="W546" t="str">
            <v xml:space="preserve"> </v>
          </cell>
          <cell r="X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 t="str">
            <v xml:space="preserve"> </v>
          </cell>
        </row>
        <row r="547">
          <cell r="A547">
            <v>413001</v>
          </cell>
          <cell r="C547" t="str">
            <v>Sredstva za celostni razvoj podeželja in obnovo vasi</v>
          </cell>
          <cell r="D547">
            <v>68287.5</v>
          </cell>
          <cell r="E547" t="str">
            <v xml:space="preserve"> </v>
          </cell>
          <cell r="G547" t="str">
            <v xml:space="preserve"> </v>
          </cell>
          <cell r="H547" t="str">
            <v xml:space="preserve"> </v>
          </cell>
          <cell r="I547">
            <v>0</v>
          </cell>
          <cell r="J547">
            <v>0</v>
          </cell>
          <cell r="K547">
            <v>0</v>
          </cell>
          <cell r="N547">
            <v>0</v>
          </cell>
          <cell r="O547">
            <v>0</v>
          </cell>
          <cell r="P547">
            <v>500</v>
          </cell>
          <cell r="Q547">
            <v>500</v>
          </cell>
          <cell r="R547">
            <v>0</v>
          </cell>
          <cell r="S547">
            <v>0</v>
          </cell>
          <cell r="T547">
            <v>6589.5</v>
          </cell>
          <cell r="U547">
            <v>0</v>
          </cell>
          <cell r="V547">
            <v>0</v>
          </cell>
          <cell r="W547" t="str">
            <v xml:space="preserve"> </v>
          </cell>
          <cell r="X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 t="str">
            <v xml:space="preserve"> </v>
          </cell>
        </row>
        <row r="548">
          <cell r="A548">
            <v>413002</v>
          </cell>
          <cell r="C548" t="str">
            <v>Sredstva za demografsko ogrožena območja</v>
          </cell>
          <cell r="D548">
            <v>8800</v>
          </cell>
          <cell r="E548" t="str">
            <v xml:space="preserve"> </v>
          </cell>
          <cell r="G548" t="str">
            <v xml:space="preserve"> </v>
          </cell>
          <cell r="H548" t="str">
            <v xml:space="preserve"> </v>
          </cell>
          <cell r="I548">
            <v>0</v>
          </cell>
          <cell r="J548">
            <v>0</v>
          </cell>
          <cell r="K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 t="str">
            <v xml:space="preserve"> </v>
          </cell>
          <cell r="X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 t="str">
            <v xml:space="preserve"> </v>
          </cell>
        </row>
        <row r="549">
          <cell r="A549">
            <v>413099</v>
          </cell>
          <cell r="C549" t="str">
            <v>Drugi tekoči transferi občinam</v>
          </cell>
          <cell r="D549">
            <v>308522.02799999999</v>
          </cell>
          <cell r="E549" t="str">
            <v xml:space="preserve"> </v>
          </cell>
          <cell r="G549" t="str">
            <v xml:space="preserve"> </v>
          </cell>
          <cell r="H549" t="str">
            <v xml:space="preserve"> </v>
          </cell>
          <cell r="I549">
            <v>0</v>
          </cell>
          <cell r="J549">
            <v>0</v>
          </cell>
          <cell r="K549">
            <v>0</v>
          </cell>
          <cell r="N549">
            <v>0</v>
          </cell>
          <cell r="O549">
            <v>0</v>
          </cell>
          <cell r="P549">
            <v>2100</v>
          </cell>
          <cell r="Q549">
            <v>2100</v>
          </cell>
          <cell r="R549">
            <v>2135</v>
          </cell>
          <cell r="S549">
            <v>26299.887000000002</v>
          </cell>
          <cell r="T549">
            <v>16788.5</v>
          </cell>
          <cell r="U549">
            <v>59214.641000000003</v>
          </cell>
          <cell r="V549">
            <v>40537</v>
          </cell>
          <cell r="W549" t="str">
            <v xml:space="preserve"> </v>
          </cell>
          <cell r="X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 t="str">
            <v xml:space="preserve"> </v>
          </cell>
        </row>
        <row r="550">
          <cell r="D550" t="str">
            <v xml:space="preserve"> </v>
          </cell>
          <cell r="Q550" t="str">
            <v xml:space="preserve"> </v>
          </cell>
          <cell r="Y550" t="str">
            <v xml:space="preserve"> </v>
          </cell>
        </row>
        <row r="551">
          <cell r="A551">
            <v>4131</v>
          </cell>
          <cell r="C551" t="str">
            <v>Tekoči transferi v sklade socialnega zavarovanja</v>
          </cell>
          <cell r="D551">
            <v>153876076.50099999</v>
          </cell>
          <cell r="E551">
            <v>153876076</v>
          </cell>
          <cell r="F551">
            <v>0.50099998712539673</v>
          </cell>
          <cell r="G551">
            <v>102.80024677419561</v>
          </cell>
          <cell r="H551">
            <v>-5.6012426315926547</v>
          </cell>
          <cell r="I551">
            <v>24402079.704999998</v>
          </cell>
          <cell r="J551">
            <v>15231504.328</v>
          </cell>
          <cell r="K551">
            <v>12890689.978</v>
          </cell>
          <cell r="L551">
            <v>52524274.011</v>
          </cell>
          <cell r="N551">
            <v>15316672.017000001</v>
          </cell>
          <cell r="O551">
            <v>12227338.978</v>
          </cell>
          <cell r="P551">
            <v>24243087.265000001</v>
          </cell>
          <cell r="Q551">
            <v>104311372.271</v>
          </cell>
          <cell r="R551">
            <v>13729064.179</v>
          </cell>
          <cell r="S551">
            <v>14863252.328</v>
          </cell>
          <cell r="T551">
            <v>14078028.222999999</v>
          </cell>
          <cell r="U551">
            <v>3073971.571</v>
          </cell>
          <cell r="V551">
            <v>3807488</v>
          </cell>
          <cell r="W551">
            <v>12899</v>
          </cell>
          <cell r="X551">
            <v>0</v>
          </cell>
          <cell r="Y551">
            <v>153876075.572</v>
          </cell>
          <cell r="Z551" t="str">
            <v xml:space="preserve"> </v>
          </cell>
          <cell r="AA551">
            <v>99.999999396267441</v>
          </cell>
          <cell r="AB551">
            <v>-7.2356220813845624</v>
          </cell>
        </row>
        <row r="552">
          <cell r="C552" t="str">
            <v xml:space="preserve">                                 - dinamizirani sprejeti proračun</v>
          </cell>
          <cell r="D552">
            <v>272062384</v>
          </cell>
          <cell r="E552" t="str">
            <v xml:space="preserve"> </v>
          </cell>
          <cell r="I552">
            <v>24402080</v>
          </cell>
          <cell r="J552">
            <v>24402080</v>
          </cell>
          <cell r="K552">
            <v>24402080</v>
          </cell>
          <cell r="N552">
            <v>24402080</v>
          </cell>
          <cell r="O552">
            <v>24402080</v>
          </cell>
          <cell r="P552">
            <v>24402080</v>
          </cell>
          <cell r="Q552">
            <v>146412480</v>
          </cell>
          <cell r="R552">
            <v>24402080</v>
          </cell>
          <cell r="S552">
            <v>24402080</v>
          </cell>
          <cell r="T552">
            <v>24402080</v>
          </cell>
          <cell r="U552">
            <v>24402080</v>
          </cell>
          <cell r="V552">
            <v>3646192</v>
          </cell>
          <cell r="W552">
            <v>3639504</v>
          </cell>
          <cell r="X552">
            <v>0</v>
          </cell>
          <cell r="Y552">
            <v>251306496</v>
          </cell>
          <cell r="Z552" t="str">
            <v xml:space="preserve"> </v>
          </cell>
        </row>
        <row r="553">
          <cell r="A553">
            <v>413100</v>
          </cell>
          <cell r="C553" t="str">
            <v>Tekoči transferi sredstev  v ZPIZ</v>
          </cell>
          <cell r="D553">
            <v>43502900</v>
          </cell>
          <cell r="E553">
            <v>43502900</v>
          </cell>
          <cell r="F553">
            <v>0</v>
          </cell>
          <cell r="G553">
            <v>108.59117907134981</v>
          </cell>
          <cell r="H553">
            <v>-0.28358211997262117</v>
          </cell>
          <cell r="I553">
            <v>2694866</v>
          </cell>
          <cell r="J553">
            <v>2694866</v>
          </cell>
          <cell r="K553">
            <v>2694866</v>
          </cell>
          <cell r="L553">
            <v>8084598</v>
          </cell>
          <cell r="N553">
            <v>2694866</v>
          </cell>
          <cell r="O553">
            <v>2882443.156</v>
          </cell>
          <cell r="P553">
            <v>2697732.105</v>
          </cell>
          <cell r="Q553">
            <v>16359639.261</v>
          </cell>
          <cell r="R553">
            <v>2694866</v>
          </cell>
          <cell r="S553">
            <v>11127073.033</v>
          </cell>
          <cell r="T553">
            <v>7000000</v>
          </cell>
          <cell r="U553">
            <v>2800000</v>
          </cell>
          <cell r="V553">
            <v>3521322</v>
          </cell>
          <cell r="W553">
            <v>0</v>
          </cell>
          <cell r="X553">
            <v>0</v>
          </cell>
          <cell r="Y553">
            <v>43502900.294</v>
          </cell>
          <cell r="Z553" t="str">
            <v xml:space="preserve"> </v>
          </cell>
          <cell r="AA553">
            <v>100.00000067581702</v>
          </cell>
          <cell r="AB553">
            <v>-7.2356208944183464</v>
          </cell>
        </row>
        <row r="554">
          <cell r="A554">
            <v>413101</v>
          </cell>
          <cell r="C554" t="str">
            <v>Dodatni transferi sredstev v ZPIZ</v>
          </cell>
          <cell r="D554">
            <v>110117250</v>
          </cell>
          <cell r="E554">
            <v>110117250</v>
          </cell>
          <cell r="F554">
            <v>0</v>
          </cell>
          <cell r="G554">
            <v>100.58776620524728</v>
          </cell>
          <cell r="H554">
            <v>-7.6329052293413469</v>
          </cell>
          <cell r="I554">
            <v>21686264</v>
          </cell>
          <cell r="J554">
            <v>12509000</v>
          </cell>
          <cell r="K554">
            <v>10175000</v>
          </cell>
          <cell r="L554">
            <v>44370264</v>
          </cell>
          <cell r="N554">
            <v>12601000</v>
          </cell>
          <cell r="O554">
            <v>9324000</v>
          </cell>
          <cell r="P554">
            <v>21524000</v>
          </cell>
          <cell r="Q554">
            <v>87819264</v>
          </cell>
          <cell r="R554">
            <v>11012000</v>
          </cell>
          <cell r="S554">
            <v>3714000</v>
          </cell>
          <cell r="T554">
            <v>7056000</v>
          </cell>
          <cell r="U554">
            <v>252000</v>
          </cell>
          <cell r="V554">
            <v>263986</v>
          </cell>
          <cell r="W554">
            <v>0</v>
          </cell>
          <cell r="X554">
            <v>0</v>
          </cell>
          <cell r="Y554">
            <v>110117250</v>
          </cell>
          <cell r="Z554" t="str">
            <v xml:space="preserve"> </v>
          </cell>
          <cell r="AA554">
            <v>100</v>
          </cell>
          <cell r="AB554">
            <v>-7.2356215213358013</v>
          </cell>
        </row>
        <row r="555">
          <cell r="C555" t="str">
            <v>v tem: dodatek za rekreacijo upokojencev</v>
          </cell>
          <cell r="I555">
            <v>2491000</v>
          </cell>
          <cell r="J555">
            <v>2491000</v>
          </cell>
          <cell r="K555">
            <v>2491000</v>
          </cell>
          <cell r="N555">
            <v>2491000</v>
          </cell>
          <cell r="O555">
            <v>2491000</v>
          </cell>
          <cell r="P555">
            <v>2491000</v>
          </cell>
          <cell r="Q555">
            <v>14946000</v>
          </cell>
          <cell r="R555">
            <v>2491000</v>
          </cell>
          <cell r="S555">
            <v>2491000</v>
          </cell>
          <cell r="T555">
            <v>2491000</v>
          </cell>
          <cell r="U555">
            <v>2491000</v>
          </cell>
        </row>
        <row r="556">
          <cell r="A556">
            <v>413199</v>
          </cell>
          <cell r="C556" t="str">
            <v>Drugi tekoči transferi v sklade socialn.zavarovanja</v>
          </cell>
          <cell r="D556">
            <v>255926.50099999999</v>
          </cell>
          <cell r="E556">
            <v>255926</v>
          </cell>
          <cell r="F556">
            <v>0.50099999998928979</v>
          </cell>
          <cell r="G556">
            <v>171.11149510821565</v>
          </cell>
          <cell r="H556">
            <v>57.12717640791152</v>
          </cell>
          <cell r="I556">
            <v>20949.705000000002</v>
          </cell>
          <cell r="J556">
            <v>27638.328000000001</v>
          </cell>
          <cell r="K556">
            <v>20823.977999999999</v>
          </cell>
          <cell r="L556">
            <v>69412.010999999999</v>
          </cell>
          <cell r="N556">
            <v>20806.017</v>
          </cell>
          <cell r="O556">
            <v>20895.822</v>
          </cell>
          <cell r="P556">
            <v>21355.16</v>
          </cell>
          <cell r="Q556">
            <v>132469.01</v>
          </cell>
          <cell r="R556">
            <v>22198.179</v>
          </cell>
          <cell r="S556">
            <v>22179.294999999998</v>
          </cell>
          <cell r="T556">
            <v>22028.223000000002</v>
          </cell>
          <cell r="U556">
            <v>21971.571</v>
          </cell>
          <cell r="V556">
            <v>22180</v>
          </cell>
          <cell r="W556">
            <v>12899</v>
          </cell>
          <cell r="X556">
            <v>0</v>
          </cell>
          <cell r="Y556">
            <v>255925.27799999999</v>
          </cell>
          <cell r="Z556" t="str">
            <v xml:space="preserve"> </v>
          </cell>
          <cell r="AA556">
            <v>99.999522128425454</v>
          </cell>
          <cell r="AB556">
            <v>-7.2360648159318544</v>
          </cell>
        </row>
        <row r="557">
          <cell r="D557" t="str">
            <v xml:space="preserve"> </v>
          </cell>
          <cell r="Q557" t="str">
            <v xml:space="preserve"> </v>
          </cell>
          <cell r="Y557" t="str">
            <v xml:space="preserve"> </v>
          </cell>
        </row>
        <row r="558">
          <cell r="A558">
            <v>4132</v>
          </cell>
          <cell r="C558" t="str">
            <v>Tekoči transferi v druge javne sklade in agencije</v>
          </cell>
          <cell r="D558">
            <v>1231400.2479599998</v>
          </cell>
          <cell r="E558">
            <v>2839310</v>
          </cell>
          <cell r="F558">
            <v>-1607909.7520400002</v>
          </cell>
          <cell r="G558">
            <v>112.54085490623014</v>
          </cell>
          <cell r="H558">
            <v>3.3433011076493386</v>
          </cell>
          <cell r="I558">
            <v>0</v>
          </cell>
          <cell r="J558">
            <v>6000</v>
          </cell>
          <cell r="K558">
            <v>110231.82246999998</v>
          </cell>
          <cell r="L558">
            <v>116231.82246999998</v>
          </cell>
          <cell r="N558">
            <v>233078.25065999999</v>
          </cell>
          <cell r="O558">
            <v>133266.91224999999</v>
          </cell>
          <cell r="P558">
            <v>69002.625119999997</v>
          </cell>
          <cell r="Q558">
            <v>551579.61049999995</v>
          </cell>
          <cell r="R558">
            <v>63408.629400000005</v>
          </cell>
          <cell r="S558">
            <v>58555.207000000002</v>
          </cell>
          <cell r="T558">
            <v>112969.39016</v>
          </cell>
          <cell r="U558">
            <v>65076.739179999997</v>
          </cell>
          <cell r="V558">
            <v>183431</v>
          </cell>
          <cell r="W558">
            <v>200000</v>
          </cell>
          <cell r="X558">
            <v>450000</v>
          </cell>
          <cell r="Y558">
            <v>1685020.5762399998</v>
          </cell>
          <cell r="Z558" t="str">
            <v xml:space="preserve"> </v>
          </cell>
          <cell r="AA558">
            <v>136.8377648966281</v>
          </cell>
          <cell r="AB558">
            <v>26.936702130452787</v>
          </cell>
        </row>
        <row r="559">
          <cell r="C559" t="str">
            <v xml:space="preserve">                                 - dinamizirani sprejeti proračun</v>
          </cell>
          <cell r="D559">
            <v>100322</v>
          </cell>
          <cell r="I559">
            <v>0</v>
          </cell>
          <cell r="J559">
            <v>0</v>
          </cell>
          <cell r="K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315961</v>
          </cell>
          <cell r="W559">
            <v>100322</v>
          </cell>
          <cell r="X559">
            <v>0</v>
          </cell>
          <cell r="Y559">
            <v>416283</v>
          </cell>
        </row>
        <row r="560">
          <cell r="D560" t="str">
            <v xml:space="preserve"> </v>
          </cell>
        </row>
        <row r="561">
          <cell r="D561" t="str">
            <v xml:space="preserve"> </v>
          </cell>
          <cell r="Q561" t="str">
            <v xml:space="preserve"> </v>
          </cell>
          <cell r="Y561" t="str">
            <v xml:space="preserve"> </v>
          </cell>
        </row>
        <row r="562">
          <cell r="A562">
            <v>4133</v>
          </cell>
          <cell r="C562" t="str">
            <v>Tekoči transferi v javne zavode in druge izvajalce jav.služb</v>
          </cell>
          <cell r="D562">
            <v>213755008.13275999</v>
          </cell>
          <cell r="E562">
            <v>204407768</v>
          </cell>
          <cell r="F562">
            <v>9347240.1327599883</v>
          </cell>
          <cell r="G562">
            <v>112.71450857477984</v>
          </cell>
          <cell r="H562">
            <v>3.5027626949309649</v>
          </cell>
          <cell r="I562">
            <v>13147646.332250001</v>
          </cell>
          <cell r="J562">
            <v>15503529.84144</v>
          </cell>
          <cell r="K562">
            <v>17715835.337899998</v>
          </cell>
          <cell r="L562">
            <v>46367011.511589997</v>
          </cell>
          <cell r="N562">
            <v>17122968.066559996</v>
          </cell>
          <cell r="O562">
            <v>17178514.254370004</v>
          </cell>
          <cell r="P562">
            <v>22699644.452059999</v>
          </cell>
          <cell r="Q562">
            <v>103368138.28457999</v>
          </cell>
          <cell r="R562">
            <v>17182440.457520001</v>
          </cell>
          <cell r="S562">
            <v>17972333.75897</v>
          </cell>
          <cell r="T562">
            <v>16560853</v>
          </cell>
          <cell r="U562">
            <v>17663104.35441</v>
          </cell>
          <cell r="V562">
            <v>18305000</v>
          </cell>
          <cell r="W562">
            <v>17887450</v>
          </cell>
          <cell r="X562">
            <v>1800000</v>
          </cell>
          <cell r="Y562">
            <v>210739319.85547999</v>
          </cell>
          <cell r="Z562" t="str">
            <v xml:space="preserve"> </v>
          </cell>
          <cell r="AA562">
            <v>98.589184738349147</v>
          </cell>
          <cell r="AB562">
            <v>-8.5443555302883567</v>
          </cell>
        </row>
        <row r="563">
          <cell r="C563" t="str">
            <v xml:space="preserve">                                 - dinamizirani sprejeti proračun</v>
          </cell>
          <cell r="D563">
            <v>158949253</v>
          </cell>
          <cell r="I563">
            <v>13148143</v>
          </cell>
          <cell r="J563">
            <v>13148143</v>
          </cell>
          <cell r="K563">
            <v>13148143</v>
          </cell>
          <cell r="N563">
            <v>13148143</v>
          </cell>
          <cell r="O563">
            <v>13148143</v>
          </cell>
          <cell r="P563">
            <v>13148143</v>
          </cell>
          <cell r="Q563">
            <v>78888858</v>
          </cell>
          <cell r="R563">
            <v>13148143</v>
          </cell>
          <cell r="S563">
            <v>13148143</v>
          </cell>
          <cell r="T563">
            <v>13148143</v>
          </cell>
          <cell r="U563">
            <v>13148143</v>
          </cell>
          <cell r="V563">
            <v>17931969</v>
          </cell>
          <cell r="W563">
            <v>13677710</v>
          </cell>
          <cell r="X563">
            <v>641970</v>
          </cell>
          <cell r="Y563">
            <v>163733079</v>
          </cell>
        </row>
        <row r="564">
          <cell r="E564" t="str">
            <v xml:space="preserve"> </v>
          </cell>
          <cell r="Z564" t="str">
            <v xml:space="preserve"> </v>
          </cell>
        </row>
        <row r="565">
          <cell r="A565">
            <v>413300</v>
          </cell>
          <cell r="C565" t="str">
            <v xml:space="preserve">- Sredstva za plače in druge izdatke zaposlenim v </v>
          </cell>
          <cell r="D565">
            <v>144522205.53161001</v>
          </cell>
          <cell r="G565">
            <v>110.55725201617706</v>
          </cell>
          <cell r="H565">
            <v>1.5218108504839734</v>
          </cell>
          <cell r="I565">
            <v>10005272.68935</v>
          </cell>
          <cell r="J565">
            <v>10757719.581449999</v>
          </cell>
          <cell r="K565">
            <v>11582189.246689998</v>
          </cell>
          <cell r="L565">
            <v>32345181.517489996</v>
          </cell>
          <cell r="N565">
            <v>11579802.033059996</v>
          </cell>
          <cell r="O565">
            <v>11469600.280360002</v>
          </cell>
          <cell r="P565">
            <v>15928816.917579999</v>
          </cell>
          <cell r="Q565">
            <v>71323400.748489991</v>
          </cell>
          <cell r="R565">
            <v>11764533.251639999</v>
          </cell>
          <cell r="S565">
            <v>11835179.110270001</v>
          </cell>
          <cell r="T565">
            <v>11606402</v>
          </cell>
          <cell r="U565">
            <v>12487686</v>
          </cell>
          <cell r="V565">
            <v>12495000</v>
          </cell>
          <cell r="W565">
            <v>12620000</v>
          </cell>
          <cell r="X565">
            <v>0</v>
          </cell>
          <cell r="Y565">
            <v>144132201.11039999</v>
          </cell>
          <cell r="AA565">
            <v>99.730142216017654</v>
          </cell>
          <cell r="AB565">
            <v>-7.4859534174233175</v>
          </cell>
        </row>
        <row r="566">
          <cell r="C566" t="str">
            <v xml:space="preserve">  javnih zavodih in drugih izvajalcih javnih služb</v>
          </cell>
          <cell r="Q566" t="str">
            <v xml:space="preserve"> </v>
          </cell>
        </row>
        <row r="567">
          <cell r="Q567" t="str">
            <v xml:space="preserve"> </v>
          </cell>
        </row>
        <row r="568">
          <cell r="A568">
            <v>413301</v>
          </cell>
          <cell r="C568" t="str">
            <v>- Sredstva za prispevke delodajalca javnim zavodom</v>
          </cell>
          <cell r="D568">
            <v>24381044.866499998</v>
          </cell>
          <cell r="G568">
            <v>121.27601725693644</v>
          </cell>
          <cell r="H568">
            <v>11.364570483871844</v>
          </cell>
          <cell r="I568">
            <v>1759334.8241100006</v>
          </cell>
          <cell r="J568">
            <v>1829689.56134</v>
          </cell>
          <cell r="K568">
            <v>1983070.0677300002</v>
          </cell>
          <cell r="L568">
            <v>5572094.4531800011</v>
          </cell>
          <cell r="N568">
            <v>1981524.6567700002</v>
          </cell>
          <cell r="O568">
            <v>1958135.7056200001</v>
          </cell>
          <cell r="P568">
            <v>1993511.9611500006</v>
          </cell>
          <cell r="Q568">
            <v>11505266.77672</v>
          </cell>
          <cell r="R568">
            <v>2019337.4241300004</v>
          </cell>
          <cell r="S568">
            <v>2106592.6660000002</v>
          </cell>
          <cell r="T568">
            <v>2039635</v>
          </cell>
          <cell r="U568">
            <v>2239993.3544100001</v>
          </cell>
          <cell r="V568">
            <v>2245000</v>
          </cell>
          <cell r="W568">
            <v>2267450</v>
          </cell>
          <cell r="X568">
            <v>0</v>
          </cell>
          <cell r="Y568">
            <v>24423275.22126</v>
          </cell>
          <cell r="AA568">
            <v>100.17320978239957</v>
          </cell>
          <cell r="AB568">
            <v>-7.0749445432285967</v>
          </cell>
        </row>
        <row r="569">
          <cell r="A569" t="str">
            <v xml:space="preserve"> </v>
          </cell>
          <cell r="C569" t="str">
            <v xml:space="preserve">  in drugim izvajalcem javnih služb</v>
          </cell>
          <cell r="Q569" t="str">
            <v xml:space="preserve"> </v>
          </cell>
        </row>
        <row r="570">
          <cell r="A570">
            <v>413302</v>
          </cell>
          <cell r="C570" t="str">
            <v>- Izdatki za blago in storitve  javnim zavodom</v>
          </cell>
          <cell r="D570">
            <v>44851757.734650001</v>
          </cell>
          <cell r="G570">
            <v>115.54522917882062</v>
          </cell>
          <cell r="H570">
            <v>6.1021388235267295</v>
          </cell>
          <cell r="I570">
            <v>1383038.8187899999</v>
          </cell>
          <cell r="J570">
            <v>2916120.6986500002</v>
          </cell>
          <cell r="K570">
            <v>4150576.02348</v>
          </cell>
          <cell r="L570">
            <v>8449735.5409200005</v>
          </cell>
          <cell r="N570">
            <v>3561641.3767299997</v>
          </cell>
          <cell r="O570">
            <v>3750778.2683899999</v>
          </cell>
          <cell r="P570">
            <v>4777315.57333</v>
          </cell>
          <cell r="Q570">
            <v>20539470.759369999</v>
          </cell>
          <cell r="R570">
            <v>3398569.7817500015</v>
          </cell>
          <cell r="S570">
            <v>4030561.9826999991</v>
          </cell>
          <cell r="T570">
            <v>2914816</v>
          </cell>
          <cell r="U570">
            <v>2935425</v>
          </cell>
          <cell r="V570">
            <v>3565000</v>
          </cell>
          <cell r="W570">
            <v>3000000</v>
          </cell>
          <cell r="X570">
            <v>1800000</v>
          </cell>
          <cell r="Y570">
            <v>42183843.523819998</v>
          </cell>
          <cell r="AA570">
            <v>94.051706453482154</v>
          </cell>
          <cell r="AB570">
            <v>-12.753519059849566</v>
          </cell>
        </row>
        <row r="571">
          <cell r="C571" t="str">
            <v xml:space="preserve">  in drugim izvajalcem javnih služb</v>
          </cell>
          <cell r="D571" t="str">
            <v xml:space="preserve"> </v>
          </cell>
          <cell r="Q571" t="str">
            <v xml:space="preserve"> </v>
          </cell>
        </row>
        <row r="572">
          <cell r="Q572" t="str">
            <v xml:space="preserve"> </v>
          </cell>
        </row>
        <row r="573">
          <cell r="A573">
            <v>414</v>
          </cell>
          <cell r="C573" t="str">
            <v>TEKOČI TRANSFERI V TUJINO</v>
          </cell>
          <cell r="D573">
            <v>2312720.3716400005</v>
          </cell>
          <cell r="E573">
            <v>2599018</v>
          </cell>
          <cell r="F573">
            <v>-286297.62835999951</v>
          </cell>
          <cell r="G573">
            <v>97.62840979575131</v>
          </cell>
          <cell r="H573">
            <v>-10.350404227960226</v>
          </cell>
          <cell r="I573">
            <v>8268.5195999999996</v>
          </cell>
          <cell r="J573">
            <v>111921.53532000001</v>
          </cell>
          <cell r="K573">
            <v>206428.37747000001</v>
          </cell>
          <cell r="L573">
            <v>326618.43239000003</v>
          </cell>
          <cell r="N573">
            <v>160700.17897000001</v>
          </cell>
          <cell r="O573">
            <v>127110.23477</v>
          </cell>
          <cell r="P573">
            <v>128818.03867000001</v>
          </cell>
          <cell r="Q573">
            <v>743246.88480000012</v>
          </cell>
          <cell r="R573">
            <v>132838.59896000003</v>
          </cell>
          <cell r="S573">
            <v>172728.98208000002</v>
          </cell>
          <cell r="T573">
            <v>137866.14745000002</v>
          </cell>
          <cell r="U573">
            <v>506572.22105000005</v>
          </cell>
          <cell r="V573">
            <v>357657</v>
          </cell>
          <cell r="W573">
            <v>330000</v>
          </cell>
          <cell r="X573">
            <v>250000</v>
          </cell>
          <cell r="Y573">
            <v>2630909.8343400005</v>
          </cell>
          <cell r="Z573">
            <v>0</v>
          </cell>
          <cell r="AA573">
            <v>113.75823323052086</v>
          </cell>
          <cell r="AB573">
            <v>5.5271180246019043</v>
          </cell>
        </row>
        <row r="574">
          <cell r="C574" t="str">
            <v xml:space="preserve">                                 - dinamizirani sprejeti proračun</v>
          </cell>
          <cell r="D574">
            <v>809554</v>
          </cell>
          <cell r="I574">
            <v>8269</v>
          </cell>
          <cell r="J574">
            <v>8269</v>
          </cell>
          <cell r="K574">
            <v>8269</v>
          </cell>
          <cell r="N574">
            <v>8269</v>
          </cell>
          <cell r="O574">
            <v>8269</v>
          </cell>
          <cell r="P574">
            <v>8269</v>
          </cell>
          <cell r="Q574">
            <v>49614</v>
          </cell>
          <cell r="R574">
            <v>8269</v>
          </cell>
          <cell r="S574">
            <v>8269</v>
          </cell>
          <cell r="T574">
            <v>8269</v>
          </cell>
          <cell r="U574">
            <v>8269</v>
          </cell>
          <cell r="V574">
            <v>181060</v>
          </cell>
          <cell r="W574">
            <v>593138</v>
          </cell>
          <cell r="X574">
            <v>125457</v>
          </cell>
          <cell r="Y574">
            <v>982345</v>
          </cell>
        </row>
        <row r="575">
          <cell r="Q575" t="str">
            <v xml:space="preserve"> </v>
          </cell>
        </row>
        <row r="576">
          <cell r="A576">
            <v>4140</v>
          </cell>
          <cell r="C576" t="str">
            <v>Tekoči transferi mednarodnim institucijam</v>
          </cell>
          <cell r="D576">
            <v>173457.89730999997</v>
          </cell>
          <cell r="E576">
            <v>113871</v>
          </cell>
          <cell r="F576">
            <v>59586.897309999971</v>
          </cell>
          <cell r="G576">
            <v>131.42159053822294</v>
          </cell>
          <cell r="H576">
            <v>20.680983047036676</v>
          </cell>
          <cell r="I576">
            <v>0</v>
          </cell>
          <cell r="J576">
            <v>0</v>
          </cell>
          <cell r="K576">
            <v>32682.643170000003</v>
          </cell>
          <cell r="L576">
            <v>32682.643170000003</v>
          </cell>
          <cell r="N576">
            <v>0</v>
          </cell>
          <cell r="O576">
            <v>6912.3257100000001</v>
          </cell>
          <cell r="P576">
            <v>0</v>
          </cell>
          <cell r="Q576">
            <v>39594.96888</v>
          </cell>
          <cell r="R576">
            <v>0</v>
          </cell>
          <cell r="S576">
            <v>0</v>
          </cell>
          <cell r="T576">
            <v>0</v>
          </cell>
          <cell r="U576">
            <v>106781.44095999999</v>
          </cell>
          <cell r="V576">
            <v>0</v>
          </cell>
          <cell r="W576">
            <v>0</v>
          </cell>
          <cell r="X576">
            <v>0</v>
          </cell>
          <cell r="Y576">
            <v>146376.40983999998</v>
          </cell>
          <cell r="Z576" t="str">
            <v xml:space="preserve"> </v>
          </cell>
          <cell r="AA576">
            <v>84.387284816671922</v>
          </cell>
          <cell r="AB576">
            <v>-21.718659724794136</v>
          </cell>
        </row>
        <row r="577">
          <cell r="A577">
            <v>4141</v>
          </cell>
          <cell r="C577" t="str">
            <v>Tekoči transferi tujim vladam in vladnim institucijam</v>
          </cell>
          <cell r="D577">
            <v>268261.89881000004</v>
          </cell>
          <cell r="E577">
            <v>585000</v>
          </cell>
          <cell r="F577">
            <v>-316738.10118999996</v>
          </cell>
          <cell r="G577" t="str">
            <v>…</v>
          </cell>
          <cell r="H577" t="str">
            <v>…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207061.89881000001</v>
          </cell>
          <cell r="V577">
            <v>100000</v>
          </cell>
          <cell r="W577">
            <v>170000</v>
          </cell>
          <cell r="X577">
            <v>100000</v>
          </cell>
          <cell r="Y577">
            <v>577061.89881000004</v>
          </cell>
          <cell r="Z577" t="str">
            <v xml:space="preserve"> </v>
          </cell>
          <cell r="AA577">
            <v>215.11138979103089</v>
          </cell>
          <cell r="AB577">
            <v>99.546743776466514</v>
          </cell>
        </row>
        <row r="578">
          <cell r="A578">
            <v>4142</v>
          </cell>
          <cell r="C578" t="str">
            <v>Tekoči transferi neprofitnim organizacijam v tujini</v>
          </cell>
          <cell r="D578">
            <v>317151.01597000001</v>
          </cell>
          <cell r="E578">
            <v>420779</v>
          </cell>
          <cell r="F578">
            <v>-103627.98402999999</v>
          </cell>
          <cell r="G578">
            <v>70.297609863787912</v>
          </cell>
          <cell r="H578">
            <v>-35.44755751718283</v>
          </cell>
          <cell r="I578">
            <v>0</v>
          </cell>
          <cell r="J578">
            <v>6019.8503499999997</v>
          </cell>
          <cell r="K578">
            <v>10554.39673</v>
          </cell>
          <cell r="L578">
            <v>16574.247080000001</v>
          </cell>
          <cell r="N578">
            <v>13107.170240000001</v>
          </cell>
          <cell r="O578">
            <v>11571.032709999999</v>
          </cell>
          <cell r="P578">
            <v>17407.34042</v>
          </cell>
          <cell r="Q578">
            <v>58659.79045</v>
          </cell>
          <cell r="R578">
            <v>28656.06422</v>
          </cell>
          <cell r="S578">
            <v>75504.115740000008</v>
          </cell>
          <cell r="T578">
            <v>24863.02578</v>
          </cell>
          <cell r="U578">
            <v>25791.708440000002</v>
          </cell>
          <cell r="V578">
            <v>52807</v>
          </cell>
          <cell r="W578">
            <v>60000</v>
          </cell>
          <cell r="X578">
            <v>100000</v>
          </cell>
          <cell r="Y578">
            <v>426281.70462999999</v>
          </cell>
          <cell r="Z578" t="str">
            <v xml:space="preserve"> </v>
          </cell>
          <cell r="AA578">
            <v>134.40969228057679</v>
          </cell>
          <cell r="AB578">
            <v>24.684315659162138</v>
          </cell>
        </row>
        <row r="579">
          <cell r="A579">
            <v>4143</v>
          </cell>
          <cell r="C579" t="str">
            <v>Drugi tekoči transferi v tujino</v>
          </cell>
          <cell r="D579">
            <v>1553849.5595499999</v>
          </cell>
          <cell r="E579">
            <v>1479368</v>
          </cell>
          <cell r="F579">
            <v>74481.559549999889</v>
          </cell>
          <cell r="G579">
            <v>87.01332898136593</v>
          </cell>
          <cell r="H579">
            <v>-20.097953185155262</v>
          </cell>
          <cell r="I579">
            <v>8268.5195999999996</v>
          </cell>
          <cell r="J579">
            <v>105901.68497000002</v>
          </cell>
          <cell r="K579">
            <v>163191.33757</v>
          </cell>
          <cell r="L579">
            <v>277361.54214000003</v>
          </cell>
          <cell r="N579">
            <v>147593.00873</v>
          </cell>
          <cell r="O579">
            <v>108626.87634999999</v>
          </cell>
          <cell r="P579">
            <v>111410.69825</v>
          </cell>
          <cell r="Q579">
            <v>644992.12547000009</v>
          </cell>
          <cell r="R579">
            <v>104182.53474000002</v>
          </cell>
          <cell r="S579">
            <v>97224.866340000008</v>
          </cell>
          <cell r="T579">
            <v>113003.12167000002</v>
          </cell>
          <cell r="U579">
            <v>166937.17283999998</v>
          </cell>
          <cell r="V579">
            <v>204850</v>
          </cell>
          <cell r="W579">
            <v>100000</v>
          </cell>
          <cell r="X579">
            <v>50000</v>
          </cell>
          <cell r="Y579">
            <v>1481189.82106</v>
          </cell>
          <cell r="Z579" t="str">
            <v xml:space="preserve"> </v>
          </cell>
          <cell r="AA579">
            <v>95.323888465042756</v>
          </cell>
          <cell r="AB579">
            <v>-11.573387323708019</v>
          </cell>
        </row>
        <row r="580">
          <cell r="D580" t="str">
            <v xml:space="preserve"> </v>
          </cell>
          <cell r="Q580" t="str">
            <v xml:space="preserve"> </v>
          </cell>
          <cell r="Y580" t="str">
            <v xml:space="preserve"> </v>
          </cell>
          <cell r="AA580" t="str">
            <v xml:space="preserve"> </v>
          </cell>
          <cell r="AB580" t="str">
            <v xml:space="preserve"> </v>
          </cell>
        </row>
        <row r="581">
          <cell r="A581">
            <v>42</v>
          </cell>
          <cell r="B581" t="str">
            <v xml:space="preserve">    </v>
          </cell>
          <cell r="C581" t="str">
            <v xml:space="preserve">INVESTICIJSKI ODHODKI </v>
          </cell>
          <cell r="D581">
            <v>55991994.440779999</v>
          </cell>
          <cell r="E581">
            <v>73423778</v>
          </cell>
          <cell r="F581">
            <v>-17431783.559220001</v>
          </cell>
          <cell r="G581">
            <v>99.568264472392102</v>
          </cell>
          <cell r="H581">
            <v>-8.5690868022111175</v>
          </cell>
          <cell r="I581">
            <v>128787.50247000001</v>
          </cell>
          <cell r="J581">
            <v>2432302.0836999998</v>
          </cell>
          <cell r="K581">
            <v>2741737.9131700001</v>
          </cell>
          <cell r="L581">
            <v>5302827.4993399996</v>
          </cell>
          <cell r="N581">
            <v>2011648.3585699999</v>
          </cell>
          <cell r="O581">
            <v>2733867.52917</v>
          </cell>
          <cell r="P581">
            <v>3839293.2980299997</v>
          </cell>
          <cell r="Q581">
            <v>13887636.685109999</v>
          </cell>
          <cell r="R581">
            <v>3880097.6310000001</v>
          </cell>
          <cell r="S581">
            <v>3585816.5799799999</v>
          </cell>
          <cell r="T581">
            <v>3881270.1326600006</v>
          </cell>
          <cell r="U581">
            <v>4065952.3214100003</v>
          </cell>
          <cell r="V581">
            <v>4871350</v>
          </cell>
          <cell r="W581">
            <v>9160000</v>
          </cell>
          <cell r="X581">
            <v>17510000</v>
          </cell>
          <cell r="Y581">
            <v>60842123.350160003</v>
          </cell>
          <cell r="Z581">
            <v>0</v>
          </cell>
          <cell r="AA581">
            <v>108.66218279563115</v>
          </cell>
          <cell r="AB581">
            <v>0.7997985117172135</v>
          </cell>
        </row>
        <row r="582">
          <cell r="C582" t="str">
            <v xml:space="preserve">                                 - dinamizirani sprejeti proračun</v>
          </cell>
          <cell r="D582">
            <v>20415242</v>
          </cell>
          <cell r="I582">
            <v>128788</v>
          </cell>
          <cell r="J582">
            <v>128788</v>
          </cell>
          <cell r="K582">
            <v>128788</v>
          </cell>
          <cell r="N582">
            <v>128788</v>
          </cell>
          <cell r="O582">
            <v>128788</v>
          </cell>
          <cell r="P582">
            <v>128788</v>
          </cell>
          <cell r="Q582">
            <v>772728</v>
          </cell>
          <cell r="R582">
            <v>128788</v>
          </cell>
          <cell r="S582">
            <v>128788</v>
          </cell>
          <cell r="T582">
            <v>128788</v>
          </cell>
          <cell r="U582">
            <v>128788</v>
          </cell>
          <cell r="V582">
            <v>9019326</v>
          </cell>
          <cell r="W582">
            <v>12235706</v>
          </cell>
          <cell r="X582">
            <v>6762868</v>
          </cell>
          <cell r="Y582">
            <v>29305780</v>
          </cell>
        </row>
        <row r="583">
          <cell r="C583" t="str">
            <v xml:space="preserve"> </v>
          </cell>
          <cell r="Q583" t="str">
            <v xml:space="preserve"> </v>
          </cell>
        </row>
        <row r="584">
          <cell r="A584">
            <v>420</v>
          </cell>
          <cell r="C584" t="str">
            <v>NAKUP IN GRADNJA OSNOVNIH SREDSTEV</v>
          </cell>
          <cell r="D584">
            <v>55991994.440779999</v>
          </cell>
          <cell r="E584">
            <v>73423778</v>
          </cell>
          <cell r="F584">
            <v>-17431783.559220001</v>
          </cell>
          <cell r="G584">
            <v>99.568264472392102</v>
          </cell>
          <cell r="H584">
            <v>-8.5690868022111175</v>
          </cell>
          <cell r="I584">
            <v>128787.50247000001</v>
          </cell>
          <cell r="J584">
            <v>2432302.0836999998</v>
          </cell>
          <cell r="K584">
            <v>2741737.9131700001</v>
          </cell>
          <cell r="L584">
            <v>5302827.4993399996</v>
          </cell>
          <cell r="N584">
            <v>2011648.3585699999</v>
          </cell>
          <cell r="O584">
            <v>2733867.52917</v>
          </cell>
          <cell r="P584">
            <v>3839293.2980299997</v>
          </cell>
          <cell r="Q584">
            <v>13887636.685109999</v>
          </cell>
          <cell r="R584">
            <v>3880097.6310000001</v>
          </cell>
          <cell r="S584">
            <v>3585816.5799799999</v>
          </cell>
          <cell r="T584">
            <v>3881270.1326600006</v>
          </cell>
          <cell r="U584">
            <v>4065952.3214100003</v>
          </cell>
          <cell r="V584">
            <v>4871350</v>
          </cell>
          <cell r="W584">
            <v>9160000</v>
          </cell>
          <cell r="X584">
            <v>17510000</v>
          </cell>
          <cell r="Y584">
            <v>60842123.350160003</v>
          </cell>
          <cell r="Z584">
            <v>0</v>
          </cell>
          <cell r="AA584">
            <v>108.66218279563115</v>
          </cell>
          <cell r="AB584">
            <v>0.7997985117172135</v>
          </cell>
        </row>
        <row r="585">
          <cell r="Q585" t="str">
            <v xml:space="preserve"> </v>
          </cell>
        </row>
        <row r="586">
          <cell r="A586">
            <v>4200</v>
          </cell>
          <cell r="C586" t="str">
            <v>Nakup zgradb in prostorov</v>
          </cell>
          <cell r="D586">
            <v>1736941.6678099998</v>
          </cell>
          <cell r="E586">
            <v>5505153</v>
          </cell>
          <cell r="F586">
            <v>-3768211.3321900005</v>
          </cell>
          <cell r="G586">
            <v>71.401276843442517</v>
          </cell>
          <cell r="H586">
            <v>-34.434089216306234</v>
          </cell>
          <cell r="I586">
            <v>0</v>
          </cell>
          <cell r="J586">
            <v>100266.02687</v>
          </cell>
          <cell r="K586">
            <v>318349.05793000001</v>
          </cell>
          <cell r="L586">
            <v>418615.08480000001</v>
          </cell>
          <cell r="N586">
            <v>232140.08849999995</v>
          </cell>
          <cell r="O586">
            <v>7792.0993300000009</v>
          </cell>
          <cell r="P586">
            <v>92128.409420000011</v>
          </cell>
          <cell r="Q586">
            <v>750675.68204999994</v>
          </cell>
          <cell r="R586">
            <v>90442.193780000001</v>
          </cell>
          <cell r="S586">
            <v>38155.071620000002</v>
          </cell>
          <cell r="T586">
            <v>94084.519530000005</v>
          </cell>
          <cell r="U586">
            <v>127418.1721</v>
          </cell>
          <cell r="V586">
            <v>53000</v>
          </cell>
          <cell r="W586">
            <v>1000000</v>
          </cell>
          <cell r="X586">
            <v>1760000</v>
          </cell>
          <cell r="Y586">
            <v>3913775.6390800001</v>
          </cell>
          <cell r="Z586" t="str">
            <v xml:space="preserve"> </v>
          </cell>
          <cell r="AA586">
            <v>225.32568085689562</v>
          </cell>
          <cell r="AB586">
            <v>109.02196739971765</v>
          </cell>
        </row>
        <row r="587">
          <cell r="A587">
            <v>4201</v>
          </cell>
          <cell r="C587" t="str">
            <v>Nakup prevoznih sredstev</v>
          </cell>
          <cell r="D587">
            <v>1132498.6475</v>
          </cell>
          <cell r="E587">
            <v>1725379</v>
          </cell>
          <cell r="F587">
            <v>-592880.35250000004</v>
          </cell>
          <cell r="G587">
            <v>74.646652031060341</v>
          </cell>
          <cell r="H587">
            <v>-31.453946711606676</v>
          </cell>
          <cell r="I587">
            <v>0</v>
          </cell>
          <cell r="J587">
            <v>0</v>
          </cell>
          <cell r="K587">
            <v>16474.055</v>
          </cell>
          <cell r="L587">
            <v>16474.055</v>
          </cell>
          <cell r="N587">
            <v>25740.753860000004</v>
          </cell>
          <cell r="O587">
            <v>26770.61047</v>
          </cell>
          <cell r="P587">
            <v>3256.9213599999998</v>
          </cell>
          <cell r="Q587">
            <v>72242.340689999997</v>
          </cell>
          <cell r="R587">
            <v>40089.260329999997</v>
          </cell>
          <cell r="S587">
            <v>27822.631340000004</v>
          </cell>
          <cell r="T587">
            <v>144733.96511000002</v>
          </cell>
          <cell r="U587">
            <v>298458.50849000004</v>
          </cell>
          <cell r="V587">
            <v>108500</v>
          </cell>
          <cell r="W587">
            <v>300000</v>
          </cell>
          <cell r="X587">
            <v>500000</v>
          </cell>
          <cell r="Y587">
            <v>1491846.7059599999</v>
          </cell>
          <cell r="Z587" t="str">
            <v xml:space="preserve"> </v>
          </cell>
          <cell r="AA587">
            <v>131.73055078284321</v>
          </cell>
          <cell r="AB587">
            <v>22.199026700225616</v>
          </cell>
        </row>
        <row r="588">
          <cell r="A588">
            <v>4202</v>
          </cell>
          <cell r="C588" t="str">
            <v>Nakup opreme</v>
          </cell>
          <cell r="D588">
            <v>12337952.345960001</v>
          </cell>
          <cell r="E588">
            <v>16048155</v>
          </cell>
          <cell r="F588">
            <v>-3710202.6540399995</v>
          </cell>
          <cell r="G588">
            <v>91.493178726473118</v>
          </cell>
          <cell r="H588">
            <v>-15.984225228215692</v>
          </cell>
          <cell r="I588">
            <v>3727.6364700000004</v>
          </cell>
          <cell r="J588">
            <v>382509.91712</v>
          </cell>
          <cell r="K588">
            <v>914144.04119999986</v>
          </cell>
          <cell r="L588">
            <v>1300381.59479</v>
          </cell>
          <cell r="N588">
            <v>247869.91037999996</v>
          </cell>
          <cell r="O588">
            <v>485721.01485999988</v>
          </cell>
          <cell r="P588">
            <v>575570.04157999984</v>
          </cell>
          <cell r="Q588">
            <v>2609542.5616099997</v>
          </cell>
          <cell r="R588">
            <v>516898.42988999997</v>
          </cell>
          <cell r="S588">
            <v>473788.58489</v>
          </cell>
          <cell r="T588">
            <v>605089.5385400001</v>
          </cell>
          <cell r="U588">
            <v>794583.49502000003</v>
          </cell>
          <cell r="V588">
            <v>1500000</v>
          </cell>
          <cell r="W588">
            <v>2000000</v>
          </cell>
          <cell r="X588">
            <v>5500000</v>
          </cell>
          <cell r="Y588">
            <v>13999902.60995</v>
          </cell>
          <cell r="Z588" t="str">
            <v xml:space="preserve"> </v>
          </cell>
          <cell r="AA588">
            <v>113.47022761466734</v>
          </cell>
          <cell r="AB588">
            <v>5.259951405071746</v>
          </cell>
        </row>
        <row r="589">
          <cell r="A589">
            <v>4203</v>
          </cell>
          <cell r="C589" t="str">
            <v>Nakup drugih osnovnih sredstev</v>
          </cell>
          <cell r="D589">
            <v>198116.77835000001</v>
          </cell>
          <cell r="E589">
            <v>533811</v>
          </cell>
          <cell r="F589">
            <v>-335694.22164999996</v>
          </cell>
          <cell r="G589">
            <v>78.904759498678743</v>
          </cell>
          <cell r="H589">
            <v>-27.543838844188485</v>
          </cell>
          <cell r="I589">
            <v>0</v>
          </cell>
          <cell r="J589">
            <v>0</v>
          </cell>
          <cell r="K589">
            <v>1392.3251</v>
          </cell>
          <cell r="L589">
            <v>1392.3251</v>
          </cell>
          <cell r="N589">
            <v>4850.3050099999991</v>
          </cell>
          <cell r="O589">
            <v>5329.1726699999999</v>
          </cell>
          <cell r="P589">
            <v>2421.2624100000003</v>
          </cell>
          <cell r="Q589">
            <v>13993.065189999998</v>
          </cell>
          <cell r="R589">
            <v>7575.2727199999999</v>
          </cell>
          <cell r="S589">
            <v>1202.52676</v>
          </cell>
          <cell r="T589">
            <v>2531.2799600000003</v>
          </cell>
          <cell r="U589">
            <v>30330.396189999996</v>
          </cell>
          <cell r="V589">
            <v>60850</v>
          </cell>
          <cell r="W589">
            <v>100000</v>
          </cell>
          <cell r="X589">
            <v>300000</v>
          </cell>
          <cell r="Y589">
            <v>516482.54081999999</v>
          </cell>
          <cell r="Z589" t="str">
            <v xml:space="preserve"> </v>
          </cell>
          <cell r="AA589">
            <v>260.69601228199053</v>
          </cell>
          <cell r="AB589">
            <v>141.8330355120506</v>
          </cell>
        </row>
        <row r="590">
          <cell r="A590">
            <v>4204</v>
          </cell>
          <cell r="C590" t="str">
            <v>Novogradnje, rekonstrukcije in adaptacije</v>
          </cell>
          <cell r="D590">
            <v>25981418.176729999</v>
          </cell>
          <cell r="E590">
            <v>30805535</v>
          </cell>
          <cell r="F590">
            <v>-4824116.8232700005</v>
          </cell>
          <cell r="G590">
            <v>117.94360549086109</v>
          </cell>
          <cell r="H590">
            <v>8.3045045829762074</v>
          </cell>
          <cell r="I590">
            <v>0</v>
          </cell>
          <cell r="J590">
            <v>1486826.8961700001</v>
          </cell>
          <cell r="K590">
            <v>890069.16993000009</v>
          </cell>
          <cell r="L590">
            <v>2376896.0661000004</v>
          </cell>
          <cell r="N590">
            <v>972861.04663</v>
          </cell>
          <cell r="O590">
            <v>1568083.46673</v>
          </cell>
          <cell r="P590">
            <v>2278547.21667</v>
          </cell>
          <cell r="Q590">
            <v>7196387.7961300006</v>
          </cell>
          <cell r="R590">
            <v>2269460.0525000002</v>
          </cell>
          <cell r="S590">
            <v>2195047.62849</v>
          </cell>
          <cell r="T590">
            <v>2136928.9096500003</v>
          </cell>
          <cell r="U590">
            <v>1666864.0261900001</v>
          </cell>
          <cell r="V590">
            <v>1865000</v>
          </cell>
          <cell r="W590">
            <v>3500000</v>
          </cell>
          <cell r="X590">
            <v>5400000</v>
          </cell>
          <cell r="Y590">
            <v>26229688.41296</v>
          </cell>
          <cell r="Z590" t="str">
            <v xml:space="preserve"> </v>
          </cell>
          <cell r="AA590">
            <v>100.95556845489044</v>
          </cell>
          <cell r="AB590">
            <v>-6.3491943832185171</v>
          </cell>
        </row>
        <row r="591">
          <cell r="A591">
            <v>4205</v>
          </cell>
          <cell r="C591" t="str">
            <v>Investicijsko vzdrževanje in obnove</v>
          </cell>
          <cell r="D591">
            <v>8200299.6143699996</v>
          </cell>
          <cell r="E591">
            <v>11107184</v>
          </cell>
          <cell r="F591">
            <v>-2906884.3856300004</v>
          </cell>
          <cell r="G591">
            <v>77.019179763932328</v>
          </cell>
          <cell r="H591">
            <v>-29.275317021182431</v>
          </cell>
          <cell r="I591">
            <v>0</v>
          </cell>
          <cell r="J591">
            <v>363351.78503999999</v>
          </cell>
          <cell r="K591">
            <v>340004.61284999992</v>
          </cell>
          <cell r="L591">
            <v>703356.39788999991</v>
          </cell>
          <cell r="N591">
            <v>197260.22814999998</v>
          </cell>
          <cell r="O591">
            <v>345457.86244000006</v>
          </cell>
          <cell r="P591">
            <v>457281.43325999996</v>
          </cell>
          <cell r="Q591">
            <v>1703355.9217399997</v>
          </cell>
          <cell r="R591">
            <v>483814.43345000001</v>
          </cell>
          <cell r="S591">
            <v>444214.93690000009</v>
          </cell>
          <cell r="T591">
            <v>499665.96001000004</v>
          </cell>
          <cell r="U591">
            <v>623915.75484000007</v>
          </cell>
          <cell r="V591">
            <v>400000</v>
          </cell>
          <cell r="W591">
            <v>1500000</v>
          </cell>
          <cell r="X591">
            <v>2000000</v>
          </cell>
          <cell r="Y591">
            <v>7654967.0069399998</v>
          </cell>
          <cell r="Z591" t="str">
            <v xml:space="preserve"> </v>
          </cell>
          <cell r="AA591">
            <v>93.349845334012272</v>
          </cell>
          <cell r="AB591">
            <v>-13.404596165109211</v>
          </cell>
        </row>
        <row r="592">
          <cell r="A592">
            <v>4206</v>
          </cell>
          <cell r="C592" t="str">
            <v>Nakup zemljišč in naravnih bogastev</v>
          </cell>
          <cell r="D592">
            <v>951401.21924000001</v>
          </cell>
          <cell r="E592">
            <v>1261269</v>
          </cell>
          <cell r="F592">
            <v>-309867.78075999999</v>
          </cell>
          <cell r="G592">
            <v>68.978069921888689</v>
          </cell>
          <cell r="H592">
            <v>-36.659256270074671</v>
          </cell>
          <cell r="I592">
            <v>0</v>
          </cell>
          <cell r="J592">
            <v>0</v>
          </cell>
          <cell r="K592">
            <v>104425.99782000002</v>
          </cell>
          <cell r="L592">
            <v>104425.99782000002</v>
          </cell>
          <cell r="N592">
            <v>55129.784319999999</v>
          </cell>
          <cell r="O592">
            <v>31665.195399999997</v>
          </cell>
          <cell r="P592">
            <v>70553.613259999984</v>
          </cell>
          <cell r="Q592">
            <v>261774.59080000001</v>
          </cell>
          <cell r="R592">
            <v>40927.518230000001</v>
          </cell>
          <cell r="S592">
            <v>39048.524389999999</v>
          </cell>
          <cell r="T592">
            <v>22461.12873</v>
          </cell>
          <cell r="U592">
            <v>131169.75577000002</v>
          </cell>
          <cell r="V592">
            <v>145000</v>
          </cell>
          <cell r="W592">
            <v>250000</v>
          </cell>
          <cell r="X592">
            <v>300000</v>
          </cell>
          <cell r="Y592">
            <v>1190381.51792</v>
          </cell>
          <cell r="Z592" t="str">
            <v xml:space="preserve"> </v>
          </cell>
          <cell r="AA592">
            <v>125.11877153898358</v>
          </cell>
          <cell r="AB592">
            <v>16.065650778277913</v>
          </cell>
        </row>
        <row r="593">
          <cell r="A593">
            <v>4207</v>
          </cell>
          <cell r="C593" t="str">
            <v>Nakup nematerialnega premoženja</v>
          </cell>
          <cell r="D593">
            <v>226896.35337999999</v>
          </cell>
          <cell r="E593">
            <v>70464</v>
          </cell>
          <cell r="F593">
            <v>156432.35337999999</v>
          </cell>
          <cell r="G593">
            <v>191.24574857935062</v>
          </cell>
          <cell r="H593">
            <v>75.615930743205354</v>
          </cell>
          <cell r="I593">
            <v>0</v>
          </cell>
          <cell r="J593">
            <v>4884.3301499999998</v>
          </cell>
          <cell r="K593">
            <v>5016.2375400000001</v>
          </cell>
          <cell r="L593">
            <v>9900.5676899999999</v>
          </cell>
          <cell r="N593">
            <v>71404.902700000006</v>
          </cell>
          <cell r="O593">
            <v>55515.844190000003</v>
          </cell>
          <cell r="P593">
            <v>10776.51662</v>
          </cell>
          <cell r="Q593">
            <v>147597.83120000002</v>
          </cell>
          <cell r="R593">
            <v>5656.9468100000004</v>
          </cell>
          <cell r="S593">
            <v>5656.9468100000004</v>
          </cell>
          <cell r="T593">
            <v>5656.9468100000004</v>
          </cell>
          <cell r="U593">
            <v>10867.607460000001</v>
          </cell>
          <cell r="V593">
            <v>31500</v>
          </cell>
          <cell r="W593">
            <v>10000</v>
          </cell>
          <cell r="X593">
            <v>0</v>
          </cell>
          <cell r="Y593">
            <v>216936.27909</v>
          </cell>
          <cell r="Z593" t="str">
            <v xml:space="preserve"> </v>
          </cell>
          <cell r="AA593">
            <v>95.610297767404333</v>
          </cell>
          <cell r="AB593">
            <v>-11.307701514467212</v>
          </cell>
        </row>
        <row r="594">
          <cell r="A594">
            <v>4208</v>
          </cell>
          <cell r="C594" t="str">
            <v>Študije izvedljivosti projektov in projektna dokument.</v>
          </cell>
          <cell r="D594">
            <v>5210969.6374399997</v>
          </cell>
          <cell r="E594">
            <v>6344825</v>
          </cell>
          <cell r="F594">
            <v>-1133855.3625600003</v>
          </cell>
          <cell r="G594">
            <v>121.18192152539305</v>
          </cell>
          <cell r="H594">
            <v>11.278164853437133</v>
          </cell>
          <cell r="I594">
            <v>125059.86600000001</v>
          </cell>
          <cell r="J594">
            <v>94463.128349999984</v>
          </cell>
          <cell r="K594">
            <v>151862.41580000002</v>
          </cell>
          <cell r="L594">
            <v>371385.41015000001</v>
          </cell>
          <cell r="N594">
            <v>204391.33901999998</v>
          </cell>
          <cell r="O594">
            <v>207532.26307999992</v>
          </cell>
          <cell r="P594">
            <v>348757.88344999996</v>
          </cell>
          <cell r="Q594">
            <v>1132066.8956999998</v>
          </cell>
          <cell r="R594">
            <v>425233.52328999998</v>
          </cell>
          <cell r="S594">
            <v>360879.72877999983</v>
          </cell>
          <cell r="T594">
            <v>370117.88431999995</v>
          </cell>
          <cell r="U594">
            <v>382344.60534999997</v>
          </cell>
          <cell r="V594">
            <v>707500</v>
          </cell>
          <cell r="W594">
            <v>500000</v>
          </cell>
          <cell r="X594">
            <v>1750000</v>
          </cell>
          <cell r="Y594">
            <v>5628142.6374399997</v>
          </cell>
          <cell r="Z594" t="str">
            <v xml:space="preserve"> </v>
          </cell>
          <cell r="AA594">
            <v>108.00566936722635</v>
          </cell>
          <cell r="AB594">
            <v>0.19078791022852215</v>
          </cell>
        </row>
        <row r="595">
          <cell r="A595">
            <v>4209</v>
          </cell>
          <cell r="C595" t="str">
            <v>Nakup blagovnih rezerv in intervencijskih zalog</v>
          </cell>
          <cell r="D595">
            <v>15500</v>
          </cell>
          <cell r="E595">
            <v>22003</v>
          </cell>
          <cell r="F595">
            <v>-6503</v>
          </cell>
          <cell r="G595" t="str">
            <v>…</v>
          </cell>
          <cell r="H595" t="str">
            <v>…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 t="str">
            <v xml:space="preserve"> </v>
          </cell>
          <cell r="AA595" t="str">
            <v>…</v>
          </cell>
          <cell r="AB595" t="str">
            <v>…</v>
          </cell>
        </row>
        <row r="596">
          <cell r="Q596" t="str">
            <v xml:space="preserve"> </v>
          </cell>
        </row>
        <row r="597">
          <cell r="A597">
            <v>43</v>
          </cell>
          <cell r="C597" t="str">
            <v>INVESTICIJSKI TRANSFERI</v>
          </cell>
          <cell r="D597">
            <v>49667569.949589998</v>
          </cell>
          <cell r="E597">
            <v>52978238</v>
          </cell>
          <cell r="F597">
            <v>-3310668.0504100025</v>
          </cell>
          <cell r="G597">
            <v>93.194918963865092</v>
          </cell>
          <cell r="H597">
            <v>-14.421562016652814</v>
          </cell>
          <cell r="I597">
            <v>14500</v>
          </cell>
          <cell r="J597">
            <v>4845716.7296099989</v>
          </cell>
          <cell r="K597">
            <v>3974257.1212199996</v>
          </cell>
          <cell r="L597">
            <v>8834473.850829998</v>
          </cell>
          <cell r="N597">
            <v>6201264.2926700013</v>
          </cell>
          <cell r="O597">
            <v>3502565.47645</v>
          </cell>
          <cell r="P597">
            <v>3998554.6566499998</v>
          </cell>
          <cell r="Q597">
            <v>22536858.2766</v>
          </cell>
          <cell r="R597">
            <v>4366704.2624699995</v>
          </cell>
          <cell r="S597">
            <v>3164990.3735400001</v>
          </cell>
          <cell r="T597">
            <v>2861024.32583</v>
          </cell>
          <cell r="U597">
            <v>3774225.9968999997</v>
          </cell>
          <cell r="V597">
            <v>4958415</v>
          </cell>
          <cell r="W597">
            <v>2250000</v>
          </cell>
          <cell r="X597">
            <v>5780000</v>
          </cell>
          <cell r="Y597">
            <v>49692218.235339999</v>
          </cell>
          <cell r="Z597">
            <v>0</v>
          </cell>
          <cell r="AA597">
            <v>100.0496265184204</v>
          </cell>
          <cell r="AB597">
            <v>-7.1895857899625213</v>
          </cell>
        </row>
        <row r="598">
          <cell r="C598" t="str">
            <v xml:space="preserve">                                 - dinamizirani sprejeti proračun</v>
          </cell>
          <cell r="D598">
            <v>6110110</v>
          </cell>
          <cell r="I598">
            <v>14500</v>
          </cell>
          <cell r="J598">
            <v>14500</v>
          </cell>
          <cell r="K598">
            <v>14500</v>
          </cell>
          <cell r="N598">
            <v>14500</v>
          </cell>
          <cell r="O598">
            <v>14500</v>
          </cell>
          <cell r="P598">
            <v>14500</v>
          </cell>
          <cell r="Q598">
            <v>87000</v>
          </cell>
          <cell r="R598">
            <v>14500</v>
          </cell>
          <cell r="S598">
            <v>14500</v>
          </cell>
          <cell r="T598">
            <v>14500</v>
          </cell>
          <cell r="U598">
            <v>14500</v>
          </cell>
          <cell r="V598">
            <v>4676350</v>
          </cell>
          <cell r="W598">
            <v>2751962</v>
          </cell>
          <cell r="X598">
            <v>3198648</v>
          </cell>
          <cell r="Y598">
            <v>10771960</v>
          </cell>
        </row>
        <row r="599">
          <cell r="C599" t="str">
            <v xml:space="preserve"> </v>
          </cell>
          <cell r="Q599" t="str">
            <v xml:space="preserve"> </v>
          </cell>
        </row>
        <row r="600">
          <cell r="A600">
            <v>430</v>
          </cell>
          <cell r="C600" t="str">
            <v>INVESTICIJSKI TRANSFERI</v>
          </cell>
          <cell r="D600">
            <v>49667569.949589998</v>
          </cell>
          <cell r="E600">
            <v>52978238</v>
          </cell>
          <cell r="F600">
            <v>-3310668.0504100025</v>
          </cell>
          <cell r="G600">
            <v>93.194918963865092</v>
          </cell>
          <cell r="H600">
            <v>-14.421562016652814</v>
          </cell>
          <cell r="I600">
            <v>14500</v>
          </cell>
          <cell r="J600">
            <v>4845716.7296099989</v>
          </cell>
          <cell r="K600">
            <v>3974257.1212199996</v>
          </cell>
          <cell r="L600">
            <v>8834473.850829998</v>
          </cell>
          <cell r="N600">
            <v>6201264.2926700013</v>
          </cell>
          <cell r="O600">
            <v>3502565.47645</v>
          </cell>
          <cell r="P600">
            <v>3998554.6566499998</v>
          </cell>
          <cell r="Q600">
            <v>22536858.2766</v>
          </cell>
          <cell r="R600">
            <v>4366704.2624699995</v>
          </cell>
          <cell r="S600">
            <v>3164990.3735400001</v>
          </cell>
          <cell r="T600">
            <v>2861024.32583</v>
          </cell>
          <cell r="U600">
            <v>3774225.9968999997</v>
          </cell>
          <cell r="V600">
            <v>4958415</v>
          </cell>
          <cell r="W600">
            <v>2250000</v>
          </cell>
          <cell r="X600">
            <v>5780000</v>
          </cell>
          <cell r="Y600">
            <v>49692218.235339999</v>
          </cell>
          <cell r="Z600">
            <v>0</v>
          </cell>
          <cell r="AA600">
            <v>100.0496265184204</v>
          </cell>
          <cell r="AB600">
            <v>-7.1895857899625213</v>
          </cell>
        </row>
        <row r="601">
          <cell r="Q601" t="str">
            <v xml:space="preserve"> </v>
          </cell>
        </row>
        <row r="602">
          <cell r="A602">
            <v>4300</v>
          </cell>
          <cell r="C602" t="str">
            <v>Investicijski transferi drugim ravnem države</v>
          </cell>
          <cell r="D602">
            <v>9546907.7047000006</v>
          </cell>
          <cell r="E602">
            <v>9647307</v>
          </cell>
          <cell r="F602">
            <v>-100399.29529999942</v>
          </cell>
          <cell r="G602">
            <v>107.98745256599747</v>
          </cell>
          <cell r="H602">
            <v>-0.83796825895548466</v>
          </cell>
          <cell r="I602">
            <v>14500</v>
          </cell>
          <cell r="J602">
            <v>163526.42778</v>
          </cell>
          <cell r="K602">
            <v>824020.7858999999</v>
          </cell>
          <cell r="L602">
            <v>1002047.2136799999</v>
          </cell>
          <cell r="N602">
            <v>2879200.5133800004</v>
          </cell>
          <cell r="O602">
            <v>390114.65560999996</v>
          </cell>
          <cell r="P602">
            <v>475600.63276000001</v>
          </cell>
          <cell r="Q602">
            <v>4746963.0154300006</v>
          </cell>
          <cell r="R602">
            <v>838136.63107999985</v>
          </cell>
          <cell r="S602">
            <v>263574.70737999998</v>
          </cell>
          <cell r="T602">
            <v>941280.86815999995</v>
          </cell>
          <cell r="U602">
            <v>554476.87361000001</v>
          </cell>
          <cell r="V602">
            <v>604450</v>
          </cell>
          <cell r="W602">
            <v>1000000</v>
          </cell>
          <cell r="X602">
            <v>1000000</v>
          </cell>
          <cell r="Y602">
            <v>9948882.095660001</v>
          </cell>
          <cell r="Z602" t="str">
            <v xml:space="preserve"> </v>
          </cell>
          <cell r="AA602">
            <v>104.2105192947671</v>
          </cell>
          <cell r="AB602">
            <v>-3.3297594668208745</v>
          </cell>
        </row>
        <row r="603">
          <cell r="A603">
            <v>4301</v>
          </cell>
          <cell r="C603" t="str">
            <v>Kapitalski transferi javnim skladom in agencijam</v>
          </cell>
          <cell r="D603">
            <v>267667.489</v>
          </cell>
          <cell r="E603">
            <v>220972</v>
          </cell>
          <cell r="F603">
            <v>46695.489000000001</v>
          </cell>
          <cell r="G603">
            <v>12.370192265291898</v>
          </cell>
          <cell r="H603">
            <v>-88.64077845244087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N603">
            <v>200000</v>
          </cell>
          <cell r="O603">
            <v>0</v>
          </cell>
          <cell r="P603">
            <v>0</v>
          </cell>
          <cell r="Q603">
            <v>200000</v>
          </cell>
          <cell r="R603">
            <v>0</v>
          </cell>
          <cell r="S603">
            <v>0</v>
          </cell>
          <cell r="T603">
            <v>0</v>
          </cell>
          <cell r="U603">
            <v>36667.489000000001</v>
          </cell>
          <cell r="V603">
            <v>26000</v>
          </cell>
          <cell r="W603">
            <v>0</v>
          </cell>
          <cell r="X603">
            <v>0</v>
          </cell>
          <cell r="Y603">
            <v>262667.489</v>
          </cell>
          <cell r="Z603" t="str">
            <v xml:space="preserve"> </v>
          </cell>
          <cell r="AA603">
            <v>98.132010720211156</v>
          </cell>
          <cell r="AB603">
            <v>-8.9684501667800021</v>
          </cell>
        </row>
        <row r="604">
          <cell r="A604">
            <v>4302</v>
          </cell>
          <cell r="C604" t="str">
            <v xml:space="preserve">Investicijski transferi neprofitnim organizacijam </v>
          </cell>
          <cell r="D604">
            <v>1090601.2080899999</v>
          </cell>
          <cell r="E604">
            <v>1224852</v>
          </cell>
          <cell r="F604">
            <v>-134250.79191000015</v>
          </cell>
          <cell r="G604">
            <v>94.614635869948188</v>
          </cell>
          <cell r="H604">
            <v>-13.117873397660077</v>
          </cell>
          <cell r="I604">
            <v>0</v>
          </cell>
          <cell r="J604">
            <v>0</v>
          </cell>
          <cell r="K604">
            <v>11314.406000000001</v>
          </cell>
          <cell r="L604">
            <v>11314.406000000001</v>
          </cell>
          <cell r="N604">
            <v>118181.139</v>
          </cell>
          <cell r="O604">
            <v>35576.74</v>
          </cell>
          <cell r="P604">
            <v>47460.272499999999</v>
          </cell>
          <cell r="Q604">
            <v>212532.5575</v>
          </cell>
          <cell r="R604">
            <v>140978.11016999997</v>
          </cell>
          <cell r="S604">
            <v>67316.858390000009</v>
          </cell>
          <cell r="T604">
            <v>74325.931880000004</v>
          </cell>
          <cell r="U604">
            <v>106500.43088</v>
          </cell>
          <cell r="V604">
            <v>159500</v>
          </cell>
          <cell r="W604">
            <v>130000</v>
          </cell>
          <cell r="X604">
            <v>140000</v>
          </cell>
          <cell r="Y604">
            <v>1031153.88882</v>
          </cell>
          <cell r="Z604" t="str">
            <v xml:space="preserve"> </v>
          </cell>
          <cell r="AA604">
            <v>94.549124021775881</v>
          </cell>
          <cell r="AB604">
            <v>-12.29209274417822</v>
          </cell>
        </row>
        <row r="605">
          <cell r="A605">
            <v>4303</v>
          </cell>
          <cell r="C605" t="str">
            <v>Investicijski transferi javnim podjetjem (vključno DARS)</v>
          </cell>
          <cell r="D605">
            <v>27793063.913000003</v>
          </cell>
          <cell r="E605">
            <v>29984569</v>
          </cell>
          <cell r="F605">
            <v>-2191505.0869999975</v>
          </cell>
          <cell r="G605">
            <v>83.208984432982959</v>
          </cell>
          <cell r="H605">
            <v>-23.591382522513356</v>
          </cell>
          <cell r="I605">
            <v>0</v>
          </cell>
          <cell r="J605">
            <v>4613400</v>
          </cell>
          <cell r="K605">
            <v>2630100</v>
          </cell>
          <cell r="L605">
            <v>7243500</v>
          </cell>
          <cell r="N605">
            <v>2679600</v>
          </cell>
          <cell r="O605">
            <v>2748900</v>
          </cell>
          <cell r="P605">
            <v>3042600</v>
          </cell>
          <cell r="Q605">
            <v>15714600</v>
          </cell>
          <cell r="R605">
            <v>2315000</v>
          </cell>
          <cell r="S605">
            <v>2315000</v>
          </cell>
          <cell r="T605">
            <v>1115000</v>
          </cell>
          <cell r="U605">
            <v>2339991.44</v>
          </cell>
          <cell r="V605">
            <v>2336815</v>
          </cell>
          <cell r="W605">
            <v>0</v>
          </cell>
          <cell r="X605">
            <v>2340000</v>
          </cell>
          <cell r="Y605">
            <v>28476406.440000001</v>
          </cell>
          <cell r="Z605" t="str">
            <v xml:space="preserve"> </v>
          </cell>
          <cell r="AA605">
            <v>102.45868008341597</v>
          </cell>
          <cell r="AB605">
            <v>-4.9548422231762856</v>
          </cell>
        </row>
        <row r="606">
          <cell r="A606">
            <v>4304</v>
          </cell>
          <cell r="C606" t="str">
            <v>Kapitalski transferi finančnim institucijam</v>
          </cell>
          <cell r="D606">
            <v>0</v>
          </cell>
          <cell r="E606">
            <v>0</v>
          </cell>
          <cell r="F606">
            <v>0</v>
          </cell>
          <cell r="G606" t="str">
            <v>…</v>
          </cell>
          <cell r="H606" t="str">
            <v>…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 t="str">
            <v xml:space="preserve"> </v>
          </cell>
          <cell r="AA606" t="e">
            <v>#DIV/0!</v>
          </cell>
          <cell r="AB606" t="e">
            <v>#DIV/0!</v>
          </cell>
        </row>
        <row r="607">
          <cell r="A607">
            <v>4305</v>
          </cell>
          <cell r="C607" t="str">
            <v>Investicijski transferi privatnim podjetjem in zasebnikom</v>
          </cell>
          <cell r="D607">
            <v>4678775.1238299999</v>
          </cell>
          <cell r="E607">
            <v>4635256</v>
          </cell>
          <cell r="F607">
            <v>43519.123829999939</v>
          </cell>
          <cell r="G607">
            <v>142.6837907603134</v>
          </cell>
          <cell r="H607">
            <v>31.022764701848843</v>
          </cell>
          <cell r="I607">
            <v>0</v>
          </cell>
          <cell r="J607">
            <v>54.338999999999999</v>
          </cell>
          <cell r="K607">
            <v>195085.45575999998</v>
          </cell>
          <cell r="L607">
            <v>195139.79475999999</v>
          </cell>
          <cell r="N607">
            <v>8555.491</v>
          </cell>
          <cell r="O607">
            <v>34436.197</v>
          </cell>
          <cell r="P607">
            <v>17502.417000000001</v>
          </cell>
          <cell r="Q607">
            <v>255633.89976</v>
          </cell>
          <cell r="R607">
            <v>17478.293099999999</v>
          </cell>
          <cell r="S607">
            <v>59760.534</v>
          </cell>
          <cell r="T607">
            <v>140943.40934000001</v>
          </cell>
          <cell r="U607">
            <v>123491.84183999999</v>
          </cell>
          <cell r="V607">
            <v>1392150</v>
          </cell>
          <cell r="W607">
            <v>500000</v>
          </cell>
          <cell r="X607">
            <v>1500000</v>
          </cell>
          <cell r="Y607">
            <v>3989457.97804</v>
          </cell>
          <cell r="Z607" t="str">
            <v xml:space="preserve"> </v>
          </cell>
          <cell r="AA607">
            <v>85.267145191929387</v>
          </cell>
          <cell r="AB607">
            <v>-20.9024627162065</v>
          </cell>
        </row>
        <row r="608">
          <cell r="A608">
            <v>4306</v>
          </cell>
          <cell r="C608" t="str">
            <v xml:space="preserve">Investicijski transferi posameznikom </v>
          </cell>
          <cell r="D608">
            <v>718050.78759999981</v>
          </cell>
          <cell r="E608">
            <v>894473</v>
          </cell>
          <cell r="F608">
            <v>-176422.21240000019</v>
          </cell>
          <cell r="G608">
            <v>410.04951473774594</v>
          </cell>
          <cell r="H608">
            <v>276.53766275275109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N608">
            <v>0</v>
          </cell>
          <cell r="O608">
            <v>0</v>
          </cell>
          <cell r="P608">
            <v>1000</v>
          </cell>
          <cell r="Q608">
            <v>1000</v>
          </cell>
          <cell r="R608">
            <v>607076.75099999993</v>
          </cell>
          <cell r="S608">
            <v>5131.8013699999992</v>
          </cell>
          <cell r="T608">
            <v>11779.59518</v>
          </cell>
          <cell r="U608">
            <v>8456.3416500000003</v>
          </cell>
          <cell r="V608">
            <v>9500</v>
          </cell>
          <cell r="W608">
            <v>20000</v>
          </cell>
          <cell r="X608">
            <v>150000</v>
          </cell>
          <cell r="Y608">
            <v>812944.48919999984</v>
          </cell>
          <cell r="Z608" t="str">
            <v xml:space="preserve"> </v>
          </cell>
          <cell r="AA608">
            <v>113.21545818745929</v>
          </cell>
          <cell r="AB608">
            <v>5.0236161293685484</v>
          </cell>
        </row>
        <row r="609">
          <cell r="A609">
            <v>4307</v>
          </cell>
          <cell r="C609" t="str">
            <v>Investicijski transferi javnim zavodom in javn.gosp.službam</v>
          </cell>
          <cell r="D609">
            <v>5437806.601809999</v>
          </cell>
          <cell r="E609">
            <v>6370709</v>
          </cell>
          <cell r="F609">
            <v>-932902.39819000103</v>
          </cell>
          <cell r="G609">
            <v>127.03931546227483</v>
          </cell>
          <cell r="H609">
            <v>16.656855337258776</v>
          </cell>
          <cell r="I609">
            <v>0</v>
          </cell>
          <cell r="J609">
            <v>68735.962830000004</v>
          </cell>
          <cell r="K609">
            <v>313736.47356000001</v>
          </cell>
          <cell r="L609">
            <v>382472.43639000005</v>
          </cell>
          <cell r="N609">
            <v>315727.14928999997</v>
          </cell>
          <cell r="O609">
            <v>293537.88384000002</v>
          </cell>
          <cell r="P609">
            <v>414391.33438999997</v>
          </cell>
          <cell r="Q609">
            <v>1406128.80391</v>
          </cell>
          <cell r="R609">
            <v>448034.47712</v>
          </cell>
          <cell r="S609">
            <v>448229.35083999997</v>
          </cell>
          <cell r="T609">
            <v>577694.52127000003</v>
          </cell>
          <cell r="U609">
            <v>604641.57992000005</v>
          </cell>
          <cell r="V609">
            <v>430000</v>
          </cell>
          <cell r="W609">
            <v>600000</v>
          </cell>
          <cell r="X609">
            <v>650000</v>
          </cell>
          <cell r="Y609">
            <v>5164728.7330599995</v>
          </cell>
          <cell r="Z609" t="str">
            <v xml:space="preserve"> </v>
          </cell>
          <cell r="AA609">
            <v>94.978161439961767</v>
          </cell>
          <cell r="AB609">
            <v>-11.894098849757171</v>
          </cell>
        </row>
        <row r="610">
          <cell r="A610">
            <v>4308</v>
          </cell>
          <cell r="C610" t="str">
            <v>Investicijski transferi v tujino</v>
          </cell>
          <cell r="D610">
            <v>134697.12156</v>
          </cell>
          <cell r="E610">
            <v>100</v>
          </cell>
          <cell r="F610">
            <v>134597.12156</v>
          </cell>
          <cell r="G610" t="str">
            <v>…</v>
          </cell>
          <cell r="H610" t="str">
            <v>…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5977.1215599999996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5977.1215599999996</v>
          </cell>
          <cell r="Z610" t="str">
            <v xml:space="preserve"> </v>
          </cell>
          <cell r="AA610">
            <v>4.4374530730692179</v>
          </cell>
          <cell r="AB610">
            <v>-95.883624236484962</v>
          </cell>
        </row>
        <row r="611">
          <cell r="E611" t="str">
            <v xml:space="preserve"> </v>
          </cell>
          <cell r="F611" t="str">
            <v xml:space="preserve"> </v>
          </cell>
          <cell r="Z611" t="str">
            <v xml:space="preserve"> </v>
          </cell>
        </row>
        <row r="612">
          <cell r="A612" t="str">
            <v xml:space="preserve"> </v>
          </cell>
          <cell r="I612" t="str">
            <v xml:space="preserve"> </v>
          </cell>
          <cell r="J612" t="str">
            <v xml:space="preserve"> </v>
          </cell>
          <cell r="K612" t="str">
            <v xml:space="preserve"> </v>
          </cell>
          <cell r="N612" t="str">
            <v xml:space="preserve"> </v>
          </cell>
          <cell r="O612" t="str">
            <v xml:space="preserve"> </v>
          </cell>
          <cell r="P612" t="str">
            <v xml:space="preserve"> </v>
          </cell>
          <cell r="Q612" t="str">
            <v xml:space="preserve"> </v>
          </cell>
          <cell r="R612" t="str">
            <v xml:space="preserve"> </v>
          </cell>
        </row>
        <row r="613">
          <cell r="A613" t="str">
            <v xml:space="preserve"> </v>
          </cell>
          <cell r="B613" t="str">
            <v>III.</v>
          </cell>
          <cell r="C613" t="str">
            <v>PRORAČUNSKI PRESEŽEK</v>
          </cell>
          <cell r="D613">
            <v>-38598926.246579885</v>
          </cell>
          <cell r="E613">
            <v>-38393134.630328059</v>
          </cell>
          <cell r="F613">
            <v>-205791.61625182629</v>
          </cell>
          <cell r="G613" t="str">
            <v>…</v>
          </cell>
          <cell r="H613" t="str">
            <v>…</v>
          </cell>
          <cell r="I613">
            <v>-31962839.383703858</v>
          </cell>
          <cell r="J613">
            <v>-12622501.18694111</v>
          </cell>
          <cell r="K613">
            <v>4538510.4259258509</v>
          </cell>
          <cell r="L613">
            <v>-40046830.144719124</v>
          </cell>
          <cell r="N613">
            <v>18657123.475384489</v>
          </cell>
          <cell r="O613">
            <v>13457859.586742729</v>
          </cell>
          <cell r="P613">
            <v>-30796151.769871831</v>
          </cell>
          <cell r="Q613">
            <v>-38727998.852463782</v>
          </cell>
          <cell r="R613">
            <v>34842465.294680536</v>
          </cell>
          <cell r="S613">
            <v>8451092.0722460151</v>
          </cell>
          <cell r="T613">
            <v>-21512261.605926618</v>
          </cell>
          <cell r="U613">
            <v>27961410.612970203</v>
          </cell>
          <cell r="V613">
            <v>31207014.699798822</v>
          </cell>
          <cell r="W613">
            <v>20302559.262124345</v>
          </cell>
          <cell r="X613">
            <v>17787611.889999993</v>
          </cell>
          <cell r="Y613">
            <v>80311893.373429418</v>
          </cell>
          <cell r="Z613" t="e">
            <v>#VALUE!</v>
          </cell>
          <cell r="AA613" t="str">
            <v>…</v>
          </cell>
          <cell r="AB613" t="str">
            <v>…</v>
          </cell>
        </row>
        <row r="614">
          <cell r="C614" t="str">
            <v xml:space="preserve">(PRORAČUNSKI PRIMANJKLJAJ)   </v>
          </cell>
          <cell r="D614" t="str">
            <v xml:space="preserve"> </v>
          </cell>
          <cell r="Y614" t="str">
            <v xml:space="preserve"> </v>
          </cell>
        </row>
        <row r="615">
          <cell r="C615" t="str">
            <v xml:space="preserve">                                 - dinamizirani sprejeti proračun</v>
          </cell>
          <cell r="D615">
            <v>-358224143</v>
          </cell>
          <cell r="I615">
            <v>-36044352</v>
          </cell>
          <cell r="J615">
            <v>-36044352</v>
          </cell>
          <cell r="K615">
            <v>-36044352</v>
          </cell>
          <cell r="N615">
            <v>-36044352</v>
          </cell>
          <cell r="O615">
            <v>-36044352</v>
          </cell>
          <cell r="P615">
            <v>-36044352</v>
          </cell>
          <cell r="Q615">
            <v>-216266112</v>
          </cell>
          <cell r="R615">
            <v>-36044352</v>
          </cell>
          <cell r="S615">
            <v>-36044352</v>
          </cell>
          <cell r="T615">
            <v>-36044352</v>
          </cell>
          <cell r="U615">
            <v>-36044352</v>
          </cell>
          <cell r="V615">
            <v>22641894</v>
          </cell>
          <cell r="W615">
            <v>-15835977</v>
          </cell>
          <cell r="X615">
            <v>54099706</v>
          </cell>
          <cell r="Y615">
            <v>-299537897</v>
          </cell>
        </row>
        <row r="616">
          <cell r="C616" t="str">
            <v>( SKUPAJ PRIHODKI MINUS SKUPAJ ODHODKI)</v>
          </cell>
        </row>
        <row r="618">
          <cell r="A618" t="str">
            <v xml:space="preserve"> </v>
          </cell>
          <cell r="B618" t="str">
            <v>III/1.</v>
          </cell>
          <cell r="C618" t="str">
            <v>PRIMARNI PRESEŽEK (PRIMANJKLJAJ)</v>
          </cell>
          <cell r="D618">
            <v>15639812.944770098</v>
          </cell>
          <cell r="E618">
            <v>18619149.369671941</v>
          </cell>
          <cell r="F618">
            <v>-2979336.4249018431</v>
          </cell>
          <cell r="G618" t="str">
            <v>…</v>
          </cell>
          <cell r="H618" t="str">
            <v>…</v>
          </cell>
          <cell r="I618">
            <v>-32161416.851715855</v>
          </cell>
          <cell r="J618">
            <v>-12737063.792407647</v>
          </cell>
          <cell r="K618">
            <v>4424854.7649824172</v>
          </cell>
          <cell r="L618">
            <v>-40473625.879141092</v>
          </cell>
          <cell r="N618">
            <v>18348756.635179982</v>
          </cell>
          <cell r="O618">
            <v>12978148.164990082</v>
          </cell>
          <cell r="P618">
            <v>-32679215.982900292</v>
          </cell>
          <cell r="Q618">
            <v>-41825937.06187135</v>
          </cell>
          <cell r="R618">
            <v>34558597.409163937</v>
          </cell>
          <cell r="S618">
            <v>8256779.9793972969</v>
          </cell>
          <cell r="T618">
            <v>-21676767.520451881</v>
          </cell>
          <cell r="U618">
            <v>27595532.757972166</v>
          </cell>
          <cell r="V618">
            <v>31055566.715798825</v>
          </cell>
          <cell r="W618">
            <v>17936397.77212435</v>
          </cell>
          <cell r="X618">
            <v>17787611.889999993</v>
          </cell>
          <cell r="Y618">
            <v>73687781.942133188</v>
          </cell>
          <cell r="Z618" t="e">
            <v>#VALUE!</v>
          </cell>
          <cell r="AA618" t="str">
            <v>…</v>
          </cell>
          <cell r="AB618" t="str">
            <v>…</v>
          </cell>
        </row>
        <row r="619">
          <cell r="C619" t="str">
            <v xml:space="preserve"> (I. - 7102)- (II.- 403- 404)</v>
          </cell>
        </row>
        <row r="620">
          <cell r="C620" t="str">
            <v xml:space="preserve">(PRIHODKI BREZ PRIHODKOV OD OBRESTI </v>
          </cell>
        </row>
        <row r="621">
          <cell r="C621" t="str">
            <v>MINUS ODHODKI BREZ PLAČIL OBRESTI )</v>
          </cell>
        </row>
        <row r="623">
          <cell r="A623" t="str">
            <v xml:space="preserve"> </v>
          </cell>
          <cell r="B623" t="str">
            <v>III/2.</v>
          </cell>
          <cell r="C623" t="str">
            <v>TEKOČI PRESEŽEK (PRIMANJKLJAJ)</v>
          </cell>
          <cell r="D623">
            <v>59823864.93701005</v>
          </cell>
          <cell r="E623">
            <v>74217381.369671941</v>
          </cell>
          <cell r="F623">
            <v>-14393516.432661891</v>
          </cell>
          <cell r="G623" t="str">
            <v>…</v>
          </cell>
          <cell r="H623" t="str">
            <v>…</v>
          </cell>
          <cell r="I623">
            <v>-32179659.863919079</v>
          </cell>
          <cell r="J623">
            <v>-5634025.6671505943</v>
          </cell>
          <cell r="K623">
            <v>10739276.656546161</v>
          </cell>
          <cell r="L623">
            <v>-27074408.87452352</v>
          </cell>
          <cell r="N623">
            <v>24190465.244541004</v>
          </cell>
          <cell r="O623">
            <v>19285304.672913387</v>
          </cell>
          <cell r="P623">
            <v>-23693520.496373877</v>
          </cell>
          <cell r="Q623">
            <v>-7292159.4534430504</v>
          </cell>
          <cell r="R623">
            <v>41623890.318749458</v>
          </cell>
          <cell r="S623">
            <v>15007500.338718846</v>
          </cell>
          <cell r="T623">
            <v>-15031737.742262363</v>
          </cell>
          <cell r="U623">
            <v>35472073.13300392</v>
          </cell>
          <cell r="V623">
            <v>40727541.385798827</v>
          </cell>
          <cell r="W623">
            <v>31483271.896124348</v>
          </cell>
          <cell r="X623">
            <v>41077611.889999993</v>
          </cell>
          <cell r="Y623">
            <v>183067991.76669002</v>
          </cell>
          <cell r="Z623" t="e">
            <v>#VALUE!</v>
          </cell>
          <cell r="AA623" t="str">
            <v>…</v>
          </cell>
          <cell r="AB623" t="str">
            <v>…</v>
          </cell>
        </row>
        <row r="624">
          <cell r="C624" t="str">
            <v xml:space="preserve"> (70 + 71) - (40 + 41)</v>
          </cell>
        </row>
        <row r="625">
          <cell r="B625" t="str">
            <v>(TEKOČI PRIHODKI MINUS TEKOČI ODHODKI IN TEKOČI TRANSFERI)</v>
          </cell>
        </row>
        <row r="631">
          <cell r="B631" t="str">
            <v>B.   RAČUN FINANČNIH TERJATEV IN NALOŽB</v>
          </cell>
        </row>
        <row r="633">
          <cell r="A633" t="str">
            <v xml:space="preserve"> </v>
          </cell>
          <cell r="Q633" t="str">
            <v xml:space="preserve"> - V  TISOČIH   TOLARJEV</v>
          </cell>
          <cell r="X633" t="str">
            <v>- V TISOČ TOLARJIH</v>
          </cell>
        </row>
        <row r="634">
          <cell r="A634" t="str">
            <v xml:space="preserve"> </v>
          </cell>
          <cell r="B634" t="str">
            <v xml:space="preserve"> </v>
          </cell>
          <cell r="D634" t="str">
            <v>O C E N A</v>
          </cell>
          <cell r="E634" t="str">
            <v xml:space="preserve"> </v>
          </cell>
          <cell r="F634" t="str">
            <v>RAZLIKA</v>
          </cell>
          <cell r="G634" t="str">
            <v>NOMINALNI</v>
          </cell>
          <cell r="H634" t="str">
            <v>REALNE</v>
          </cell>
          <cell r="I634" t="str">
            <v xml:space="preserve"> </v>
          </cell>
          <cell r="L634" t="str">
            <v xml:space="preserve"> </v>
          </cell>
          <cell r="N634" t="str">
            <v xml:space="preserve"> </v>
          </cell>
          <cell r="O634" t="str">
            <v xml:space="preserve"> 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Y634" t="str">
            <v xml:space="preserve"> </v>
          </cell>
          <cell r="Z634" t="str">
            <v xml:space="preserve"> </v>
          </cell>
          <cell r="AA634" t="str">
            <v>NOMINALNI</v>
          </cell>
          <cell r="AB634" t="str">
            <v>REALNE</v>
          </cell>
        </row>
        <row r="635">
          <cell r="A635" t="str">
            <v xml:space="preserve"> </v>
          </cell>
          <cell r="B635" t="str">
            <v xml:space="preserve"> </v>
          </cell>
          <cell r="C635" t="str">
            <v xml:space="preserve"> </v>
          </cell>
          <cell r="D635" t="str">
            <v>REALIZACIJE</v>
          </cell>
          <cell r="E635" t="str">
            <v>SPREJETI</v>
          </cell>
          <cell r="F635" t="str">
            <v xml:space="preserve">OCENA </v>
          </cell>
          <cell r="G635" t="str">
            <v>INDEKSI</v>
          </cell>
          <cell r="H635" t="str">
            <v>STOPNJE</v>
          </cell>
          <cell r="I635" t="str">
            <v>PROJEKCIJE</v>
          </cell>
          <cell r="J635" t="str">
            <v>PROJEKCIJE</v>
          </cell>
          <cell r="K635" t="str">
            <v>PROJEKCIJE</v>
          </cell>
          <cell r="L635" t="str">
            <v>SKUPAJ</v>
          </cell>
          <cell r="N635" t="str">
            <v>PROJEKCIJE</v>
          </cell>
          <cell r="O635" t="str">
            <v>PROJEKCIJE</v>
          </cell>
          <cell r="P635" t="str">
            <v>PROJEKCIJE</v>
          </cell>
          <cell r="Q635" t="str">
            <v>SKUPAJ</v>
          </cell>
          <cell r="R635" t="str">
            <v>PROJEKCIJE</v>
          </cell>
          <cell r="S635" t="str">
            <v>PROJEKCIJE</v>
          </cell>
          <cell r="T635" t="str">
            <v>PROJEKCIJE</v>
          </cell>
          <cell r="U635" t="str">
            <v>PROJEKCIJE</v>
          </cell>
          <cell r="V635" t="str">
            <v>PROJEKCIJE</v>
          </cell>
          <cell r="W635" t="str">
            <v>PROJEKCIJE</v>
          </cell>
          <cell r="X635" t="str">
            <v>PROJEKCIJE</v>
          </cell>
          <cell r="Y635" t="str">
            <v>PROJEKCIJE</v>
          </cell>
          <cell r="Z635" t="str">
            <v>PREDLOG</v>
          </cell>
          <cell r="AA635" t="str">
            <v>INDEKSI</v>
          </cell>
          <cell r="AB635" t="str">
            <v>STOPNJE</v>
          </cell>
        </row>
        <row r="636">
          <cell r="A636" t="str">
            <v>KONTO</v>
          </cell>
          <cell r="B636" t="str">
            <v xml:space="preserve"> </v>
          </cell>
          <cell r="C636" t="str">
            <v xml:space="preserve"> </v>
          </cell>
          <cell r="D636" t="str">
            <v>JANUAR -</v>
          </cell>
          <cell r="E636" t="str">
            <v>PRORAČUN</v>
          </cell>
          <cell r="F636">
            <v>2000</v>
          </cell>
          <cell r="G636" t="str">
            <v>RASTI</v>
          </cell>
          <cell r="H636" t="str">
            <v>RASTI</v>
          </cell>
          <cell r="I636" t="str">
            <v>JANUAR</v>
          </cell>
          <cell r="J636" t="str">
            <v>FEBRUAR</v>
          </cell>
          <cell r="K636" t="str">
            <v>MAREC</v>
          </cell>
          <cell r="L636" t="str">
            <v>JANUAR -</v>
          </cell>
          <cell r="N636" t="str">
            <v>APRIL</v>
          </cell>
          <cell r="O636" t="str">
            <v>MAJ</v>
          </cell>
          <cell r="P636" t="str">
            <v>JUNIJ</v>
          </cell>
          <cell r="Q636" t="str">
            <v>JANUAR -</v>
          </cell>
          <cell r="R636" t="str">
            <v>JULIJ</v>
          </cell>
          <cell r="S636" t="str">
            <v>AVGUST</v>
          </cell>
          <cell r="T636" t="str">
            <v>SEPTEMBER</v>
          </cell>
          <cell r="U636" t="str">
            <v>OKTOBER</v>
          </cell>
          <cell r="V636" t="str">
            <v>NOVEMBER</v>
          </cell>
          <cell r="W636" t="str">
            <v>DECEMBER</v>
          </cell>
          <cell r="X636" t="str">
            <v>JANUAR</v>
          </cell>
          <cell r="Y636" t="str">
            <v>JANUAR -</v>
          </cell>
          <cell r="Z636" t="str">
            <v>PRORAČUNA</v>
          </cell>
          <cell r="AA636" t="str">
            <v>RASTI</v>
          </cell>
          <cell r="AB636" t="str">
            <v>RASTI</v>
          </cell>
        </row>
        <row r="637">
          <cell r="A637" t="str">
            <v xml:space="preserve"> </v>
          </cell>
          <cell r="B637" t="str">
            <v xml:space="preserve"> </v>
          </cell>
          <cell r="C637" t="str">
            <v xml:space="preserve"> </v>
          </cell>
          <cell r="D637" t="str">
            <v>DECEMBER</v>
          </cell>
          <cell r="E637" t="str">
            <v>ZA LETO</v>
          </cell>
          <cell r="F637" t="str">
            <v>MINUS</v>
          </cell>
          <cell r="G637" t="str">
            <v>I.XII.2000/</v>
          </cell>
          <cell r="H637" t="str">
            <v>I.XII.2000/</v>
          </cell>
          <cell r="I637">
            <v>2001</v>
          </cell>
          <cell r="J637">
            <v>2001</v>
          </cell>
          <cell r="K637">
            <v>2001</v>
          </cell>
          <cell r="L637" t="str">
            <v>MAREC</v>
          </cell>
          <cell r="N637">
            <v>2001</v>
          </cell>
          <cell r="O637">
            <v>2001</v>
          </cell>
          <cell r="P637">
            <v>2001</v>
          </cell>
          <cell r="Q637" t="str">
            <v>JUNIJ</v>
          </cell>
          <cell r="R637">
            <v>2001</v>
          </cell>
          <cell r="S637">
            <v>2001</v>
          </cell>
          <cell r="T637">
            <v>2001</v>
          </cell>
          <cell r="U637">
            <v>2001</v>
          </cell>
          <cell r="V637">
            <v>2001</v>
          </cell>
          <cell r="W637">
            <v>2001</v>
          </cell>
          <cell r="X637">
            <v>2002</v>
          </cell>
          <cell r="Y637" t="str">
            <v>DECEMBER</v>
          </cell>
          <cell r="Z637" t="str">
            <v>ZA LETO</v>
          </cell>
          <cell r="AA637" t="str">
            <v>I.XII.2001/</v>
          </cell>
          <cell r="AB637" t="str">
            <v>I.XII.2001/</v>
          </cell>
        </row>
        <row r="638">
          <cell r="C638" t="str">
            <v xml:space="preserve"> </v>
          </cell>
          <cell r="D638" t="str">
            <v>2 0 0 0</v>
          </cell>
          <cell r="E638" t="str">
            <v>2 0 0 0</v>
          </cell>
          <cell r="F638" t="str">
            <v>SPR.PROR.</v>
          </cell>
          <cell r="G638" t="str">
            <v>I.-XII.1999</v>
          </cell>
          <cell r="H638" t="str">
            <v>I.-XII.1999</v>
          </cell>
          <cell r="I638" t="str">
            <v xml:space="preserve"> </v>
          </cell>
          <cell r="J638" t="str">
            <v xml:space="preserve"> </v>
          </cell>
          <cell r="K638" t="str">
            <v xml:space="preserve"> </v>
          </cell>
          <cell r="L638" t="str">
            <v>2 0 0 1</v>
          </cell>
          <cell r="N638" t="str">
            <v xml:space="preserve"> </v>
          </cell>
          <cell r="O638" t="str">
            <v xml:space="preserve"> </v>
          </cell>
          <cell r="P638" t="str">
            <v xml:space="preserve"> </v>
          </cell>
          <cell r="Q638" t="str">
            <v>2 0 0 1</v>
          </cell>
          <cell r="R638" t="str">
            <v xml:space="preserve"> </v>
          </cell>
          <cell r="S638" t="str">
            <v xml:space="preserve"> </v>
          </cell>
          <cell r="T638" t="str">
            <v xml:space="preserve"> </v>
          </cell>
          <cell r="U638" t="str">
            <v xml:space="preserve"> </v>
          </cell>
          <cell r="V638" t="str">
            <v xml:space="preserve"> </v>
          </cell>
          <cell r="W638" t="str">
            <v xml:space="preserve"> </v>
          </cell>
          <cell r="X638" t="str">
            <v>ZA LETO 2001</v>
          </cell>
          <cell r="Y638" t="str">
            <v>2 0 0 1</v>
          </cell>
          <cell r="Z638" t="str">
            <v>2 0 0 1</v>
          </cell>
          <cell r="AA638" t="str">
            <v>I.-XII.2000</v>
          </cell>
          <cell r="AB638" t="str">
            <v>I.-XII.2000</v>
          </cell>
        </row>
        <row r="639">
          <cell r="A639" t="str">
            <v xml:space="preserve"> </v>
          </cell>
          <cell r="D639" t="str">
            <v>(1)</v>
          </cell>
          <cell r="E639" t="str">
            <v>(2)</v>
          </cell>
          <cell r="F639" t="str">
            <v>(3=1-2)</v>
          </cell>
          <cell r="G639" t="str">
            <v xml:space="preserve"> </v>
          </cell>
          <cell r="H639" t="str">
            <v xml:space="preserve"> </v>
          </cell>
          <cell r="I639" t="str">
            <v xml:space="preserve"> </v>
          </cell>
          <cell r="J639" t="str">
            <v xml:space="preserve"> </v>
          </cell>
          <cell r="K639" t="str">
            <v xml:space="preserve"> </v>
          </cell>
          <cell r="L639" t="str">
            <v xml:space="preserve"> </v>
          </cell>
          <cell r="N639" t="str">
            <v xml:space="preserve"> </v>
          </cell>
          <cell r="O639" t="str">
            <v xml:space="preserve"> </v>
          </cell>
          <cell r="P639" t="str">
            <v xml:space="preserve"> </v>
          </cell>
          <cell r="Q639" t="str">
            <v xml:space="preserve"> </v>
          </cell>
          <cell r="R639" t="str">
            <v xml:space="preserve"> </v>
          </cell>
          <cell r="S639" t="str">
            <v xml:space="preserve"> </v>
          </cell>
          <cell r="T639" t="str">
            <v xml:space="preserve"> </v>
          </cell>
          <cell r="U639" t="str">
            <v xml:space="preserve"> </v>
          </cell>
          <cell r="V639" t="str">
            <v xml:space="preserve"> </v>
          </cell>
          <cell r="W639" t="str">
            <v xml:space="preserve"> </v>
          </cell>
          <cell r="X639" t="str">
            <v xml:space="preserve"> </v>
          </cell>
          <cell r="Y639" t="str">
            <v>(1)</v>
          </cell>
          <cell r="Z639" t="str">
            <v>(2)</v>
          </cell>
          <cell r="AA639" t="str">
            <v xml:space="preserve"> </v>
          </cell>
          <cell r="AB639" t="str">
            <v xml:space="preserve"> </v>
          </cell>
        </row>
        <row r="640">
          <cell r="A640" t="str">
            <v xml:space="preserve"> </v>
          </cell>
          <cell r="B640" t="str">
            <v>IV.</v>
          </cell>
          <cell r="C640" t="str">
            <v xml:space="preserve">PREJETA VRAČILA DANIH POSOJIL </v>
          </cell>
          <cell r="Q640" t="str">
            <v xml:space="preserve"> </v>
          </cell>
        </row>
        <row r="641">
          <cell r="C641" t="str">
            <v>IN PRODAJA KAPITALSKIH DELEŽEV</v>
          </cell>
          <cell r="D641">
            <v>17296535.220880002</v>
          </cell>
          <cell r="E641">
            <v>30904300</v>
          </cell>
          <cell r="F641">
            <v>-13607764.779119998</v>
          </cell>
          <cell r="G641">
            <v>113.86832026633409</v>
          </cell>
          <cell r="H641">
            <v>4.5622775632085251</v>
          </cell>
          <cell r="I641" t="e">
            <v>#VALUE!</v>
          </cell>
          <cell r="J641" t="e">
            <v>#VALUE!</v>
          </cell>
          <cell r="K641" t="e">
            <v>#VALUE!</v>
          </cell>
          <cell r="L641" t="e">
            <v>#VALUE!</v>
          </cell>
          <cell r="N641" t="e">
            <v>#VALUE!</v>
          </cell>
          <cell r="O641" t="e">
            <v>#VALUE!</v>
          </cell>
          <cell r="P641" t="e">
            <v>#VALUE!</v>
          </cell>
          <cell r="Q641" t="e">
            <v>#VALUE!</v>
          </cell>
          <cell r="R641" t="e">
            <v>#VALUE!</v>
          </cell>
          <cell r="S641" t="e">
            <v>#VALUE!</v>
          </cell>
          <cell r="T641" t="e">
            <v>#VALUE!</v>
          </cell>
          <cell r="U641" t="e">
            <v>#VALUE!</v>
          </cell>
          <cell r="V641">
            <v>7774</v>
          </cell>
          <cell r="W641">
            <v>3120040</v>
          </cell>
          <cell r="X641">
            <v>0</v>
          </cell>
          <cell r="Y641" t="e">
            <v>#VALUE!</v>
          </cell>
          <cell r="Z641" t="e">
            <v>#VALUE!</v>
          </cell>
          <cell r="AA641" t="e">
            <v>#VALUE!</v>
          </cell>
          <cell r="AB641" t="e">
            <v>#VALUE!</v>
          </cell>
        </row>
        <row r="642">
          <cell r="C642" t="str">
            <v xml:space="preserve">                                 - dinamizirani sprejeti proračun</v>
          </cell>
          <cell r="D642">
            <v>28219710</v>
          </cell>
          <cell r="I642">
            <v>319916</v>
          </cell>
          <cell r="J642">
            <v>319916</v>
          </cell>
          <cell r="K642">
            <v>319916</v>
          </cell>
          <cell r="N642">
            <v>319916</v>
          </cell>
          <cell r="O642">
            <v>319916</v>
          </cell>
          <cell r="P642">
            <v>319916</v>
          </cell>
          <cell r="Q642">
            <v>1919496</v>
          </cell>
          <cell r="R642">
            <v>319916</v>
          </cell>
          <cell r="S642">
            <v>319916</v>
          </cell>
          <cell r="T642">
            <v>319916</v>
          </cell>
          <cell r="U642">
            <v>319916</v>
          </cell>
          <cell r="V642">
            <v>3061</v>
          </cell>
          <cell r="W642">
            <v>24700634</v>
          </cell>
          <cell r="X642">
            <v>0</v>
          </cell>
          <cell r="Y642">
            <v>27902855</v>
          </cell>
        </row>
        <row r="644">
          <cell r="A644">
            <v>750</v>
          </cell>
          <cell r="C644" t="str">
            <v xml:space="preserve">PREJETA VRAČILA DANIH POSOJIL </v>
          </cell>
          <cell r="D644">
            <v>13660474.272159999</v>
          </cell>
          <cell r="E644">
            <v>5442900</v>
          </cell>
          <cell r="F644">
            <v>8217574.2721599992</v>
          </cell>
          <cell r="G644">
            <v>235.43355880559017</v>
          </cell>
          <cell r="H644">
            <v>116.19243232836561</v>
          </cell>
          <cell r="I644" t="e">
            <v>#VALUE!</v>
          </cell>
          <cell r="J644" t="e">
            <v>#VALUE!</v>
          </cell>
          <cell r="K644" t="e">
            <v>#VALUE!</v>
          </cell>
          <cell r="L644" t="e">
            <v>#VALUE!</v>
          </cell>
          <cell r="N644" t="e">
            <v>#VALUE!</v>
          </cell>
          <cell r="O644" t="e">
            <v>#VALUE!</v>
          </cell>
          <cell r="P644" t="e">
            <v>#VALUE!</v>
          </cell>
          <cell r="Q644" t="e">
            <v>#VALUE!</v>
          </cell>
          <cell r="R644" t="e">
            <v>#VALUE!</v>
          </cell>
          <cell r="S644" t="e">
            <v>#VALUE!</v>
          </cell>
          <cell r="T644" t="e">
            <v>#VALUE!</v>
          </cell>
          <cell r="U644" t="e">
            <v>#VALUE!</v>
          </cell>
          <cell r="V644">
            <v>3730</v>
          </cell>
          <cell r="W644">
            <v>3110040</v>
          </cell>
          <cell r="X644">
            <v>0</v>
          </cell>
          <cell r="Y644" t="e">
            <v>#VALUE!</v>
          </cell>
          <cell r="Z644">
            <v>0</v>
          </cell>
          <cell r="AA644" t="e">
            <v>#VALUE!</v>
          </cell>
          <cell r="AB644" t="e">
            <v>#VALUE!</v>
          </cell>
        </row>
        <row r="645">
          <cell r="A645">
            <v>7500</v>
          </cell>
          <cell r="C645" t="str">
            <v>Prejeta vračila danih posojil od posameznikov</v>
          </cell>
          <cell r="D645">
            <v>2234.4697000000001</v>
          </cell>
          <cell r="E645">
            <v>101100</v>
          </cell>
          <cell r="F645">
            <v>-98865.530299999999</v>
          </cell>
          <cell r="G645" t="str">
            <v>…</v>
          </cell>
          <cell r="H645" t="str">
            <v>…</v>
          </cell>
          <cell r="I645" t="e">
            <v>#VALUE!</v>
          </cell>
          <cell r="J645" t="e">
            <v>#VALUE!</v>
          </cell>
          <cell r="K645" t="e">
            <v>#VALUE!</v>
          </cell>
          <cell r="L645" t="e">
            <v>#VALUE!</v>
          </cell>
          <cell r="N645" t="e">
            <v>#VALUE!</v>
          </cell>
          <cell r="O645" t="e">
            <v>#VALUE!</v>
          </cell>
          <cell r="P645" t="e">
            <v>#VALUE!</v>
          </cell>
          <cell r="Q645" t="e">
            <v>#VALUE!</v>
          </cell>
          <cell r="R645" t="e">
            <v>#VALUE!</v>
          </cell>
          <cell r="S645" t="e">
            <v>#VALUE!</v>
          </cell>
          <cell r="T645" t="e">
            <v>#VALUE!</v>
          </cell>
          <cell r="U645" t="e">
            <v>#VALUE!</v>
          </cell>
          <cell r="V645">
            <v>35</v>
          </cell>
          <cell r="W645">
            <v>40</v>
          </cell>
          <cell r="X645">
            <v>0</v>
          </cell>
          <cell r="Y645" t="e">
            <v>#VALUE!</v>
          </cell>
          <cell r="Z645" t="str">
            <v xml:space="preserve"> </v>
          </cell>
          <cell r="AA645" t="e">
            <v>#VALUE!</v>
          </cell>
          <cell r="AB645" t="e">
            <v>#VALUE!</v>
          </cell>
        </row>
        <row r="646">
          <cell r="A646">
            <v>7501</v>
          </cell>
          <cell r="C646" t="str">
            <v>Prejeta vračila danih posojil od javnih podjetij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-100</v>
          </cell>
          <cell r="I646" t="e">
            <v>#VALUE!</v>
          </cell>
          <cell r="J646" t="e">
            <v>#VALUE!</v>
          </cell>
          <cell r="K646" t="e">
            <v>#VALUE!</v>
          </cell>
          <cell r="L646" t="e">
            <v>#VALUE!</v>
          </cell>
          <cell r="N646" t="e">
            <v>#VALUE!</v>
          </cell>
          <cell r="O646" t="e">
            <v>#VALUE!</v>
          </cell>
          <cell r="P646" t="e">
            <v>#VALUE!</v>
          </cell>
          <cell r="Q646" t="e">
            <v>#VALUE!</v>
          </cell>
          <cell r="R646" t="e">
            <v>#VALUE!</v>
          </cell>
          <cell r="S646" t="e">
            <v>#VALUE!</v>
          </cell>
          <cell r="T646" t="e">
            <v>#VALUE!</v>
          </cell>
          <cell r="U646" t="e">
            <v>#VALUE!</v>
          </cell>
          <cell r="V646">
            <v>0</v>
          </cell>
          <cell r="W646">
            <v>0</v>
          </cell>
          <cell r="X646">
            <v>0</v>
          </cell>
          <cell r="Y646" t="e">
            <v>#VALUE!</v>
          </cell>
          <cell r="Z646" t="str">
            <v xml:space="preserve"> </v>
          </cell>
          <cell r="AA646" t="e">
            <v>#VALUE!</v>
          </cell>
          <cell r="AB646" t="e">
            <v>#VALUE!</v>
          </cell>
        </row>
        <row r="647">
          <cell r="A647">
            <v>7502</v>
          </cell>
          <cell r="C647" t="str">
            <v>Prejeta vračila danih posojil od finančnih institucij</v>
          </cell>
          <cell r="D647">
            <v>13061900.0701</v>
          </cell>
          <cell r="E647">
            <v>5341800</v>
          </cell>
          <cell r="F647">
            <v>7720100.0701000001</v>
          </cell>
          <cell r="G647">
            <v>236.5121250981627</v>
          </cell>
          <cell r="H647">
            <v>117.18285132980961</v>
          </cell>
          <cell r="I647" t="e">
            <v>#VALUE!</v>
          </cell>
          <cell r="J647" t="e">
            <v>#VALUE!</v>
          </cell>
          <cell r="K647" t="e">
            <v>#VALUE!</v>
          </cell>
          <cell r="L647" t="e">
            <v>#VALUE!</v>
          </cell>
          <cell r="N647" t="e">
            <v>#VALUE!</v>
          </cell>
          <cell r="O647" t="e">
            <v>#VALUE!</v>
          </cell>
          <cell r="P647">
            <v>3032421</v>
          </cell>
          <cell r="Q647" t="e">
            <v>#VALUE!</v>
          </cell>
          <cell r="R647" t="e">
            <v>#VALUE!</v>
          </cell>
          <cell r="S647" t="e">
            <v>#VALUE!</v>
          </cell>
          <cell r="T647" t="e">
            <v>#VALUE!</v>
          </cell>
          <cell r="U647" t="e">
            <v>#VALUE!</v>
          </cell>
          <cell r="V647">
            <v>0</v>
          </cell>
          <cell r="W647">
            <v>3100000</v>
          </cell>
          <cell r="X647">
            <v>0</v>
          </cell>
          <cell r="Y647" t="e">
            <v>#VALUE!</v>
          </cell>
          <cell r="Z647" t="str">
            <v xml:space="preserve"> </v>
          </cell>
          <cell r="AA647" t="e">
            <v>#VALUE!</v>
          </cell>
          <cell r="AB647" t="e">
            <v>#VALUE!</v>
          </cell>
        </row>
        <row r="648">
          <cell r="A648">
            <v>7503</v>
          </cell>
          <cell r="C648" t="str">
            <v>Prejeta vračila posojil od privatnih podjetij in zasebn.</v>
          </cell>
          <cell r="D648">
            <v>190941.26101999998</v>
          </cell>
          <cell r="E648">
            <v>0</v>
          </cell>
          <cell r="F648">
            <v>190941.26101999998</v>
          </cell>
          <cell r="G648">
            <v>70.069930392915978</v>
          </cell>
          <cell r="H648">
            <v>-35.656629574916465</v>
          </cell>
          <cell r="I648" t="e">
            <v>#VALUE!</v>
          </cell>
          <cell r="J648" t="e">
            <v>#VALUE!</v>
          </cell>
          <cell r="K648" t="e">
            <v>#VALUE!</v>
          </cell>
          <cell r="L648" t="e">
            <v>#VALUE!</v>
          </cell>
          <cell r="N648" t="e">
            <v>#VALUE!</v>
          </cell>
          <cell r="O648" t="e">
            <v>#VALUE!</v>
          </cell>
          <cell r="P648">
            <v>181879</v>
          </cell>
          <cell r="Q648" t="e">
            <v>#VALUE!</v>
          </cell>
          <cell r="R648" t="e">
            <v>#VALUE!</v>
          </cell>
          <cell r="S648" t="e">
            <v>#VALUE!</v>
          </cell>
          <cell r="T648" t="e">
            <v>#VALUE!</v>
          </cell>
          <cell r="U648" t="e">
            <v>#VALUE!</v>
          </cell>
          <cell r="V648">
            <v>0</v>
          </cell>
          <cell r="W648">
            <v>0</v>
          </cell>
          <cell r="X648">
            <v>0</v>
          </cell>
          <cell r="Y648" t="e">
            <v>#VALUE!</v>
          </cell>
          <cell r="Z648" t="str">
            <v xml:space="preserve"> </v>
          </cell>
          <cell r="AA648" t="e">
            <v>#VALUE!</v>
          </cell>
          <cell r="AB648" t="e">
            <v>#VALUE!</v>
          </cell>
        </row>
        <row r="649">
          <cell r="A649">
            <v>7504</v>
          </cell>
          <cell r="C649" t="str">
            <v>Prejeta vračila danih posojil od drugih ravni države</v>
          </cell>
          <cell r="D649">
            <v>405398.47133999993</v>
          </cell>
          <cell r="E649">
            <v>0</v>
          </cell>
          <cell r="F649">
            <v>405398.47133999993</v>
          </cell>
          <cell r="G649" t="str">
            <v>…</v>
          </cell>
          <cell r="H649" t="str">
            <v>…</v>
          </cell>
          <cell r="I649" t="e">
            <v>#VALUE!</v>
          </cell>
          <cell r="J649" t="e">
            <v>#VALUE!</v>
          </cell>
          <cell r="K649" t="e">
            <v>#VALUE!</v>
          </cell>
          <cell r="L649" t="e">
            <v>#VALUE!</v>
          </cell>
          <cell r="N649" t="e">
            <v>#VALUE!</v>
          </cell>
          <cell r="O649" t="e">
            <v>#VALUE!</v>
          </cell>
          <cell r="P649" t="e">
            <v>#VALUE!</v>
          </cell>
          <cell r="Q649" t="e">
            <v>#VALUE!</v>
          </cell>
          <cell r="R649" t="e">
            <v>#VALUE!</v>
          </cell>
          <cell r="S649" t="e">
            <v>#VALUE!</v>
          </cell>
          <cell r="T649" t="e">
            <v>#VALUE!</v>
          </cell>
          <cell r="U649">
            <v>12495</v>
          </cell>
          <cell r="V649">
            <v>3695</v>
          </cell>
          <cell r="W649">
            <v>10000</v>
          </cell>
          <cell r="X649">
            <v>0</v>
          </cell>
          <cell r="Y649" t="e">
            <v>#VALUE!</v>
          </cell>
          <cell r="Z649" t="str">
            <v xml:space="preserve"> </v>
          </cell>
          <cell r="AA649" t="str">
            <v>…</v>
          </cell>
          <cell r="AB649" t="str">
            <v>…</v>
          </cell>
        </row>
        <row r="650">
          <cell r="A650">
            <v>7505</v>
          </cell>
          <cell r="C650" t="str">
            <v>Prejeta vračila danih posojil iz tujine</v>
          </cell>
          <cell r="D650">
            <v>0</v>
          </cell>
          <cell r="E650">
            <v>0</v>
          </cell>
          <cell r="F650">
            <v>0</v>
          </cell>
          <cell r="I650" t="e">
            <v>#VALUE!</v>
          </cell>
          <cell r="J650" t="e">
            <v>#VALUE!</v>
          </cell>
          <cell r="K650" t="e">
            <v>#VALUE!</v>
          </cell>
          <cell r="L650" t="e">
            <v>#VALUE!</v>
          </cell>
          <cell r="N650" t="e">
            <v>#VALUE!</v>
          </cell>
          <cell r="O650" t="e">
            <v>#VALUE!</v>
          </cell>
          <cell r="P650" t="e">
            <v>#VALUE!</v>
          </cell>
          <cell r="Q650" t="e">
            <v>#VALUE!</v>
          </cell>
          <cell r="R650" t="e">
            <v>#VALUE!</v>
          </cell>
          <cell r="S650" t="e">
            <v>#VALUE!</v>
          </cell>
          <cell r="T650" t="e">
            <v>#VALUE!</v>
          </cell>
          <cell r="U650" t="e">
            <v>#VALUE!</v>
          </cell>
          <cell r="V650">
            <v>0</v>
          </cell>
          <cell r="W650">
            <v>0</v>
          </cell>
          <cell r="X650">
            <v>0</v>
          </cell>
          <cell r="Y650" t="e">
            <v>#VALUE!</v>
          </cell>
          <cell r="Z650" t="str">
            <v xml:space="preserve"> </v>
          </cell>
        </row>
        <row r="651">
          <cell r="P651">
            <v>181879</v>
          </cell>
        </row>
        <row r="652">
          <cell r="A652">
            <v>751</v>
          </cell>
          <cell r="C652" t="str">
            <v xml:space="preserve">PRODAJA KAPITALSKIH DELEŽEV </v>
          </cell>
          <cell r="D652">
            <v>0</v>
          </cell>
          <cell r="E652">
            <v>21961400</v>
          </cell>
          <cell r="F652">
            <v>-21961400</v>
          </cell>
          <cell r="G652" t="str">
            <v>…</v>
          </cell>
          <cell r="H652" t="str">
            <v>…</v>
          </cell>
          <cell r="I652" t="e">
            <v>#VALUE!</v>
          </cell>
          <cell r="J652" t="e">
            <v>#VALUE!</v>
          </cell>
          <cell r="K652" t="e">
            <v>#VALUE!</v>
          </cell>
          <cell r="L652" t="e">
            <v>#VALUE!</v>
          </cell>
          <cell r="N652" t="e">
            <v>#VALUE!</v>
          </cell>
          <cell r="O652" t="e">
            <v>#VALUE!</v>
          </cell>
          <cell r="P652" t="e">
            <v>#VALUE!</v>
          </cell>
          <cell r="Q652" t="e">
            <v>#VALUE!</v>
          </cell>
          <cell r="R652" t="e">
            <v>#VALUE!</v>
          </cell>
          <cell r="S652" t="e">
            <v>#VALUE!</v>
          </cell>
          <cell r="T652" t="e">
            <v>#VALUE!</v>
          </cell>
          <cell r="U652" t="e">
            <v>#VALUE!</v>
          </cell>
          <cell r="V652">
            <v>0</v>
          </cell>
          <cell r="W652">
            <v>0</v>
          </cell>
          <cell r="X652">
            <v>0</v>
          </cell>
          <cell r="Y652" t="e">
            <v>#VALUE!</v>
          </cell>
          <cell r="Z652" t="e">
            <v>#VALUE!</v>
          </cell>
          <cell r="AA652" t="str">
            <v>…</v>
          </cell>
          <cell r="AB652" t="str">
            <v>…</v>
          </cell>
        </row>
        <row r="653">
          <cell r="A653">
            <v>7510</v>
          </cell>
          <cell r="C653" t="str">
            <v xml:space="preserve">Prodaja kapitalskih deležev v javnih podjetjih </v>
          </cell>
          <cell r="D653">
            <v>0</v>
          </cell>
          <cell r="E653">
            <v>21961400</v>
          </cell>
          <cell r="F653">
            <v>-21961400</v>
          </cell>
          <cell r="G653" t="str">
            <v>…</v>
          </cell>
          <cell r="H653" t="str">
            <v>…</v>
          </cell>
          <cell r="I653" t="e">
            <v>#VALUE!</v>
          </cell>
          <cell r="J653" t="e">
            <v>#VALUE!</v>
          </cell>
          <cell r="K653" t="e">
            <v>#VALUE!</v>
          </cell>
          <cell r="L653" t="e">
            <v>#VALUE!</v>
          </cell>
          <cell r="N653" t="e">
            <v>#VALUE!</v>
          </cell>
          <cell r="O653" t="e">
            <v>#VALUE!</v>
          </cell>
          <cell r="P653" t="e">
            <v>#VALUE!</v>
          </cell>
          <cell r="Q653" t="e">
            <v>#VALUE!</v>
          </cell>
          <cell r="R653" t="e">
            <v>#VALUE!</v>
          </cell>
          <cell r="S653" t="e">
            <v>#VALUE!</v>
          </cell>
          <cell r="T653" t="e">
            <v>#VALUE!</v>
          </cell>
          <cell r="U653" t="e">
            <v>#VALUE!</v>
          </cell>
          <cell r="V653">
            <v>0</v>
          </cell>
          <cell r="W653">
            <v>0</v>
          </cell>
          <cell r="X653">
            <v>0</v>
          </cell>
          <cell r="Y653" t="e">
            <v>#VALUE!</v>
          </cell>
          <cell r="Z653" t="str">
            <v xml:space="preserve"> </v>
          </cell>
          <cell r="AA653" t="str">
            <v>…</v>
          </cell>
          <cell r="AB653" t="str">
            <v>…</v>
          </cell>
        </row>
        <row r="654">
          <cell r="A654">
            <v>7511</v>
          </cell>
          <cell r="C654" t="str">
            <v>Prodaja kapitalskih deležev v finančnih institucijah</v>
          </cell>
          <cell r="D654">
            <v>0</v>
          </cell>
          <cell r="E654">
            <v>0</v>
          </cell>
          <cell r="F654">
            <v>0</v>
          </cell>
          <cell r="I654" t="e">
            <v>#VALUE!</v>
          </cell>
          <cell r="J654" t="e">
            <v>#VALUE!</v>
          </cell>
          <cell r="K654" t="e">
            <v>#VALUE!</v>
          </cell>
          <cell r="L654" t="e">
            <v>#VALUE!</v>
          </cell>
          <cell r="N654" t="e">
            <v>#VALUE!</v>
          </cell>
          <cell r="O654" t="e">
            <v>#VALUE!</v>
          </cell>
          <cell r="P654" t="e">
            <v>#VALUE!</v>
          </cell>
          <cell r="Q654" t="e">
            <v>#VALUE!</v>
          </cell>
          <cell r="R654" t="e">
            <v>#VALUE!</v>
          </cell>
          <cell r="S654" t="e">
            <v>#VALUE!</v>
          </cell>
          <cell r="T654" t="e">
            <v>#VALUE!</v>
          </cell>
          <cell r="U654" t="e">
            <v>#VALUE!</v>
          </cell>
          <cell r="V654">
            <v>0</v>
          </cell>
          <cell r="W654">
            <v>0</v>
          </cell>
          <cell r="X654">
            <v>0</v>
          </cell>
          <cell r="Y654" t="e">
            <v>#VALUE!</v>
          </cell>
          <cell r="Z654" t="str">
            <v xml:space="preserve"> </v>
          </cell>
        </row>
        <row r="655">
          <cell r="A655">
            <v>7512</v>
          </cell>
          <cell r="C655" t="str">
            <v>Prodaja kapitalskih deležev v privatnih podjetjih</v>
          </cell>
          <cell r="D655">
            <v>0</v>
          </cell>
          <cell r="E655">
            <v>0</v>
          </cell>
          <cell r="F655">
            <v>0</v>
          </cell>
          <cell r="I655" t="e">
            <v>#VALUE!</v>
          </cell>
          <cell r="J655" t="e">
            <v>#VALUE!</v>
          </cell>
          <cell r="K655" t="e">
            <v>#VALUE!</v>
          </cell>
          <cell r="L655" t="e">
            <v>#VALUE!</v>
          </cell>
          <cell r="N655" t="e">
            <v>#VALUE!</v>
          </cell>
          <cell r="O655" t="e">
            <v>#VALUE!</v>
          </cell>
          <cell r="P655" t="e">
            <v>#VALUE!</v>
          </cell>
          <cell r="Q655" t="e">
            <v>#VALUE!</v>
          </cell>
          <cell r="R655" t="e">
            <v>#VALUE!</v>
          </cell>
          <cell r="S655" t="e">
            <v>#VALUE!</v>
          </cell>
          <cell r="T655" t="e">
            <v>#VALUE!</v>
          </cell>
          <cell r="U655" t="e">
            <v>#VALUE!</v>
          </cell>
          <cell r="V655">
            <v>0</v>
          </cell>
          <cell r="W655">
            <v>0</v>
          </cell>
          <cell r="X655">
            <v>0</v>
          </cell>
          <cell r="Y655" t="e">
            <v>#VALUE!</v>
          </cell>
          <cell r="Z655" t="str">
            <v xml:space="preserve"> </v>
          </cell>
        </row>
        <row r="657">
          <cell r="A657">
            <v>752</v>
          </cell>
          <cell r="C657" t="str">
            <v>KUPNINE IZ NASLOVA PRIVATIZACIJE PODJETIJ</v>
          </cell>
          <cell r="D657">
            <v>3636060.9487199998</v>
          </cell>
          <cell r="E657">
            <v>3500000</v>
          </cell>
          <cell r="F657">
            <v>136060.94871999975</v>
          </cell>
          <cell r="G657">
            <v>38.732255190578456</v>
          </cell>
          <cell r="H657">
            <v>-64.433190825915105</v>
          </cell>
          <cell r="I657" t="e">
            <v>#VALUE!</v>
          </cell>
          <cell r="J657" t="e">
            <v>#VALUE!</v>
          </cell>
          <cell r="K657" t="e">
            <v>#VALUE!</v>
          </cell>
          <cell r="L657" t="e">
            <v>#VALUE!</v>
          </cell>
          <cell r="N657" t="e">
            <v>#VALUE!</v>
          </cell>
          <cell r="O657" t="e">
            <v>#VALUE!</v>
          </cell>
          <cell r="P657" t="e">
            <v>#VALUE!</v>
          </cell>
          <cell r="Q657" t="e">
            <v>#VALUE!</v>
          </cell>
          <cell r="R657" t="e">
            <v>#VALUE!</v>
          </cell>
          <cell r="S657" t="e">
            <v>#VALUE!</v>
          </cell>
          <cell r="T657" t="e">
            <v>#VALUE!</v>
          </cell>
          <cell r="U657" t="e">
            <v>#VALUE!</v>
          </cell>
          <cell r="V657">
            <v>4044</v>
          </cell>
          <cell r="W657">
            <v>10000</v>
          </cell>
          <cell r="X657">
            <v>0</v>
          </cell>
          <cell r="Y657" t="e">
            <v>#VALUE!</v>
          </cell>
          <cell r="Z657" t="str">
            <v xml:space="preserve"> </v>
          </cell>
          <cell r="AA657" t="e">
            <v>#VALUE!</v>
          </cell>
          <cell r="AB657" t="e">
            <v>#VALUE!</v>
          </cell>
        </row>
        <row r="658">
          <cell r="A658">
            <v>7520</v>
          </cell>
          <cell r="C658" t="str">
            <v>Sredstva kupnin iz naslova privatizacije podjetij</v>
          </cell>
          <cell r="D658">
            <v>3636060.9487199998</v>
          </cell>
          <cell r="E658">
            <v>3500000</v>
          </cell>
          <cell r="F658">
            <v>136060.94871999975</v>
          </cell>
          <cell r="G658">
            <v>38.732255190578456</v>
          </cell>
          <cell r="H658">
            <v>-64.433190825915105</v>
          </cell>
          <cell r="I658" t="e">
            <v>#VALUE!</v>
          </cell>
          <cell r="J658" t="e">
            <v>#VALUE!</v>
          </cell>
          <cell r="K658" t="e">
            <v>#VALUE!</v>
          </cell>
          <cell r="L658" t="e">
            <v>#VALUE!</v>
          </cell>
          <cell r="N658" t="e">
            <v>#VALUE!</v>
          </cell>
          <cell r="O658" t="e">
            <v>#VALUE!</v>
          </cell>
          <cell r="P658" t="e">
            <v>#VALUE!</v>
          </cell>
          <cell r="Q658" t="e">
            <v>#VALUE!</v>
          </cell>
          <cell r="R658" t="e">
            <v>#VALUE!</v>
          </cell>
          <cell r="S658" t="e">
            <v>#VALUE!</v>
          </cell>
          <cell r="T658" t="e">
            <v>#VALUE!</v>
          </cell>
          <cell r="U658" t="e">
            <v>#VALUE!</v>
          </cell>
          <cell r="V658">
            <v>4044</v>
          </cell>
          <cell r="W658">
            <v>10000</v>
          </cell>
          <cell r="X658">
            <v>0</v>
          </cell>
          <cell r="Y658" t="e">
            <v>#VALUE!</v>
          </cell>
          <cell r="Z658" t="str">
            <v xml:space="preserve"> </v>
          </cell>
          <cell r="AA658" t="e">
            <v>#VALUE!</v>
          </cell>
          <cell r="AB658" t="e">
            <v>#VALUE!</v>
          </cell>
        </row>
        <row r="660">
          <cell r="I660" t="str">
            <v xml:space="preserve"> </v>
          </cell>
          <cell r="J660" t="str">
            <v xml:space="preserve"> </v>
          </cell>
          <cell r="K660" t="str">
            <v xml:space="preserve"> </v>
          </cell>
          <cell r="N660" t="str">
            <v xml:space="preserve"> </v>
          </cell>
          <cell r="O660" t="str">
            <v xml:space="preserve"> </v>
          </cell>
          <cell r="P660" t="str">
            <v xml:space="preserve"> </v>
          </cell>
          <cell r="Q660" t="str">
            <v xml:space="preserve"> </v>
          </cell>
          <cell r="R660" t="str">
            <v xml:space="preserve"> </v>
          </cell>
          <cell r="S660" t="str">
            <v xml:space="preserve"> </v>
          </cell>
          <cell r="T660" t="str">
            <v xml:space="preserve"> </v>
          </cell>
        </row>
        <row r="661">
          <cell r="A661" t="str">
            <v xml:space="preserve"> </v>
          </cell>
          <cell r="B661" t="str">
            <v>V.</v>
          </cell>
          <cell r="C661" t="str">
            <v xml:space="preserve">DANA POSOJILA IN POVEČANJE </v>
          </cell>
          <cell r="Q661" t="str">
            <v xml:space="preserve"> </v>
          </cell>
        </row>
        <row r="662">
          <cell r="C662" t="str">
            <v xml:space="preserve">KAPITALSKIH DELEŽEV  </v>
          </cell>
          <cell r="D662">
            <v>12397944.89758</v>
          </cell>
          <cell r="E662">
            <v>31838515</v>
          </cell>
          <cell r="F662">
            <v>-19440570.102420002</v>
          </cell>
          <cell r="G662">
            <v>75.563341277210199</v>
          </cell>
          <cell r="H662">
            <v>-30.612175135711482</v>
          </cell>
          <cell r="I662" t="e">
            <v>#VALUE!</v>
          </cell>
          <cell r="J662" t="e">
            <v>#VALUE!</v>
          </cell>
          <cell r="K662" t="e">
            <v>#VALUE!</v>
          </cell>
          <cell r="L662" t="e">
            <v>#VALUE!</v>
          </cell>
          <cell r="N662" t="e">
            <v>#VALUE!</v>
          </cell>
          <cell r="O662" t="e">
            <v>#VALUE!</v>
          </cell>
          <cell r="P662" t="e">
            <v>#VALUE!</v>
          </cell>
          <cell r="Q662" t="e">
            <v>#VALUE!</v>
          </cell>
          <cell r="R662" t="e">
            <v>#VALUE!</v>
          </cell>
          <cell r="S662" t="e">
            <v>#VALUE!</v>
          </cell>
          <cell r="T662" t="e">
            <v>#VALUE!</v>
          </cell>
          <cell r="U662" t="e">
            <v>#VALUE!</v>
          </cell>
          <cell r="V662">
            <v>1242416</v>
          </cell>
          <cell r="W662">
            <v>1238700</v>
          </cell>
          <cell r="X662">
            <v>0</v>
          </cell>
          <cell r="Y662" t="e">
            <v>#VALUE!</v>
          </cell>
          <cell r="Z662" t="e">
            <v>#VALUE!</v>
          </cell>
          <cell r="AA662" t="e">
            <v>#VALUE!</v>
          </cell>
          <cell r="AB662" t="e">
            <v>#VALUE!</v>
          </cell>
        </row>
        <row r="663">
          <cell r="C663" t="str">
            <v xml:space="preserve">                                 - dinamizirani sprejeti proračun</v>
          </cell>
          <cell r="D663">
            <v>35472134</v>
          </cell>
          <cell r="I663">
            <v>1036854</v>
          </cell>
          <cell r="J663">
            <v>1036854</v>
          </cell>
          <cell r="K663">
            <v>1036854</v>
          </cell>
          <cell r="N663">
            <v>1036854</v>
          </cell>
          <cell r="O663">
            <v>1036854</v>
          </cell>
          <cell r="P663">
            <v>1036854</v>
          </cell>
          <cell r="Q663">
            <v>6221124</v>
          </cell>
          <cell r="R663">
            <v>1036854</v>
          </cell>
          <cell r="S663">
            <v>1036854</v>
          </cell>
          <cell r="T663">
            <v>1036854</v>
          </cell>
          <cell r="U663">
            <v>1036854</v>
          </cell>
          <cell r="V663">
            <v>466685</v>
          </cell>
          <cell r="W663">
            <v>24066740</v>
          </cell>
          <cell r="X663">
            <v>0</v>
          </cell>
          <cell r="Y663">
            <v>34901965</v>
          </cell>
        </row>
        <row r="664">
          <cell r="Q664" t="str">
            <v xml:space="preserve"> </v>
          </cell>
        </row>
        <row r="665">
          <cell r="A665">
            <v>440</v>
          </cell>
          <cell r="C665" t="str">
            <v>DANA POSOJILA</v>
          </cell>
          <cell r="D665">
            <v>5901901.5554300006</v>
          </cell>
          <cell r="E665">
            <v>5443415</v>
          </cell>
          <cell r="F665">
            <v>458486.55543000065</v>
          </cell>
          <cell r="G665">
            <v>114.84349841917295</v>
          </cell>
          <cell r="H665">
            <v>5.4577579606730495</v>
          </cell>
          <cell r="I665" t="e">
            <v>#VALUE!</v>
          </cell>
          <cell r="J665" t="e">
            <v>#VALUE!</v>
          </cell>
          <cell r="K665" t="e">
            <v>#VALUE!</v>
          </cell>
          <cell r="L665" t="e">
            <v>#VALUE!</v>
          </cell>
          <cell r="N665" t="e">
            <v>#VALUE!</v>
          </cell>
          <cell r="O665" t="e">
            <v>#VALUE!</v>
          </cell>
          <cell r="P665" t="e">
            <v>#VALUE!</v>
          </cell>
          <cell r="Q665" t="e">
            <v>#VALUE!</v>
          </cell>
          <cell r="R665" t="e">
            <v>#VALUE!</v>
          </cell>
          <cell r="S665" t="e">
            <v>#VALUE!</v>
          </cell>
          <cell r="T665" t="e">
            <v>#VALUE!</v>
          </cell>
          <cell r="U665" t="e">
            <v>#VALUE!</v>
          </cell>
          <cell r="V665">
            <v>81492</v>
          </cell>
          <cell r="W665">
            <v>1238700</v>
          </cell>
          <cell r="X665">
            <v>0</v>
          </cell>
          <cell r="Y665" t="e">
            <v>#VALUE!</v>
          </cell>
          <cell r="Z665" t="e">
            <v>#VALUE!</v>
          </cell>
          <cell r="AA665" t="e">
            <v>#VALUE!</v>
          </cell>
          <cell r="AB665" t="e">
            <v>#VALUE!</v>
          </cell>
        </row>
        <row r="666">
          <cell r="A666">
            <v>4400</v>
          </cell>
          <cell r="C666" t="str">
            <v xml:space="preserve">Dana posojila posameznikom </v>
          </cell>
          <cell r="D666">
            <v>4417.9119999999994</v>
          </cell>
          <cell r="E666">
            <v>24000</v>
          </cell>
          <cell r="F666">
            <v>-19582.088</v>
          </cell>
          <cell r="G666">
            <v>10.170615590036372</v>
          </cell>
          <cell r="H666">
            <v>-90.660591744686528</v>
          </cell>
          <cell r="I666" t="e">
            <v>#VALUE!</v>
          </cell>
          <cell r="J666" t="e">
            <v>#VALUE!</v>
          </cell>
          <cell r="K666" t="e">
            <v>#VALUE!</v>
          </cell>
          <cell r="L666" t="e">
            <v>#VALUE!</v>
          </cell>
          <cell r="N666" t="e">
            <v>#VALUE!</v>
          </cell>
          <cell r="O666" t="e">
            <v>#VALUE!</v>
          </cell>
          <cell r="P666" t="e">
            <v>#VALUE!</v>
          </cell>
          <cell r="Q666" t="e">
            <v>#VALUE!</v>
          </cell>
          <cell r="R666" t="e">
            <v>#VALUE!</v>
          </cell>
          <cell r="S666" t="e">
            <v>#VALUE!</v>
          </cell>
          <cell r="T666" t="e">
            <v>#VALUE!</v>
          </cell>
          <cell r="U666" t="e">
            <v>#VALUE!</v>
          </cell>
          <cell r="V666">
            <v>-17</v>
          </cell>
          <cell r="W666">
            <v>0</v>
          </cell>
          <cell r="X666">
            <v>0</v>
          </cell>
          <cell r="Y666" t="e">
            <v>#VALUE!</v>
          </cell>
          <cell r="Z666" t="str">
            <v xml:space="preserve"> </v>
          </cell>
          <cell r="AA666" t="e">
            <v>#VALUE!</v>
          </cell>
          <cell r="AB666" t="e">
            <v>#VALUE!</v>
          </cell>
        </row>
        <row r="667">
          <cell r="A667">
            <v>4401</v>
          </cell>
          <cell r="C667" t="str">
            <v>Dana posojila javnim skladom</v>
          </cell>
          <cell r="D667">
            <v>0</v>
          </cell>
          <cell r="E667">
            <v>0</v>
          </cell>
          <cell r="F667">
            <v>0</v>
          </cell>
          <cell r="I667" t="e">
            <v>#VALUE!</v>
          </cell>
          <cell r="J667" t="e">
            <v>#VALUE!</v>
          </cell>
          <cell r="K667" t="e">
            <v>#VALUE!</v>
          </cell>
          <cell r="L667" t="e">
            <v>#VALUE!</v>
          </cell>
          <cell r="N667" t="e">
            <v>#VALUE!</v>
          </cell>
          <cell r="O667" t="e">
            <v>#VALUE!</v>
          </cell>
          <cell r="P667" t="e">
            <v>#VALUE!</v>
          </cell>
          <cell r="Q667" t="e">
            <v>#VALUE!</v>
          </cell>
          <cell r="R667" t="e">
            <v>#VALUE!</v>
          </cell>
          <cell r="S667" t="e">
            <v>#VALUE!</v>
          </cell>
          <cell r="T667" t="e">
            <v>#VALUE!</v>
          </cell>
          <cell r="U667" t="e">
            <v>#VALUE!</v>
          </cell>
          <cell r="V667">
            <v>0</v>
          </cell>
          <cell r="W667">
            <v>0</v>
          </cell>
          <cell r="X667">
            <v>0</v>
          </cell>
          <cell r="Y667" t="e">
            <v>#VALUE!</v>
          </cell>
          <cell r="Z667" t="str">
            <v xml:space="preserve"> </v>
          </cell>
          <cell r="AA667" t="e">
            <v>#VALUE!</v>
          </cell>
          <cell r="AB667" t="e">
            <v>#VALUE!</v>
          </cell>
        </row>
        <row r="668">
          <cell r="A668">
            <v>4402</v>
          </cell>
          <cell r="C668" t="str">
            <v>Dana posojila javnim podjetjem</v>
          </cell>
          <cell r="D668">
            <v>0</v>
          </cell>
          <cell r="E668">
            <v>0</v>
          </cell>
          <cell r="F668">
            <v>0</v>
          </cell>
          <cell r="I668" t="e">
            <v>#VALUE!</v>
          </cell>
          <cell r="J668" t="e">
            <v>#VALUE!</v>
          </cell>
          <cell r="K668" t="e">
            <v>#VALUE!</v>
          </cell>
          <cell r="L668" t="e">
            <v>#VALUE!</v>
          </cell>
          <cell r="N668" t="e">
            <v>#VALUE!</v>
          </cell>
          <cell r="O668" t="e">
            <v>#VALUE!</v>
          </cell>
          <cell r="P668" t="e">
            <v>#VALUE!</v>
          </cell>
          <cell r="Q668" t="e">
            <v>#VALUE!</v>
          </cell>
          <cell r="R668" t="e">
            <v>#VALUE!</v>
          </cell>
          <cell r="S668" t="e">
            <v>#VALUE!</v>
          </cell>
          <cell r="T668" t="e">
            <v>#VALUE!</v>
          </cell>
          <cell r="U668" t="e">
            <v>#VALUE!</v>
          </cell>
          <cell r="V668">
            <v>0</v>
          </cell>
          <cell r="W668">
            <v>0</v>
          </cell>
          <cell r="X668">
            <v>0</v>
          </cell>
          <cell r="Y668" t="e">
            <v>#VALUE!</v>
          </cell>
          <cell r="Z668" t="str">
            <v xml:space="preserve"> </v>
          </cell>
          <cell r="AA668" t="e">
            <v>#VALUE!</v>
          </cell>
          <cell r="AB668" t="e">
            <v>#VALUE!</v>
          </cell>
        </row>
        <row r="669">
          <cell r="A669">
            <v>4403</v>
          </cell>
          <cell r="C669" t="str">
            <v>Dana posojila finančnim institucijam</v>
          </cell>
          <cell r="D669">
            <v>0</v>
          </cell>
          <cell r="E669">
            <v>0</v>
          </cell>
          <cell r="F669">
            <v>0</v>
          </cell>
          <cell r="I669" t="e">
            <v>#VALUE!</v>
          </cell>
          <cell r="J669" t="e">
            <v>#VALUE!</v>
          </cell>
          <cell r="K669" t="e">
            <v>#VALUE!</v>
          </cell>
          <cell r="L669" t="e">
            <v>#VALUE!</v>
          </cell>
          <cell r="N669" t="e">
            <v>#VALUE!</v>
          </cell>
          <cell r="O669" t="e">
            <v>#VALUE!</v>
          </cell>
          <cell r="P669" t="e">
            <v>#VALUE!</v>
          </cell>
          <cell r="Q669" t="e">
            <v>#VALUE!</v>
          </cell>
          <cell r="R669" t="e">
            <v>#VALUE!</v>
          </cell>
          <cell r="S669" t="e">
            <v>#VALUE!</v>
          </cell>
          <cell r="T669" t="e">
            <v>#VALUE!</v>
          </cell>
          <cell r="U669" t="e">
            <v>#VALUE!</v>
          </cell>
          <cell r="V669">
            <v>0</v>
          </cell>
          <cell r="W669">
            <v>0</v>
          </cell>
          <cell r="X669">
            <v>0</v>
          </cell>
          <cell r="Y669" t="e">
            <v>#VALUE!</v>
          </cell>
          <cell r="Z669" t="str">
            <v xml:space="preserve"> </v>
          </cell>
          <cell r="AA669" t="e">
            <v>#VALUE!</v>
          </cell>
          <cell r="AB669" t="e">
            <v>#VALUE!</v>
          </cell>
        </row>
        <row r="670">
          <cell r="A670">
            <v>4404</v>
          </cell>
          <cell r="C670" t="str">
            <v>Dana posojila privatnim podjetjem in zasebnikom</v>
          </cell>
          <cell r="D670">
            <v>5897483.6434299992</v>
          </cell>
          <cell r="E670">
            <v>5419415</v>
          </cell>
          <cell r="F670">
            <v>478068.64342999924</v>
          </cell>
          <cell r="G670">
            <v>115.73578616225937</v>
          </cell>
          <cell r="H670">
            <v>6.2771222793933674</v>
          </cell>
          <cell r="I670" t="e">
            <v>#VALUE!</v>
          </cell>
          <cell r="J670" t="e">
            <v>#VALUE!</v>
          </cell>
          <cell r="K670" t="e">
            <v>#VALUE!</v>
          </cell>
          <cell r="L670" t="e">
            <v>#VALUE!</v>
          </cell>
          <cell r="N670" t="e">
            <v>#VALUE!</v>
          </cell>
          <cell r="O670" t="e">
            <v>#VALUE!</v>
          </cell>
          <cell r="P670" t="e">
            <v>#VALUE!</v>
          </cell>
          <cell r="Q670" t="e">
            <v>#VALUE!</v>
          </cell>
          <cell r="R670" t="e">
            <v>#VALUE!</v>
          </cell>
          <cell r="S670" t="e">
            <v>#VALUE!</v>
          </cell>
          <cell r="T670" t="e">
            <v>#VALUE!</v>
          </cell>
          <cell r="U670" t="e">
            <v>#VALUE!</v>
          </cell>
          <cell r="V670">
            <v>81509</v>
          </cell>
          <cell r="W670">
            <v>1238700</v>
          </cell>
          <cell r="X670">
            <v>0</v>
          </cell>
          <cell r="Y670" t="e">
            <v>#VALUE!</v>
          </cell>
          <cell r="Z670" t="str">
            <v xml:space="preserve"> </v>
          </cell>
          <cell r="AA670" t="e">
            <v>#VALUE!</v>
          </cell>
          <cell r="AB670" t="e">
            <v>#VALUE!</v>
          </cell>
        </row>
        <row r="671">
          <cell r="C671" t="str">
            <v xml:space="preserve"> - jamstva Republike Slovenije (MF)</v>
          </cell>
          <cell r="E671">
            <v>216336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N671">
            <v>0</v>
          </cell>
          <cell r="O671">
            <v>0</v>
          </cell>
          <cell r="P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216336</v>
          </cell>
          <cell r="W671">
            <v>216336</v>
          </cell>
          <cell r="X671">
            <v>216336</v>
          </cell>
          <cell r="Z671">
            <v>216336</v>
          </cell>
        </row>
        <row r="672">
          <cell r="C672" t="str">
            <v xml:space="preserve"> - druga dana posojila (MGD)</v>
          </cell>
          <cell r="E672">
            <v>5203079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-134827</v>
          </cell>
          <cell r="W672">
            <v>1022364</v>
          </cell>
          <cell r="X672">
            <v>-216336</v>
          </cell>
          <cell r="Z672" t="e">
            <v>#VALUE!</v>
          </cell>
        </row>
        <row r="673">
          <cell r="A673">
            <v>4405</v>
          </cell>
          <cell r="C673" t="str">
            <v>Dana posojila drugim ravnem države</v>
          </cell>
          <cell r="D673">
            <v>0</v>
          </cell>
          <cell r="E673">
            <v>0</v>
          </cell>
          <cell r="F673">
            <v>0</v>
          </cell>
          <cell r="I673" t="e">
            <v>#VALUE!</v>
          </cell>
          <cell r="J673" t="e">
            <v>#VALUE!</v>
          </cell>
          <cell r="K673" t="e">
            <v>#VALUE!</v>
          </cell>
          <cell r="L673" t="e">
            <v>#VALUE!</v>
          </cell>
          <cell r="N673" t="e">
            <v>#VALUE!</v>
          </cell>
          <cell r="O673" t="e">
            <v>#VALUE!</v>
          </cell>
          <cell r="P673" t="e">
            <v>#VALUE!</v>
          </cell>
          <cell r="Q673" t="e">
            <v>#VALUE!</v>
          </cell>
          <cell r="R673" t="e">
            <v>#VALUE!</v>
          </cell>
          <cell r="S673" t="e">
            <v>#VALUE!</v>
          </cell>
          <cell r="T673" t="e">
            <v>#VALUE!</v>
          </cell>
          <cell r="U673" t="e">
            <v>#VALUE!</v>
          </cell>
          <cell r="V673">
            <v>0</v>
          </cell>
          <cell r="W673">
            <v>0</v>
          </cell>
          <cell r="X673">
            <v>0</v>
          </cell>
          <cell r="Y673" t="e">
            <v>#VALUE!</v>
          </cell>
          <cell r="Z673" t="str">
            <v xml:space="preserve"> </v>
          </cell>
          <cell r="AA673" t="e">
            <v>#VALUE!</v>
          </cell>
          <cell r="AB673" t="e">
            <v>#VALUE!</v>
          </cell>
        </row>
        <row r="674">
          <cell r="A674">
            <v>4406</v>
          </cell>
          <cell r="C674" t="str">
            <v>Dana posojila v tujino</v>
          </cell>
          <cell r="D674">
            <v>0</v>
          </cell>
          <cell r="E674">
            <v>0</v>
          </cell>
          <cell r="F674">
            <v>0</v>
          </cell>
          <cell r="I674" t="e">
            <v>#VALUE!</v>
          </cell>
          <cell r="J674" t="e">
            <v>#VALUE!</v>
          </cell>
          <cell r="K674" t="e">
            <v>#VALUE!</v>
          </cell>
          <cell r="L674" t="e">
            <v>#VALUE!</v>
          </cell>
          <cell r="N674" t="e">
            <v>#VALUE!</v>
          </cell>
          <cell r="O674" t="e">
            <v>#VALUE!</v>
          </cell>
          <cell r="P674" t="e">
            <v>#VALUE!</v>
          </cell>
          <cell r="Q674" t="e">
            <v>#VALUE!</v>
          </cell>
          <cell r="R674" t="e">
            <v>#VALUE!</v>
          </cell>
          <cell r="S674" t="e">
            <v>#VALUE!</v>
          </cell>
          <cell r="T674" t="e">
            <v>#VALUE!</v>
          </cell>
          <cell r="U674" t="e">
            <v>#VALUE!</v>
          </cell>
          <cell r="V674">
            <v>0</v>
          </cell>
          <cell r="W674">
            <v>0</v>
          </cell>
          <cell r="X674">
            <v>0</v>
          </cell>
          <cell r="Y674" t="e">
            <v>#VALUE!</v>
          </cell>
          <cell r="Z674" t="str">
            <v xml:space="preserve"> </v>
          </cell>
          <cell r="AA674" t="e">
            <v>#VALUE!</v>
          </cell>
          <cell r="AB674" t="e">
            <v>#VALUE!</v>
          </cell>
        </row>
        <row r="675">
          <cell r="C675" t="str">
            <v xml:space="preserve"> </v>
          </cell>
        </row>
        <row r="676">
          <cell r="A676">
            <v>441</v>
          </cell>
          <cell r="C676" t="str">
            <v xml:space="preserve">POVEČANJE KAPITALSKIH DELEŽEV </v>
          </cell>
          <cell r="D676">
            <v>1487033.39683</v>
          </cell>
          <cell r="E676">
            <v>22895100</v>
          </cell>
          <cell r="F676">
            <v>-21408066.60317</v>
          </cell>
          <cell r="G676">
            <v>40.85669641408802</v>
          </cell>
          <cell r="H676">
            <v>-62.482372438853979</v>
          </cell>
          <cell r="I676" t="e">
            <v>#VALUE!</v>
          </cell>
          <cell r="J676" t="e">
            <v>#VALUE!</v>
          </cell>
          <cell r="K676" t="e">
            <v>#VALUE!</v>
          </cell>
          <cell r="L676" t="e">
            <v>#VALUE!</v>
          </cell>
          <cell r="N676" t="e">
            <v>#VALUE!</v>
          </cell>
          <cell r="O676" t="e">
            <v>#VALUE!</v>
          </cell>
          <cell r="P676" t="e">
            <v>#VALUE!</v>
          </cell>
          <cell r="Q676" t="e">
            <v>#VALUE!</v>
          </cell>
          <cell r="R676" t="e">
            <v>#VALUE!</v>
          </cell>
          <cell r="S676" t="e">
            <v>#VALUE!</v>
          </cell>
          <cell r="T676" t="e">
            <v>#VALUE!</v>
          </cell>
          <cell r="U676" t="e">
            <v>#VALUE!</v>
          </cell>
          <cell r="V676">
            <v>408636</v>
          </cell>
          <cell r="W676">
            <v>0</v>
          </cell>
          <cell r="X676">
            <v>0</v>
          </cell>
          <cell r="Y676" t="e">
            <v>#VALUE!</v>
          </cell>
          <cell r="Z676">
            <v>0</v>
          </cell>
          <cell r="AA676" t="e">
            <v>#VALUE!</v>
          </cell>
          <cell r="AB676" t="e">
            <v>#VALUE!</v>
          </cell>
        </row>
        <row r="677">
          <cell r="A677">
            <v>4410</v>
          </cell>
          <cell r="C677" t="str">
            <v>Povečanje kapitalskih deležev v javnih podjetjih</v>
          </cell>
          <cell r="D677">
            <v>805026.51249999995</v>
          </cell>
          <cell r="E677">
            <v>17409000</v>
          </cell>
          <cell r="F677">
            <v>-16603973.487500001</v>
          </cell>
          <cell r="G677">
            <v>25.196447965571206</v>
          </cell>
          <cell r="H677">
            <v>-76.86276587183545</v>
          </cell>
          <cell r="I677" t="e">
            <v>#VALUE!</v>
          </cell>
          <cell r="J677" t="e">
            <v>#VALUE!</v>
          </cell>
          <cell r="K677" t="e">
            <v>#VALUE!</v>
          </cell>
          <cell r="L677" t="e">
            <v>#VALUE!</v>
          </cell>
          <cell r="N677" t="e">
            <v>#VALUE!</v>
          </cell>
          <cell r="O677" t="e">
            <v>#VALUE!</v>
          </cell>
          <cell r="P677" t="e">
            <v>#VALUE!</v>
          </cell>
          <cell r="Q677" t="e">
            <v>#VALUE!</v>
          </cell>
          <cell r="R677" t="e">
            <v>#VALUE!</v>
          </cell>
          <cell r="S677" t="e">
            <v>#VALUE!</v>
          </cell>
          <cell r="T677" t="e">
            <v>#VALUE!</v>
          </cell>
          <cell r="U677" t="e">
            <v>#VALUE!</v>
          </cell>
          <cell r="V677">
            <v>408636</v>
          </cell>
          <cell r="W677">
            <v>0</v>
          </cell>
          <cell r="X677">
            <v>0</v>
          </cell>
          <cell r="Y677" t="e">
            <v>#VALUE!</v>
          </cell>
          <cell r="Z677" t="str">
            <v xml:space="preserve"> </v>
          </cell>
          <cell r="AA677" t="e">
            <v>#VALUE!</v>
          </cell>
          <cell r="AB677" t="e">
            <v>#VALUE!</v>
          </cell>
        </row>
        <row r="678">
          <cell r="A678">
            <v>4411</v>
          </cell>
          <cell r="C678" t="str">
            <v>Povečanje kapitalskih deležev v finančnih institucijah</v>
          </cell>
          <cell r="D678">
            <v>0</v>
          </cell>
          <cell r="E678">
            <v>5486100</v>
          </cell>
          <cell r="F678">
            <v>-5486100</v>
          </cell>
          <cell r="G678" t="str">
            <v>…</v>
          </cell>
          <cell r="H678" t="str">
            <v>…</v>
          </cell>
          <cell r="I678" t="e">
            <v>#VALUE!</v>
          </cell>
          <cell r="J678" t="e">
            <v>#VALUE!</v>
          </cell>
          <cell r="K678" t="e">
            <v>#VALUE!</v>
          </cell>
          <cell r="L678" t="e">
            <v>#VALUE!</v>
          </cell>
          <cell r="N678" t="e">
            <v>#VALUE!</v>
          </cell>
          <cell r="O678" t="e">
            <v>#VALUE!</v>
          </cell>
          <cell r="P678" t="e">
            <v>#VALUE!</v>
          </cell>
          <cell r="Q678" t="e">
            <v>#VALUE!</v>
          </cell>
          <cell r="R678" t="e">
            <v>#VALUE!</v>
          </cell>
          <cell r="S678" t="e">
            <v>#VALUE!</v>
          </cell>
          <cell r="T678" t="e">
            <v>#VALUE!</v>
          </cell>
          <cell r="U678" t="e">
            <v>#VALUE!</v>
          </cell>
          <cell r="V678">
            <v>0</v>
          </cell>
          <cell r="W678">
            <v>0</v>
          </cell>
          <cell r="X678">
            <v>0</v>
          </cell>
          <cell r="Y678" t="e">
            <v>#VALUE!</v>
          </cell>
          <cell r="Z678" t="str">
            <v xml:space="preserve"> </v>
          </cell>
          <cell r="AA678" t="e">
            <v>#VALUE!</v>
          </cell>
          <cell r="AB678" t="e">
            <v>#VALUE!</v>
          </cell>
        </row>
        <row r="679">
          <cell r="A679">
            <v>4412</v>
          </cell>
          <cell r="C679" t="str">
            <v>Povečanje kapitalskih deležev v privatnih podjetjih</v>
          </cell>
          <cell r="D679">
            <v>0</v>
          </cell>
          <cell r="E679">
            <v>0</v>
          </cell>
          <cell r="F679">
            <v>0</v>
          </cell>
          <cell r="I679" t="e">
            <v>#VALUE!</v>
          </cell>
          <cell r="J679" t="e">
            <v>#VALUE!</v>
          </cell>
          <cell r="K679" t="e">
            <v>#VALUE!</v>
          </cell>
          <cell r="L679" t="e">
            <v>#VALUE!</v>
          </cell>
          <cell r="N679" t="e">
            <v>#VALUE!</v>
          </cell>
          <cell r="O679" t="e">
            <v>#VALUE!</v>
          </cell>
          <cell r="P679" t="e">
            <v>#VALUE!</v>
          </cell>
          <cell r="Q679" t="e">
            <v>#VALUE!</v>
          </cell>
          <cell r="R679" t="e">
            <v>#VALUE!</v>
          </cell>
          <cell r="S679" t="e">
            <v>#VALUE!</v>
          </cell>
          <cell r="T679" t="e">
            <v>#VALUE!</v>
          </cell>
          <cell r="U679" t="e">
            <v>#VALUE!</v>
          </cell>
          <cell r="V679">
            <v>0</v>
          </cell>
          <cell r="W679">
            <v>0</v>
          </cell>
          <cell r="X679">
            <v>0</v>
          </cell>
          <cell r="Y679" t="e">
            <v>#VALUE!</v>
          </cell>
          <cell r="Z679" t="str">
            <v xml:space="preserve"> </v>
          </cell>
          <cell r="AA679" t="e">
            <v>#VALUE!</v>
          </cell>
          <cell r="AB679" t="e">
            <v>#VALUE!</v>
          </cell>
        </row>
        <row r="680">
          <cell r="A680">
            <v>4413</v>
          </cell>
          <cell r="C680" t="str">
            <v>Skupna vlaganja (joint ventures)</v>
          </cell>
          <cell r="D680">
            <v>0</v>
          </cell>
          <cell r="E680">
            <v>0</v>
          </cell>
          <cell r="F680">
            <v>0</v>
          </cell>
          <cell r="I680" t="e">
            <v>#VALUE!</v>
          </cell>
          <cell r="J680" t="e">
            <v>#VALUE!</v>
          </cell>
          <cell r="K680" t="e">
            <v>#VALUE!</v>
          </cell>
          <cell r="L680" t="e">
            <v>#VALUE!</v>
          </cell>
          <cell r="N680" t="e">
            <v>#VALUE!</v>
          </cell>
          <cell r="O680" t="e">
            <v>#VALUE!</v>
          </cell>
          <cell r="P680" t="e">
            <v>#VALUE!</v>
          </cell>
          <cell r="Q680" t="e">
            <v>#VALUE!</v>
          </cell>
          <cell r="R680" t="e">
            <v>#VALUE!</v>
          </cell>
          <cell r="S680" t="e">
            <v>#VALUE!</v>
          </cell>
          <cell r="T680" t="e">
            <v>#VALUE!</v>
          </cell>
          <cell r="U680" t="e">
            <v>#VALUE!</v>
          </cell>
          <cell r="V680">
            <v>0</v>
          </cell>
          <cell r="W680">
            <v>0</v>
          </cell>
          <cell r="X680">
            <v>0</v>
          </cell>
          <cell r="Y680" t="e">
            <v>#VALUE!</v>
          </cell>
          <cell r="Z680" t="str">
            <v xml:space="preserve"> </v>
          </cell>
          <cell r="AA680" t="e">
            <v>#VALUE!</v>
          </cell>
          <cell r="AB680" t="e">
            <v>#VALUE!</v>
          </cell>
        </row>
        <row r="681">
          <cell r="A681">
            <v>4414</v>
          </cell>
          <cell r="C681" t="str">
            <v>Povečanje kapitalskih deležev v tujino</v>
          </cell>
          <cell r="D681">
            <v>257075.88433</v>
          </cell>
          <cell r="E681">
            <v>0</v>
          </cell>
          <cell r="F681">
            <v>257075.88433</v>
          </cell>
          <cell r="G681">
            <v>87.253212254609139</v>
          </cell>
          <cell r="H681">
            <v>-19.877674697328615</v>
          </cell>
          <cell r="I681" t="e">
            <v>#VALUE!</v>
          </cell>
          <cell r="J681" t="e">
            <v>#VALUE!</v>
          </cell>
          <cell r="K681" t="e">
            <v>#VALUE!</v>
          </cell>
          <cell r="L681" t="e">
            <v>#VALUE!</v>
          </cell>
          <cell r="N681" t="e">
            <v>#VALUE!</v>
          </cell>
          <cell r="O681" t="e">
            <v>#VALUE!</v>
          </cell>
          <cell r="P681" t="e">
            <v>#VALUE!</v>
          </cell>
          <cell r="Q681" t="e">
            <v>#VALUE!</v>
          </cell>
          <cell r="R681" t="e">
            <v>#VALUE!</v>
          </cell>
          <cell r="S681" t="e">
            <v>#VALUE!</v>
          </cell>
          <cell r="T681" t="e">
            <v>#VALUE!</v>
          </cell>
          <cell r="U681" t="e">
            <v>#VALUE!</v>
          </cell>
          <cell r="V681">
            <v>0</v>
          </cell>
          <cell r="W681">
            <v>0</v>
          </cell>
          <cell r="X681">
            <v>0</v>
          </cell>
          <cell r="Y681" t="e">
            <v>#VALUE!</v>
          </cell>
          <cell r="Z681" t="str">
            <v xml:space="preserve"> </v>
          </cell>
          <cell r="AA681" t="e">
            <v>#VALUE!</v>
          </cell>
          <cell r="AB681" t="e">
            <v>#VALUE!</v>
          </cell>
        </row>
        <row r="682">
          <cell r="A682">
            <v>4415</v>
          </cell>
          <cell r="C682" t="str">
            <v>Povečanje drugih finančnih naložb</v>
          </cell>
          <cell r="D682">
            <v>424931</v>
          </cell>
          <cell r="E682">
            <v>0</v>
          </cell>
          <cell r="F682">
            <v>424931</v>
          </cell>
        </row>
        <row r="684">
          <cell r="A684">
            <v>442</v>
          </cell>
          <cell r="C684" t="str">
            <v>PORABA SREDSTEV KUPNIN IZ NASLOVA PRIVATIZACIJE</v>
          </cell>
          <cell r="D684">
            <v>5009009.9453199999</v>
          </cell>
          <cell r="E684">
            <v>3500000</v>
          </cell>
          <cell r="F684">
            <v>1509009.9453199999</v>
          </cell>
          <cell r="G684">
            <v>65.660588850961645</v>
          </cell>
          <cell r="H684">
            <v>-39.705611707105923</v>
          </cell>
          <cell r="I684" t="e">
            <v>#VALUE!</v>
          </cell>
          <cell r="J684" t="e">
            <v>#VALUE!</v>
          </cell>
          <cell r="K684" t="e">
            <v>#VALUE!</v>
          </cell>
          <cell r="L684" t="e">
            <v>#VALUE!</v>
          </cell>
          <cell r="N684" t="e">
            <v>#VALUE!</v>
          </cell>
          <cell r="O684" t="e">
            <v>#VALUE!</v>
          </cell>
          <cell r="P684" t="e">
            <v>#VALUE!</v>
          </cell>
          <cell r="Q684" t="e">
            <v>#VALUE!</v>
          </cell>
          <cell r="R684" t="e">
            <v>#VALUE!</v>
          </cell>
          <cell r="S684" t="e">
            <v>#VALUE!</v>
          </cell>
          <cell r="T684" t="e">
            <v>#VALUE!</v>
          </cell>
          <cell r="U684" t="e">
            <v>#VALUE!</v>
          </cell>
          <cell r="V684">
            <v>752288</v>
          </cell>
          <cell r="W684">
            <v>0</v>
          </cell>
          <cell r="X684">
            <v>0</v>
          </cell>
          <cell r="Y684" t="e">
            <v>#VALUE!</v>
          </cell>
          <cell r="Z684" t="e">
            <v>#VALUE!</v>
          </cell>
          <cell r="AA684" t="e">
            <v>#VALUE!</v>
          </cell>
          <cell r="AB684" t="e">
            <v>#VALUE!</v>
          </cell>
        </row>
        <row r="685">
          <cell r="A685" t="str">
            <v xml:space="preserve"> </v>
          </cell>
          <cell r="C685" t="str">
            <v>PODJETIJ</v>
          </cell>
        </row>
        <row r="686">
          <cell r="A686">
            <v>4420</v>
          </cell>
          <cell r="C686" t="str">
            <v xml:space="preserve">Dana posojila iz sredstev kupnin </v>
          </cell>
          <cell r="D686">
            <v>976334.08</v>
          </cell>
          <cell r="E686">
            <v>665000</v>
          </cell>
          <cell r="F686">
            <v>311334.08</v>
          </cell>
          <cell r="G686">
            <v>43.985372659740442</v>
          </cell>
          <cell r="H686">
            <v>-59.60939149702439</v>
          </cell>
          <cell r="I686" t="e">
            <v>#VALUE!</v>
          </cell>
          <cell r="J686" t="e">
            <v>#VALUE!</v>
          </cell>
          <cell r="K686" t="e">
            <v>#VALUE!</v>
          </cell>
          <cell r="L686" t="e">
            <v>#VALUE!</v>
          </cell>
          <cell r="N686" t="e">
            <v>#VALUE!</v>
          </cell>
          <cell r="O686" t="e">
            <v>#VALUE!</v>
          </cell>
          <cell r="P686" t="e">
            <v>#VALUE!</v>
          </cell>
          <cell r="Q686" t="e">
            <v>#VALUE!</v>
          </cell>
          <cell r="R686" t="e">
            <v>#VALUE!</v>
          </cell>
          <cell r="S686" t="e">
            <v>#VALUE!</v>
          </cell>
          <cell r="T686" t="e">
            <v>#VALUE!</v>
          </cell>
          <cell r="U686" t="e">
            <v>#VALUE!</v>
          </cell>
          <cell r="V686">
            <v>115000</v>
          </cell>
          <cell r="W686">
            <v>0</v>
          </cell>
          <cell r="X686">
            <v>0</v>
          </cell>
          <cell r="Y686" t="e">
            <v>#VALUE!</v>
          </cell>
          <cell r="Z686" t="str">
            <v xml:space="preserve"> </v>
          </cell>
          <cell r="AA686" t="e">
            <v>#VALUE!</v>
          </cell>
          <cell r="AB686" t="e">
            <v>#VALUE!</v>
          </cell>
        </row>
        <row r="687">
          <cell r="A687">
            <v>4421</v>
          </cell>
          <cell r="C687" t="str">
            <v xml:space="preserve">Sredstva kupnin, razporejena v javne sklade in agencije </v>
          </cell>
          <cell r="D687">
            <v>3532675.8653200003</v>
          </cell>
          <cell r="E687">
            <v>2835000</v>
          </cell>
          <cell r="F687">
            <v>697675.86532000033</v>
          </cell>
          <cell r="G687">
            <v>65.311542555400209</v>
          </cell>
          <cell r="H687">
            <v>-40.026131721395586</v>
          </cell>
          <cell r="I687" t="e">
            <v>#VALUE!</v>
          </cell>
          <cell r="J687" t="e">
            <v>#VALUE!</v>
          </cell>
          <cell r="K687" t="e">
            <v>#VALUE!</v>
          </cell>
          <cell r="L687" t="e">
            <v>#VALUE!</v>
          </cell>
          <cell r="N687" t="e">
            <v>#VALUE!</v>
          </cell>
          <cell r="O687" t="e">
            <v>#VALUE!</v>
          </cell>
          <cell r="P687" t="e">
            <v>#VALUE!</v>
          </cell>
          <cell r="Q687" t="e">
            <v>#VALUE!</v>
          </cell>
          <cell r="R687" t="e">
            <v>#VALUE!</v>
          </cell>
          <cell r="S687" t="e">
            <v>#VALUE!</v>
          </cell>
          <cell r="T687" t="e">
            <v>#VALUE!</v>
          </cell>
          <cell r="U687" t="e">
            <v>#VALUE!</v>
          </cell>
          <cell r="V687">
            <v>637288</v>
          </cell>
          <cell r="W687">
            <v>0</v>
          </cell>
          <cell r="X687">
            <v>0</v>
          </cell>
          <cell r="Y687" t="e">
            <v>#VALUE!</v>
          </cell>
          <cell r="Z687" t="str">
            <v xml:space="preserve"> </v>
          </cell>
          <cell r="AA687" t="e">
            <v>#VALUE!</v>
          </cell>
          <cell r="AB687" t="e">
            <v>#VALUE!</v>
          </cell>
        </row>
        <row r="688">
          <cell r="A688">
            <v>4422</v>
          </cell>
          <cell r="C688" t="str">
            <v>Povečanje kapitalskih deležev države iz sredstev kupnin</v>
          </cell>
          <cell r="D688">
            <v>500000</v>
          </cell>
          <cell r="E688">
            <v>0</v>
          </cell>
          <cell r="F688">
            <v>500000</v>
          </cell>
          <cell r="G688" t="str">
            <v>…</v>
          </cell>
          <cell r="H688" t="str">
            <v>…</v>
          </cell>
          <cell r="I688" t="e">
            <v>#VALUE!</v>
          </cell>
          <cell r="J688" t="e">
            <v>#VALUE!</v>
          </cell>
          <cell r="K688" t="e">
            <v>#VALUE!</v>
          </cell>
          <cell r="L688" t="e">
            <v>#VALUE!</v>
          </cell>
          <cell r="N688" t="e">
            <v>#VALUE!</v>
          </cell>
          <cell r="O688" t="e">
            <v>#VALUE!</v>
          </cell>
          <cell r="P688" t="e">
            <v>#VALUE!</v>
          </cell>
          <cell r="Q688" t="e">
            <v>#VALUE!</v>
          </cell>
          <cell r="R688" t="e">
            <v>#VALUE!</v>
          </cell>
          <cell r="S688" t="e">
            <v>#VALUE!</v>
          </cell>
          <cell r="T688" t="e">
            <v>#VALUE!</v>
          </cell>
          <cell r="U688" t="e">
            <v>#VALUE!</v>
          </cell>
          <cell r="V688">
            <v>0</v>
          </cell>
          <cell r="W688">
            <v>0</v>
          </cell>
          <cell r="X688">
            <v>0</v>
          </cell>
          <cell r="Y688" t="e">
            <v>#VALUE!</v>
          </cell>
          <cell r="Z688" t="str">
            <v xml:space="preserve"> </v>
          </cell>
          <cell r="AA688" t="e">
            <v>#VALUE!</v>
          </cell>
          <cell r="AB688" t="e">
            <v>#VALUE!</v>
          </cell>
        </row>
        <row r="691">
          <cell r="A691" t="str">
            <v xml:space="preserve"> </v>
          </cell>
          <cell r="B691" t="str">
            <v>VI.</v>
          </cell>
          <cell r="C691" t="str">
            <v>PREJETA MINUS DANA POSOJILA</v>
          </cell>
          <cell r="D691">
            <v>4898590.3233000021</v>
          </cell>
          <cell r="E691">
            <v>-934215</v>
          </cell>
          <cell r="F691">
            <v>5832805.3233000021</v>
          </cell>
          <cell r="G691" t="str">
            <v>…</v>
          </cell>
          <cell r="H691" t="str">
            <v>…</v>
          </cell>
          <cell r="I691" t="e">
            <v>#VALUE!</v>
          </cell>
          <cell r="J691" t="e">
            <v>#VALUE!</v>
          </cell>
          <cell r="K691" t="e">
            <v>#VALUE!</v>
          </cell>
          <cell r="L691" t="e">
            <v>#VALUE!</v>
          </cell>
          <cell r="N691" t="e">
            <v>#VALUE!</v>
          </cell>
          <cell r="O691" t="e">
            <v>#VALUE!</v>
          </cell>
          <cell r="P691" t="e">
            <v>#VALUE!</v>
          </cell>
          <cell r="Q691" t="e">
            <v>#VALUE!</v>
          </cell>
          <cell r="R691" t="e">
            <v>#VALUE!</v>
          </cell>
          <cell r="S691" t="e">
            <v>#VALUE!</v>
          </cell>
          <cell r="T691" t="e">
            <v>#VALUE!</v>
          </cell>
          <cell r="U691" t="e">
            <v>#VALUE!</v>
          </cell>
          <cell r="V691">
            <v>-1234642</v>
          </cell>
          <cell r="W691">
            <v>1881340</v>
          </cell>
          <cell r="X691">
            <v>0</v>
          </cell>
          <cell r="Y691" t="e">
            <v>#VALUE!</v>
          </cell>
          <cell r="Z691" t="e">
            <v>#VALUE!</v>
          </cell>
          <cell r="AA691" t="str">
            <v>…</v>
          </cell>
          <cell r="AB691" t="str">
            <v>…</v>
          </cell>
        </row>
        <row r="692">
          <cell r="C692" t="str">
            <v xml:space="preserve">IN SPREMEMBE KAPITALSKIH </v>
          </cell>
        </row>
        <row r="693">
          <cell r="C693" t="str">
            <v xml:space="preserve"> DELEŽEV (IV. - V.)</v>
          </cell>
        </row>
        <row r="695">
          <cell r="A695" t="str">
            <v xml:space="preserve"> </v>
          </cell>
          <cell r="B695" t="str">
            <v>VII.</v>
          </cell>
          <cell r="C695" t="str">
            <v xml:space="preserve">SKUPNI PRESEŽEK (PRIMANJKLJAJ) </v>
          </cell>
          <cell r="D695">
            <v>-33700335.923279881</v>
          </cell>
          <cell r="E695">
            <v>-39327349.630328059</v>
          </cell>
          <cell r="I695" t="e">
            <v>#VALUE!</v>
          </cell>
          <cell r="J695" t="e">
            <v>#VALUE!</v>
          </cell>
          <cell r="K695" t="e">
            <v>#VALUE!</v>
          </cell>
          <cell r="O695" t="e">
            <v>#VALUE!</v>
          </cell>
          <cell r="P695" t="e">
            <v>#VALUE!</v>
          </cell>
          <cell r="Q695" t="e">
            <v>#VALUE!</v>
          </cell>
          <cell r="R695" t="e">
            <v>#VALUE!</v>
          </cell>
          <cell r="S695" t="e">
            <v>#VALUE!</v>
          </cell>
          <cell r="T695" t="e">
            <v>#VALUE!</v>
          </cell>
          <cell r="U695" t="e">
            <v>#VALUE!</v>
          </cell>
          <cell r="V695">
            <v>29972372.699798822</v>
          </cell>
          <cell r="W695">
            <v>22183899.262124345</v>
          </cell>
          <cell r="X695">
            <v>17787611.889999993</v>
          </cell>
          <cell r="Y695" t="e">
            <v>#VALUE!</v>
          </cell>
          <cell r="Z695" t="e">
            <v>#VALUE!</v>
          </cell>
        </row>
        <row r="696">
          <cell r="C696" t="str">
            <v xml:space="preserve">(PRIHODKI MINUS ODHODKI TER </v>
          </cell>
        </row>
        <row r="697">
          <cell r="C697" t="str">
            <v>SALDO PREJETIH IN DANIH POSOJIL</v>
          </cell>
        </row>
        <row r="698">
          <cell r="C698" t="str">
            <v xml:space="preserve"> (I. + IV.) - (II.+ V.)</v>
          </cell>
        </row>
        <row r="704">
          <cell r="B704" t="str">
            <v>C.    R A Č U N    F I N A N C I R A N J A</v>
          </cell>
        </row>
        <row r="706">
          <cell r="A706" t="str">
            <v xml:space="preserve"> </v>
          </cell>
          <cell r="Q706" t="str">
            <v xml:space="preserve"> - V  TISOČIH   TOLARJEV</v>
          </cell>
          <cell r="X706" t="str">
            <v>- V TISOČ TOLARJIH</v>
          </cell>
        </row>
        <row r="707">
          <cell r="A707" t="str">
            <v xml:space="preserve"> </v>
          </cell>
          <cell r="B707" t="str">
            <v xml:space="preserve"> </v>
          </cell>
          <cell r="D707" t="str">
            <v>O C E N A</v>
          </cell>
          <cell r="E707" t="str">
            <v xml:space="preserve"> </v>
          </cell>
          <cell r="F707" t="str">
            <v>RAZLIKA</v>
          </cell>
          <cell r="G707" t="str">
            <v>NOMINALNI</v>
          </cell>
          <cell r="H707" t="str">
            <v>REALNE</v>
          </cell>
          <cell r="I707" t="str">
            <v xml:space="preserve"> </v>
          </cell>
          <cell r="L707" t="str">
            <v xml:space="preserve"> </v>
          </cell>
          <cell r="N707" t="str">
            <v xml:space="preserve"> </v>
          </cell>
          <cell r="O707" t="str">
            <v xml:space="preserve"> </v>
          </cell>
          <cell r="P707" t="str">
            <v xml:space="preserve"> </v>
          </cell>
          <cell r="Q707" t="str">
            <v xml:space="preserve"> </v>
          </cell>
          <cell r="R707" t="str">
            <v xml:space="preserve"> </v>
          </cell>
          <cell r="S707" t="str">
            <v xml:space="preserve"> </v>
          </cell>
          <cell r="T707" t="str">
            <v xml:space="preserve"> </v>
          </cell>
          <cell r="U707" t="str">
            <v xml:space="preserve"> </v>
          </cell>
          <cell r="Y707" t="str">
            <v xml:space="preserve"> </v>
          </cell>
          <cell r="Z707" t="str">
            <v xml:space="preserve"> </v>
          </cell>
          <cell r="AA707" t="str">
            <v>NOMINALNI</v>
          </cell>
          <cell r="AB707" t="str">
            <v>REALNE</v>
          </cell>
        </row>
        <row r="708">
          <cell r="A708" t="str">
            <v xml:space="preserve"> </v>
          </cell>
          <cell r="B708" t="str">
            <v xml:space="preserve"> </v>
          </cell>
          <cell r="C708" t="str">
            <v xml:space="preserve"> </v>
          </cell>
          <cell r="D708" t="str">
            <v>REALIZACIJE</v>
          </cell>
          <cell r="E708" t="str">
            <v>SPREJETI</v>
          </cell>
          <cell r="F708" t="str">
            <v xml:space="preserve">OCENA </v>
          </cell>
          <cell r="G708" t="str">
            <v>INDEKSI</v>
          </cell>
          <cell r="H708" t="str">
            <v>STOPNJE</v>
          </cell>
          <cell r="I708" t="str">
            <v>PROJEKCIJE</v>
          </cell>
          <cell r="J708" t="str">
            <v>PROJEKCIJE</v>
          </cell>
          <cell r="K708" t="str">
            <v>PROJEKCIJE</v>
          </cell>
          <cell r="L708" t="str">
            <v>SKUPAJ</v>
          </cell>
          <cell r="N708" t="str">
            <v>PROJEKCIJE</v>
          </cell>
          <cell r="O708" t="str">
            <v>PROJEKCIJE</v>
          </cell>
          <cell r="P708" t="str">
            <v>PROJEKCIJE</v>
          </cell>
          <cell r="Q708" t="str">
            <v>SKUPAJ</v>
          </cell>
          <cell r="R708" t="str">
            <v>PROJEKCIJE</v>
          </cell>
          <cell r="S708" t="str">
            <v>PROJEKCIJE</v>
          </cell>
          <cell r="T708" t="str">
            <v>PROJEKCIJE</v>
          </cell>
          <cell r="U708" t="str">
            <v>PROJEKCIJE</v>
          </cell>
          <cell r="V708" t="str">
            <v>PROJEKCIJE</v>
          </cell>
          <cell r="W708" t="str">
            <v>PROJEKCIJE</v>
          </cell>
          <cell r="X708" t="str">
            <v>PROJEKCIJE</v>
          </cell>
          <cell r="Y708" t="str">
            <v>PROJEKCIJE</v>
          </cell>
          <cell r="Z708" t="str">
            <v>PREDLOG</v>
          </cell>
          <cell r="AA708" t="str">
            <v>INDEKSI</v>
          </cell>
          <cell r="AB708" t="str">
            <v>STOPNJE</v>
          </cell>
        </row>
        <row r="709">
          <cell r="A709" t="str">
            <v>KONTO</v>
          </cell>
          <cell r="B709" t="str">
            <v xml:space="preserve"> </v>
          </cell>
          <cell r="C709" t="str">
            <v xml:space="preserve"> </v>
          </cell>
          <cell r="D709" t="str">
            <v>JANUAR -</v>
          </cell>
          <cell r="E709" t="str">
            <v>PRORAČUN</v>
          </cell>
          <cell r="F709">
            <v>2000</v>
          </cell>
          <cell r="G709" t="str">
            <v>RASTI</v>
          </cell>
          <cell r="H709" t="str">
            <v>RASTI</v>
          </cell>
          <cell r="I709" t="str">
            <v>JANUAR</v>
          </cell>
          <cell r="J709" t="str">
            <v>FEBRUAR</v>
          </cell>
          <cell r="K709" t="str">
            <v>MAREC</v>
          </cell>
          <cell r="L709" t="str">
            <v>JANUAR -</v>
          </cell>
          <cell r="N709" t="str">
            <v>APRIL</v>
          </cell>
          <cell r="O709" t="str">
            <v>MAJ</v>
          </cell>
          <cell r="P709" t="str">
            <v>JUNIJ</v>
          </cell>
          <cell r="Q709" t="str">
            <v>JANUAR -</v>
          </cell>
          <cell r="R709" t="str">
            <v>JULIJ</v>
          </cell>
          <cell r="S709" t="str">
            <v>AVGUST</v>
          </cell>
          <cell r="T709" t="str">
            <v>SEPTEMBER</v>
          </cell>
          <cell r="U709" t="str">
            <v>OKTOBER</v>
          </cell>
          <cell r="V709" t="str">
            <v>NOVEMBER</v>
          </cell>
          <cell r="W709" t="str">
            <v>DECEMBER</v>
          </cell>
          <cell r="X709" t="str">
            <v>JANUAR</v>
          </cell>
          <cell r="Y709" t="str">
            <v>JANUAR -</v>
          </cell>
          <cell r="Z709" t="str">
            <v>PRORAČUNA</v>
          </cell>
          <cell r="AA709" t="str">
            <v>RASTI</v>
          </cell>
          <cell r="AB709" t="str">
            <v>RASTI</v>
          </cell>
        </row>
        <row r="710">
          <cell r="A710" t="str">
            <v xml:space="preserve"> </v>
          </cell>
          <cell r="B710" t="str">
            <v xml:space="preserve"> </v>
          </cell>
          <cell r="C710" t="str">
            <v xml:space="preserve"> </v>
          </cell>
          <cell r="D710" t="str">
            <v>DECEMBER</v>
          </cell>
          <cell r="E710" t="str">
            <v>ZA LETO</v>
          </cell>
          <cell r="F710" t="str">
            <v>MINUS</v>
          </cell>
          <cell r="G710" t="str">
            <v>I.XII.2000/</v>
          </cell>
          <cell r="H710" t="str">
            <v>I.XII.2000/</v>
          </cell>
          <cell r="I710">
            <v>2001</v>
          </cell>
          <cell r="J710">
            <v>2001</v>
          </cell>
          <cell r="K710">
            <v>2001</v>
          </cell>
          <cell r="L710" t="str">
            <v>MAREC</v>
          </cell>
          <cell r="N710">
            <v>2001</v>
          </cell>
          <cell r="O710">
            <v>2001</v>
          </cell>
          <cell r="P710">
            <v>2001</v>
          </cell>
          <cell r="Q710" t="str">
            <v>JUNIJ</v>
          </cell>
          <cell r="R710">
            <v>2001</v>
          </cell>
          <cell r="S710">
            <v>2001</v>
          </cell>
          <cell r="T710">
            <v>2001</v>
          </cell>
          <cell r="U710">
            <v>2001</v>
          </cell>
          <cell r="V710">
            <v>2001</v>
          </cell>
          <cell r="W710">
            <v>2001</v>
          </cell>
          <cell r="X710">
            <v>2002</v>
          </cell>
          <cell r="Y710" t="str">
            <v>DECEMBER</v>
          </cell>
          <cell r="Z710" t="str">
            <v>ZA LETO</v>
          </cell>
          <cell r="AA710" t="str">
            <v>I.XII.2001/</v>
          </cell>
          <cell r="AB710" t="str">
            <v>I.XII.2001/</v>
          </cell>
        </row>
        <row r="711">
          <cell r="C711" t="str">
            <v xml:space="preserve"> </v>
          </cell>
          <cell r="D711" t="str">
            <v>2 0 0 0</v>
          </cell>
          <cell r="E711" t="str">
            <v>2 0 0 0</v>
          </cell>
          <cell r="F711" t="str">
            <v>SPR.PROR.</v>
          </cell>
          <cell r="G711" t="str">
            <v>I.-XII.1999</v>
          </cell>
          <cell r="H711" t="str">
            <v>I.-XII.1999</v>
          </cell>
          <cell r="I711" t="str">
            <v xml:space="preserve"> </v>
          </cell>
          <cell r="J711" t="str">
            <v xml:space="preserve"> </v>
          </cell>
          <cell r="K711" t="str">
            <v xml:space="preserve"> </v>
          </cell>
          <cell r="L711" t="str">
            <v>2 0 0 1</v>
          </cell>
          <cell r="N711" t="str">
            <v xml:space="preserve"> </v>
          </cell>
          <cell r="O711" t="str">
            <v xml:space="preserve"> </v>
          </cell>
          <cell r="P711" t="str">
            <v xml:space="preserve"> </v>
          </cell>
          <cell r="Q711" t="str">
            <v>2 0 0 1</v>
          </cell>
          <cell r="R711" t="str">
            <v xml:space="preserve"> </v>
          </cell>
          <cell r="S711" t="str">
            <v xml:space="preserve"> </v>
          </cell>
          <cell r="T711" t="str">
            <v xml:space="preserve"> </v>
          </cell>
          <cell r="U711" t="str">
            <v xml:space="preserve"> </v>
          </cell>
          <cell r="V711" t="str">
            <v xml:space="preserve"> </v>
          </cell>
          <cell r="W711" t="str">
            <v xml:space="preserve"> </v>
          </cell>
          <cell r="X711" t="str">
            <v>ZA LETO 2001</v>
          </cell>
          <cell r="Y711" t="str">
            <v>2 0 0 1</v>
          </cell>
          <cell r="Z711" t="str">
            <v>2 0 0 1</v>
          </cell>
          <cell r="AA711" t="str">
            <v>I.-XII.2000</v>
          </cell>
          <cell r="AB711" t="str">
            <v>I.-XII.2000</v>
          </cell>
        </row>
        <row r="712">
          <cell r="A712" t="str">
            <v xml:space="preserve"> </v>
          </cell>
          <cell r="D712" t="str">
            <v>(1)</v>
          </cell>
          <cell r="E712" t="str">
            <v>(2)</v>
          </cell>
          <cell r="F712" t="str">
            <v>(3=1-2)</v>
          </cell>
          <cell r="G712" t="str">
            <v xml:space="preserve"> </v>
          </cell>
          <cell r="H712" t="str">
            <v xml:space="preserve"> </v>
          </cell>
          <cell r="I712" t="str">
            <v xml:space="preserve"> </v>
          </cell>
          <cell r="J712" t="str">
            <v xml:space="preserve"> </v>
          </cell>
          <cell r="K712" t="str">
            <v xml:space="preserve"> </v>
          </cell>
          <cell r="L712" t="str">
            <v xml:space="preserve"> </v>
          </cell>
          <cell r="N712" t="str">
            <v xml:space="preserve"> </v>
          </cell>
          <cell r="O712" t="str">
            <v xml:space="preserve"> </v>
          </cell>
          <cell r="P712" t="str">
            <v xml:space="preserve"> </v>
          </cell>
          <cell r="Q712" t="str">
            <v xml:space="preserve"> </v>
          </cell>
          <cell r="R712" t="str">
            <v xml:space="preserve"> </v>
          </cell>
          <cell r="S712" t="str">
            <v xml:space="preserve"> </v>
          </cell>
          <cell r="T712" t="str">
            <v xml:space="preserve"> </v>
          </cell>
          <cell r="U712" t="str">
            <v xml:space="preserve"> </v>
          </cell>
          <cell r="V712" t="str">
            <v xml:space="preserve"> </v>
          </cell>
          <cell r="W712" t="str">
            <v xml:space="preserve"> </v>
          </cell>
          <cell r="X712" t="str">
            <v xml:space="preserve"> </v>
          </cell>
          <cell r="Y712" t="str">
            <v>(1)</v>
          </cell>
          <cell r="Z712" t="str">
            <v>(2)</v>
          </cell>
          <cell r="AA712" t="str">
            <v xml:space="preserve"> </v>
          </cell>
          <cell r="AB712" t="str">
            <v xml:space="preserve"> </v>
          </cell>
        </row>
        <row r="713">
          <cell r="A713" t="str">
            <v xml:space="preserve"> </v>
          </cell>
          <cell r="B713" t="str">
            <v>VII.</v>
          </cell>
          <cell r="C713" t="str">
            <v xml:space="preserve">Z  A  D  O  L  Ž  E  V  A  N  J  E  </v>
          </cell>
          <cell r="D713">
            <v>157554886.31495997</v>
          </cell>
          <cell r="E713">
            <v>157554886</v>
          </cell>
          <cell r="F713">
            <v>0.31495997309684753</v>
          </cell>
          <cell r="G713">
            <v>135.67756541954014</v>
          </cell>
          <cell r="H713">
            <v>24.589132616657608</v>
          </cell>
          <cell r="I713" t="e">
            <v>#VALUE!</v>
          </cell>
          <cell r="J713" t="e">
            <v>#VALUE!</v>
          </cell>
          <cell r="K713" t="e">
            <v>#VALUE!</v>
          </cell>
          <cell r="L713" t="e">
            <v>#VALUE!</v>
          </cell>
          <cell r="N713" t="e">
            <v>#VALUE!</v>
          </cell>
          <cell r="O713" t="e">
            <v>#VALUE!</v>
          </cell>
          <cell r="P713" t="e">
            <v>#VALUE!</v>
          </cell>
          <cell r="Q713" t="e">
            <v>#VALUE!</v>
          </cell>
          <cell r="R713" t="e">
            <v>#VALUE!</v>
          </cell>
          <cell r="S713" t="e">
            <v>#VALUE!</v>
          </cell>
          <cell r="T713" t="e">
            <v>#VALUE!</v>
          </cell>
          <cell r="U713" t="e">
            <v>#VALUE!</v>
          </cell>
          <cell r="V713">
            <v>-2226696</v>
          </cell>
          <cell r="W713">
            <v>0</v>
          </cell>
          <cell r="X713">
            <v>-980034</v>
          </cell>
          <cell r="Y713" t="e">
            <v>#VALUE!</v>
          </cell>
          <cell r="Z713">
            <v>157554886</v>
          </cell>
          <cell r="AA713" t="e">
            <v>#VALUE!</v>
          </cell>
          <cell r="AB713" t="e">
            <v>#VALUE!</v>
          </cell>
        </row>
        <row r="714">
          <cell r="C714" t="str">
            <v xml:space="preserve">                                 - dinamizirani sprejeti proračun</v>
          </cell>
          <cell r="D714">
            <v>149554886</v>
          </cell>
          <cell r="I714">
            <v>16350000</v>
          </cell>
          <cell r="J714">
            <v>21335700</v>
          </cell>
          <cell r="K714">
            <v>81203000</v>
          </cell>
          <cell r="N714">
            <v>1595000</v>
          </cell>
          <cell r="O714">
            <v>6209000</v>
          </cell>
          <cell r="P714">
            <v>7609000</v>
          </cell>
          <cell r="Q714">
            <v>134301700</v>
          </cell>
          <cell r="R714">
            <v>8209000</v>
          </cell>
          <cell r="S714">
            <v>209000</v>
          </cell>
          <cell r="T714">
            <v>209000</v>
          </cell>
          <cell r="U714">
            <v>209000</v>
          </cell>
          <cell r="V714">
            <v>2209000</v>
          </cell>
          <cell r="W714">
            <v>6208186</v>
          </cell>
          <cell r="X714">
            <v>0</v>
          </cell>
          <cell r="Y714">
            <v>151554886</v>
          </cell>
        </row>
        <row r="716">
          <cell r="A716">
            <v>500</v>
          </cell>
          <cell r="C716" t="str">
            <v xml:space="preserve">DOMAČE ZADOLŽEVANJE </v>
          </cell>
          <cell r="D716">
            <v>73350534.862500012</v>
          </cell>
          <cell r="E716" t="str">
            <v xml:space="preserve"> </v>
          </cell>
          <cell r="G716">
            <v>182.59298131264705</v>
          </cell>
          <cell r="H716">
            <v>67.670322601145131</v>
          </cell>
          <cell r="I716" t="e">
            <v>#VALUE!</v>
          </cell>
          <cell r="J716" t="e">
            <v>#VALUE!</v>
          </cell>
          <cell r="K716" t="e">
            <v>#VALUE!</v>
          </cell>
          <cell r="L716" t="e">
            <v>#VALUE!</v>
          </cell>
          <cell r="N716" t="e">
            <v>#VALUE!</v>
          </cell>
          <cell r="O716" t="e">
            <v>#VALUE!</v>
          </cell>
          <cell r="P716" t="e">
            <v>#VALUE!</v>
          </cell>
          <cell r="Q716" t="e">
            <v>#VALUE!</v>
          </cell>
          <cell r="R716" t="e">
            <v>#VALUE!</v>
          </cell>
          <cell r="S716" t="e">
            <v>#VALUE!</v>
          </cell>
          <cell r="T716" t="e">
            <v>#VALUE!</v>
          </cell>
          <cell r="U716" t="e">
            <v>#VALUE!</v>
          </cell>
          <cell r="V716">
            <v>-2300000</v>
          </cell>
          <cell r="W716">
            <v>0</v>
          </cell>
          <cell r="X716">
            <v>-980034</v>
          </cell>
          <cell r="Y716" t="e">
            <v>#VALUE!</v>
          </cell>
          <cell r="Z716" t="str">
            <v xml:space="preserve"> </v>
          </cell>
          <cell r="AA716" t="e">
            <v>#VALUE!</v>
          </cell>
          <cell r="AB716" t="e">
            <v>#VALUE!</v>
          </cell>
        </row>
        <row r="718">
          <cell r="A718">
            <v>5000</v>
          </cell>
          <cell r="C718" t="str">
            <v>Najeti krediti pri  Banki Slovenije</v>
          </cell>
          <cell r="D718">
            <v>0</v>
          </cell>
          <cell r="I718" t="e">
            <v>#VALUE!</v>
          </cell>
          <cell r="J718" t="e">
            <v>#VALUE!</v>
          </cell>
          <cell r="K718" t="e">
            <v>#VALUE!</v>
          </cell>
          <cell r="L718" t="e">
            <v>#VALUE!</v>
          </cell>
          <cell r="N718" t="e">
            <v>#VALUE!</v>
          </cell>
          <cell r="O718" t="e">
            <v>#VALUE!</v>
          </cell>
          <cell r="P718" t="e">
            <v>#VALUE!</v>
          </cell>
          <cell r="Q718" t="e">
            <v>#VALUE!</v>
          </cell>
          <cell r="R718" t="e">
            <v>#VALUE!</v>
          </cell>
          <cell r="S718" t="e">
            <v>#VALUE!</v>
          </cell>
          <cell r="T718" t="e">
            <v>#VALUE!</v>
          </cell>
          <cell r="U718" t="e">
            <v>#VALUE!</v>
          </cell>
          <cell r="V718">
            <v>0</v>
          </cell>
          <cell r="W718">
            <v>0</v>
          </cell>
          <cell r="X718">
            <v>0</v>
          </cell>
          <cell r="Y718" t="e">
            <v>#VALUE!</v>
          </cell>
          <cell r="AA718" t="e">
            <v>#VALUE!</v>
          </cell>
          <cell r="AB718" t="e">
            <v>#VALUE!</v>
          </cell>
        </row>
        <row r="719">
          <cell r="A719">
            <v>5001</v>
          </cell>
          <cell r="C719" t="str">
            <v xml:space="preserve">Najeti krediti pri poslovnih bankah </v>
          </cell>
          <cell r="D719">
            <v>13023213.170030002</v>
          </cell>
          <cell r="E719" t="str">
            <v xml:space="preserve"> </v>
          </cell>
          <cell r="G719">
            <v>51.233347693870279</v>
          </cell>
          <cell r="H719">
            <v>-52.953767039604891</v>
          </cell>
          <cell r="I719" t="e">
            <v>#VALUE!</v>
          </cell>
          <cell r="J719" t="e">
            <v>#VALUE!</v>
          </cell>
          <cell r="K719" t="e">
            <v>#VALUE!</v>
          </cell>
          <cell r="L719" t="e">
            <v>#VALUE!</v>
          </cell>
          <cell r="N719" t="e">
            <v>#VALUE!</v>
          </cell>
          <cell r="O719" t="e">
            <v>#VALUE!</v>
          </cell>
          <cell r="P719" t="e">
            <v>#VALUE!</v>
          </cell>
          <cell r="Q719" t="e">
            <v>#VALUE!</v>
          </cell>
          <cell r="R719" t="e">
            <v>#VALUE!</v>
          </cell>
          <cell r="S719" t="e">
            <v>#VALUE!</v>
          </cell>
          <cell r="T719" t="e">
            <v>#VALUE!</v>
          </cell>
          <cell r="U719" t="e">
            <v>#VALUE!</v>
          </cell>
          <cell r="V719">
            <v>0</v>
          </cell>
          <cell r="W719">
            <v>0</v>
          </cell>
          <cell r="X719">
            <v>0</v>
          </cell>
          <cell r="Y719" t="e">
            <v>#VALUE!</v>
          </cell>
          <cell r="Z719" t="str">
            <v xml:space="preserve"> </v>
          </cell>
          <cell r="AA719" t="e">
            <v>#VALUE!</v>
          </cell>
          <cell r="AB719" t="e">
            <v>#VALUE!</v>
          </cell>
        </row>
        <row r="720">
          <cell r="C720" t="str">
            <v>Evidenčno: najeti krediti pri poslovnih bankah za T R P</v>
          </cell>
          <cell r="I720">
            <v>0</v>
          </cell>
          <cell r="L720">
            <v>0</v>
          </cell>
          <cell r="Q720" t="e">
            <v>#REF!</v>
          </cell>
        </row>
        <row r="721">
          <cell r="A721">
            <v>5002</v>
          </cell>
          <cell r="C721" t="str">
            <v>Najeti krediti pri drugih finančnih institucijah</v>
          </cell>
          <cell r="D721">
            <v>0</v>
          </cell>
          <cell r="I721" t="e">
            <v>#VALUE!</v>
          </cell>
          <cell r="J721" t="e">
            <v>#VALUE!</v>
          </cell>
          <cell r="K721" t="e">
            <v>#VALUE!</v>
          </cell>
          <cell r="L721" t="e">
            <v>#VALUE!</v>
          </cell>
          <cell r="N721" t="e">
            <v>#VALUE!</v>
          </cell>
          <cell r="O721" t="e">
            <v>#VALUE!</v>
          </cell>
          <cell r="P721" t="e">
            <v>#VALUE!</v>
          </cell>
          <cell r="Q721" t="e">
            <v>#VALUE!</v>
          </cell>
          <cell r="R721" t="e">
            <v>#VALUE!</v>
          </cell>
          <cell r="S721" t="e">
            <v>#VALUE!</v>
          </cell>
          <cell r="T721" t="e">
            <v>#VALUE!</v>
          </cell>
          <cell r="U721" t="e">
            <v>#VALUE!</v>
          </cell>
          <cell r="Y721" t="e">
            <v>#VALUE!</v>
          </cell>
          <cell r="AA721" t="e">
            <v>#VALUE!</v>
          </cell>
          <cell r="AB721" t="e">
            <v>#VALUE!</v>
          </cell>
        </row>
        <row r="722">
          <cell r="A722">
            <v>5003</v>
          </cell>
          <cell r="C722" t="str">
            <v xml:space="preserve">Najeti krediti pri drugih domačih kreditodajalcih </v>
          </cell>
          <cell r="D722">
            <v>0</v>
          </cell>
          <cell r="E722" t="str">
            <v xml:space="preserve"> </v>
          </cell>
          <cell r="I722" t="e">
            <v>#VALUE!</v>
          </cell>
          <cell r="J722" t="e">
            <v>#VALUE!</v>
          </cell>
          <cell r="K722" t="e">
            <v>#VALUE!</v>
          </cell>
          <cell r="L722" t="e">
            <v>#VALUE!</v>
          </cell>
          <cell r="N722" t="e">
            <v>#VALUE!</v>
          </cell>
          <cell r="O722" t="e">
            <v>#VALUE!</v>
          </cell>
          <cell r="P722" t="e">
            <v>#VALUE!</v>
          </cell>
          <cell r="Q722" t="e">
            <v>#VALUE!</v>
          </cell>
          <cell r="R722" t="e">
            <v>#VALUE!</v>
          </cell>
          <cell r="S722" t="e">
            <v>#VALUE!</v>
          </cell>
          <cell r="T722" t="e">
            <v>#VALUE!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 t="e">
            <v>#VALUE!</v>
          </cell>
          <cell r="Z722" t="str">
            <v xml:space="preserve"> </v>
          </cell>
          <cell r="AA722" t="e">
            <v>#VALUE!</v>
          </cell>
          <cell r="AB722" t="e">
            <v>#VALUE!</v>
          </cell>
        </row>
        <row r="723">
          <cell r="A723">
            <v>5004</v>
          </cell>
          <cell r="C723" t="str">
            <v xml:space="preserve">Sredstva, pridobljena z izdajo vrednostnih papirjev </v>
          </cell>
          <cell r="D723">
            <v>60853065.692469999</v>
          </cell>
          <cell r="E723" t="str">
            <v xml:space="preserve"> </v>
          </cell>
          <cell r="G723">
            <v>468.02130172178556</v>
          </cell>
          <cell r="H723">
            <v>329.77162692542288</v>
          </cell>
          <cell r="I723" t="e">
            <v>#VALUE!</v>
          </cell>
          <cell r="J723" t="e">
            <v>#VALUE!</v>
          </cell>
          <cell r="K723" t="e">
            <v>#VALUE!</v>
          </cell>
          <cell r="L723" t="e">
            <v>#VALUE!</v>
          </cell>
          <cell r="N723" t="e">
            <v>#VALUE!</v>
          </cell>
          <cell r="O723" t="e">
            <v>#VALUE!</v>
          </cell>
          <cell r="P723" t="e">
            <v>#VALUE!</v>
          </cell>
          <cell r="Q723" t="e">
            <v>#VALUE!</v>
          </cell>
          <cell r="R723" t="e">
            <v>#VALUE!</v>
          </cell>
          <cell r="S723" t="e">
            <v>#VALUE!</v>
          </cell>
          <cell r="T723" t="e">
            <v>#VALUE!</v>
          </cell>
          <cell r="U723">
            <v>7813791</v>
          </cell>
          <cell r="V723">
            <v>-2300000</v>
          </cell>
          <cell r="W723">
            <v>0</v>
          </cell>
          <cell r="X723">
            <v>-980034</v>
          </cell>
          <cell r="Y723" t="e">
            <v>#VALUE!</v>
          </cell>
          <cell r="Z723" t="str">
            <v xml:space="preserve"> </v>
          </cell>
          <cell r="AA723" t="e">
            <v>#VALUE!</v>
          </cell>
          <cell r="AB723" t="e">
            <v>#VALUE!</v>
          </cell>
        </row>
        <row r="725">
          <cell r="A725">
            <v>501</v>
          </cell>
          <cell r="C725" t="str">
            <v xml:space="preserve">ZADOLŽEVANJE V TUJINI </v>
          </cell>
          <cell r="D725">
            <v>84204351.452459991</v>
          </cell>
          <cell r="E725" t="str">
            <v xml:space="preserve"> </v>
          </cell>
          <cell r="G725">
            <v>110.86392470171673</v>
          </cell>
          <cell r="H725">
            <v>1.8034202954239902</v>
          </cell>
          <cell r="I725" t="e">
            <v>#VALUE!</v>
          </cell>
          <cell r="J725" t="e">
            <v>#VALUE!</v>
          </cell>
          <cell r="K725" t="e">
            <v>#VALUE!</v>
          </cell>
          <cell r="L725" t="e">
            <v>#VALUE!</v>
          </cell>
          <cell r="N725" t="e">
            <v>#VALUE!</v>
          </cell>
          <cell r="O725" t="e">
            <v>#VALUE!</v>
          </cell>
          <cell r="P725" t="e">
            <v>#VALUE!</v>
          </cell>
          <cell r="Q725" t="e">
            <v>#VALUE!</v>
          </cell>
          <cell r="R725" t="e">
            <v>#VALUE!</v>
          </cell>
          <cell r="S725" t="e">
            <v>#VALUE!</v>
          </cell>
          <cell r="T725" t="e">
            <v>#VALUE!</v>
          </cell>
          <cell r="U725" t="e">
            <v>#VALUE!</v>
          </cell>
          <cell r="V725">
            <v>73304</v>
          </cell>
          <cell r="W725">
            <v>0</v>
          </cell>
          <cell r="X725">
            <v>0</v>
          </cell>
          <cell r="Y725" t="e">
            <v>#VALUE!</v>
          </cell>
          <cell r="Z725" t="str">
            <v xml:space="preserve"> </v>
          </cell>
          <cell r="AA725" t="e">
            <v>#VALUE!</v>
          </cell>
          <cell r="AB725" t="e">
            <v>#VALUE!</v>
          </cell>
        </row>
        <row r="727">
          <cell r="A727">
            <v>5010</v>
          </cell>
          <cell r="C727" t="str">
            <v>Najeti krediti pri mednarodnih finančnih institucijah</v>
          </cell>
          <cell r="D727">
            <v>3248552.4524599998</v>
          </cell>
          <cell r="G727">
            <v>106.36654831667873</v>
          </cell>
          <cell r="H727">
            <v>-2.3264019130590157</v>
          </cell>
          <cell r="I727" t="e">
            <v>#VALUE!</v>
          </cell>
          <cell r="J727" t="e">
            <v>#VALUE!</v>
          </cell>
          <cell r="K727" t="e">
            <v>#VALUE!</v>
          </cell>
          <cell r="L727" t="e">
            <v>#VALUE!</v>
          </cell>
          <cell r="N727" t="e">
            <v>#VALUE!</v>
          </cell>
          <cell r="O727" t="e">
            <v>#VALUE!</v>
          </cell>
          <cell r="P727" t="e">
            <v>#VALUE!</v>
          </cell>
          <cell r="Q727" t="e">
            <v>#VALUE!</v>
          </cell>
          <cell r="R727" t="e">
            <v>#VALUE!</v>
          </cell>
          <cell r="S727" t="e">
            <v>#VALUE!</v>
          </cell>
          <cell r="T727" t="e">
            <v>#VALUE!</v>
          </cell>
          <cell r="U727" t="e">
            <v>#VALUE!</v>
          </cell>
          <cell r="V727">
            <v>73304</v>
          </cell>
          <cell r="Y727" t="e">
            <v>#VALUE!</v>
          </cell>
          <cell r="AA727" t="e">
            <v>#VALUE!</v>
          </cell>
          <cell r="AB727" t="e">
            <v>#VALUE!</v>
          </cell>
        </row>
        <row r="728">
          <cell r="A728">
            <v>5011</v>
          </cell>
          <cell r="C728" t="str">
            <v xml:space="preserve">Najeti krediti pri tujih vladah </v>
          </cell>
          <cell r="D728">
            <v>402559</v>
          </cell>
          <cell r="I728" t="e">
            <v>#VALUE!</v>
          </cell>
          <cell r="J728" t="e">
            <v>#VALUE!</v>
          </cell>
          <cell r="K728" t="e">
            <v>#VALUE!</v>
          </cell>
          <cell r="L728" t="e">
            <v>#VALUE!</v>
          </cell>
          <cell r="N728" t="e">
            <v>#VALUE!</v>
          </cell>
          <cell r="O728" t="e">
            <v>#VALUE!</v>
          </cell>
          <cell r="P728" t="e">
            <v>#VALUE!</v>
          </cell>
          <cell r="Q728" t="e">
            <v>#VALUE!</v>
          </cell>
          <cell r="R728" t="e">
            <v>#VALUE!</v>
          </cell>
          <cell r="S728" t="e">
            <v>#VALUE!</v>
          </cell>
          <cell r="T728" t="e">
            <v>#VALUE!</v>
          </cell>
          <cell r="U728" t="e">
            <v>#VALUE!</v>
          </cell>
          <cell r="Y728" t="e">
            <v>#VALUE!</v>
          </cell>
          <cell r="AA728" t="e">
            <v>#VALUE!</v>
          </cell>
          <cell r="AB728" t="e">
            <v>#VALUE!</v>
          </cell>
        </row>
        <row r="729">
          <cell r="C729" t="str">
            <v>Evidenčno: najeti tuji krediti za T R P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A730">
            <v>5012</v>
          </cell>
          <cell r="C730" t="str">
            <v>Najeti krediti pri tujih poslovnih bankah in finanč.instit.</v>
          </cell>
          <cell r="D730">
            <v>0</v>
          </cell>
          <cell r="I730" t="e">
            <v>#VALUE!</v>
          </cell>
          <cell r="J730" t="e">
            <v>#VALUE!</v>
          </cell>
          <cell r="K730" t="e">
            <v>#VALUE!</v>
          </cell>
          <cell r="L730" t="e">
            <v>#VALUE!</v>
          </cell>
          <cell r="N730" t="e">
            <v>#VALUE!</v>
          </cell>
          <cell r="O730" t="e">
            <v>#VALUE!</v>
          </cell>
          <cell r="P730" t="e">
            <v>#VALUE!</v>
          </cell>
          <cell r="Q730" t="e">
            <v>#VALUE!</v>
          </cell>
          <cell r="R730" t="e">
            <v>#VALUE!</v>
          </cell>
          <cell r="S730" t="e">
            <v>#VALUE!</v>
          </cell>
          <cell r="T730" t="e">
            <v>#VALUE!</v>
          </cell>
          <cell r="U730" t="e">
            <v>#VALUE!</v>
          </cell>
          <cell r="Y730" t="e">
            <v>#VALUE!</v>
          </cell>
          <cell r="AA730" t="e">
            <v>#VALUE!</v>
          </cell>
          <cell r="AB730" t="e">
            <v>#VALUE!</v>
          </cell>
        </row>
        <row r="731">
          <cell r="A731">
            <v>5013</v>
          </cell>
          <cell r="C731" t="str">
            <v>Najeti krediti pri drugih tujih kreditodajalcih</v>
          </cell>
          <cell r="D731">
            <v>0</v>
          </cell>
          <cell r="E731" t="str">
            <v xml:space="preserve"> </v>
          </cell>
          <cell r="I731" t="e">
            <v>#VALUE!</v>
          </cell>
          <cell r="J731" t="e">
            <v>#VALUE!</v>
          </cell>
          <cell r="K731" t="e">
            <v>#VALUE!</v>
          </cell>
          <cell r="L731" t="e">
            <v>#VALUE!</v>
          </cell>
          <cell r="N731" t="e">
            <v>#VALUE!</v>
          </cell>
          <cell r="O731" t="e">
            <v>#VALUE!</v>
          </cell>
          <cell r="P731" t="e">
            <v>#VALUE!</v>
          </cell>
          <cell r="Q731" t="e">
            <v>#VALUE!</v>
          </cell>
          <cell r="R731" t="e">
            <v>#VALUE!</v>
          </cell>
          <cell r="S731" t="e">
            <v>#VALUE!</v>
          </cell>
          <cell r="T731" t="e">
            <v>#VALUE!</v>
          </cell>
          <cell r="U731" t="e">
            <v>#VALUE!</v>
          </cell>
          <cell r="V731">
            <v>0</v>
          </cell>
          <cell r="W731">
            <v>0</v>
          </cell>
          <cell r="X731">
            <v>0</v>
          </cell>
          <cell r="Y731" t="e">
            <v>#VALUE!</v>
          </cell>
          <cell r="Z731" t="str">
            <v xml:space="preserve"> </v>
          </cell>
          <cell r="AA731" t="e">
            <v>#VALUE!</v>
          </cell>
          <cell r="AB731" t="e">
            <v>#VALUE!</v>
          </cell>
        </row>
        <row r="732">
          <cell r="A732">
            <v>5014</v>
          </cell>
          <cell r="C732" t="str">
            <v xml:space="preserve">Sredstva, pridobljena z izdajo vrednostnih papirjev </v>
          </cell>
          <cell r="D732">
            <v>80553240</v>
          </cell>
          <cell r="G732">
            <v>111.51785225172483</v>
          </cell>
          <cell r="H732">
            <v>2.4039047306931423</v>
          </cell>
          <cell r="I732" t="e">
            <v>#VALUE!</v>
          </cell>
          <cell r="J732" t="e">
            <v>#VALUE!</v>
          </cell>
          <cell r="K732" t="e">
            <v>#VALUE!</v>
          </cell>
          <cell r="L732" t="e">
            <v>#VALUE!</v>
          </cell>
          <cell r="N732" t="e">
            <v>#VALUE!</v>
          </cell>
          <cell r="O732" t="e">
            <v>#VALUE!</v>
          </cell>
          <cell r="P732" t="e">
            <v>#VALUE!</v>
          </cell>
          <cell r="Q732" t="e">
            <v>#VALUE!</v>
          </cell>
          <cell r="R732" t="e">
            <v>#VALUE!</v>
          </cell>
          <cell r="S732" t="e">
            <v>#VALUE!</v>
          </cell>
          <cell r="T732" t="e">
            <v>#VALUE!</v>
          </cell>
          <cell r="U732" t="e">
            <v>#VALUE!</v>
          </cell>
          <cell r="Y732" t="e">
            <v>#VALUE!</v>
          </cell>
          <cell r="AA732" t="e">
            <v>#VALUE!</v>
          </cell>
          <cell r="AB732" t="e">
            <v>#VALUE!</v>
          </cell>
        </row>
        <row r="733">
          <cell r="A733" t="str">
            <v xml:space="preserve"> </v>
          </cell>
        </row>
        <row r="734">
          <cell r="I734" t="str">
            <v xml:space="preserve"> </v>
          </cell>
          <cell r="J734" t="str">
            <v xml:space="preserve"> </v>
          </cell>
          <cell r="K734" t="str">
            <v xml:space="preserve"> </v>
          </cell>
          <cell r="N734" t="str">
            <v xml:space="preserve"> </v>
          </cell>
          <cell r="O734" t="str">
            <v xml:space="preserve"> 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</row>
        <row r="735">
          <cell r="I735" t="str">
            <v xml:space="preserve"> </v>
          </cell>
          <cell r="J735" t="str">
            <v xml:space="preserve"> </v>
          </cell>
          <cell r="K735" t="str">
            <v xml:space="preserve"> </v>
          </cell>
          <cell r="Q735" t="str">
            <v xml:space="preserve"> </v>
          </cell>
        </row>
        <row r="736">
          <cell r="A736" t="str">
            <v xml:space="preserve"> </v>
          </cell>
          <cell r="B736" t="str">
            <v>VIII.</v>
          </cell>
          <cell r="C736" t="str">
            <v>O D P L A Č I L A    D O L G A</v>
          </cell>
          <cell r="D736">
            <v>120464563.36069</v>
          </cell>
          <cell r="E736">
            <v>117983036</v>
          </cell>
          <cell r="F736">
            <v>2481527.3606899977</v>
          </cell>
          <cell r="G736">
            <v>162.75371903526525</v>
          </cell>
          <cell r="H736">
            <v>49.452450904743102</v>
          </cell>
          <cell r="I736" t="e">
            <v>#VALUE!</v>
          </cell>
          <cell r="J736" t="e">
            <v>#VALUE!</v>
          </cell>
          <cell r="K736" t="e">
            <v>#VALUE!</v>
          </cell>
          <cell r="L736" t="e">
            <v>#VALUE!</v>
          </cell>
          <cell r="N736" t="e">
            <v>#VALUE!</v>
          </cell>
          <cell r="O736" t="e">
            <v>#VALUE!</v>
          </cell>
          <cell r="P736" t="e">
            <v>#VALUE!</v>
          </cell>
          <cell r="Q736" t="e">
            <v>#VALUE!</v>
          </cell>
          <cell r="R736" t="e">
            <v>#VALUE!</v>
          </cell>
          <cell r="S736" t="e">
            <v>#VALUE!</v>
          </cell>
          <cell r="T736" t="e">
            <v>#VALUE!</v>
          </cell>
          <cell r="U736" t="e">
            <v>#VALUE!</v>
          </cell>
          <cell r="V736">
            <v>972149</v>
          </cell>
          <cell r="W736">
            <v>32383194</v>
          </cell>
          <cell r="X736">
            <v>0</v>
          </cell>
          <cell r="Y736" t="e">
            <v>#VALUE!</v>
          </cell>
          <cell r="Z736" t="e">
            <v>#VALUE!</v>
          </cell>
          <cell r="AA736" t="e">
            <v>#VALUE!</v>
          </cell>
          <cell r="AB736" t="e">
            <v>#VALUE!</v>
          </cell>
        </row>
        <row r="737">
          <cell r="C737" t="str">
            <v xml:space="preserve">                                 - dinamizirani sprejeti proračun</v>
          </cell>
          <cell r="D737">
            <v>102266824</v>
          </cell>
          <cell r="I737">
            <v>8639115</v>
          </cell>
          <cell r="J737">
            <v>4484950</v>
          </cell>
          <cell r="K737">
            <v>5304868</v>
          </cell>
          <cell r="N737">
            <v>4026161</v>
          </cell>
          <cell r="O737">
            <v>8010100</v>
          </cell>
          <cell r="P737">
            <v>8340503</v>
          </cell>
          <cell r="Q737">
            <v>38805697</v>
          </cell>
          <cell r="R737">
            <v>26776809</v>
          </cell>
          <cell r="S737">
            <v>1278710</v>
          </cell>
          <cell r="T737">
            <v>1278710</v>
          </cell>
          <cell r="U737">
            <v>1278710</v>
          </cell>
          <cell r="V737">
            <v>1172412</v>
          </cell>
          <cell r="W737">
            <v>31569478</v>
          </cell>
          <cell r="X737">
            <v>0</v>
          </cell>
          <cell r="Y737">
            <v>102160526</v>
          </cell>
        </row>
        <row r="739">
          <cell r="A739">
            <v>550</v>
          </cell>
          <cell r="C739" t="str">
            <v xml:space="preserve">ODPLAČILA DOMAČEGA DOLGA </v>
          </cell>
          <cell r="D739">
            <v>106085483.39032999</v>
          </cell>
          <cell r="E739">
            <v>103682464</v>
          </cell>
          <cell r="F739">
            <v>2403019.3903299868</v>
          </cell>
          <cell r="G739">
            <v>178.49315646766502</v>
          </cell>
          <cell r="H739">
            <v>63.905561494641887</v>
          </cell>
          <cell r="I739" t="e">
            <v>#VALUE!</v>
          </cell>
          <cell r="J739" t="e">
            <v>#VALUE!</v>
          </cell>
          <cell r="K739" t="e">
            <v>#VALUE!</v>
          </cell>
          <cell r="L739" t="e">
            <v>#VALUE!</v>
          </cell>
          <cell r="N739" t="e">
            <v>#VALUE!</v>
          </cell>
          <cell r="O739" t="e">
            <v>#VALUE!</v>
          </cell>
          <cell r="P739" t="e">
            <v>#VALUE!</v>
          </cell>
          <cell r="Q739" t="e">
            <v>#VALUE!</v>
          </cell>
          <cell r="R739" t="e">
            <v>#VALUE!</v>
          </cell>
          <cell r="S739" t="e">
            <v>#VALUE!</v>
          </cell>
          <cell r="T739" t="e">
            <v>#VALUE!</v>
          </cell>
          <cell r="U739" t="e">
            <v>#VALUE!</v>
          </cell>
          <cell r="V739">
            <v>645152</v>
          </cell>
          <cell r="W739">
            <v>27238684</v>
          </cell>
          <cell r="X739">
            <v>0</v>
          </cell>
          <cell r="Y739" t="e">
            <v>#VALUE!</v>
          </cell>
          <cell r="Z739" t="e">
            <v>#VALUE!</v>
          </cell>
          <cell r="AA739" t="e">
            <v>#VALUE!</v>
          </cell>
          <cell r="AB739" t="e">
            <v>#VALUE!</v>
          </cell>
        </row>
        <row r="740">
          <cell r="I740" t="str">
            <v xml:space="preserve"> </v>
          </cell>
        </row>
        <row r="741">
          <cell r="A741">
            <v>5500</v>
          </cell>
          <cell r="C741" t="str">
            <v>Odplačila kreditov Banki Slovenije</v>
          </cell>
          <cell r="D741">
            <v>0</v>
          </cell>
          <cell r="E741">
            <v>0</v>
          </cell>
          <cell r="F741">
            <v>0</v>
          </cell>
          <cell r="I741" t="e">
            <v>#VALUE!</v>
          </cell>
          <cell r="J741" t="e">
            <v>#VALUE!</v>
          </cell>
          <cell r="K741" t="e">
            <v>#VALUE!</v>
          </cell>
          <cell r="L741" t="e">
            <v>#VALUE!</v>
          </cell>
          <cell r="N741" t="e">
            <v>#VALUE!</v>
          </cell>
          <cell r="O741" t="e">
            <v>#VALUE!</v>
          </cell>
          <cell r="P741" t="e">
            <v>#VALUE!</v>
          </cell>
          <cell r="Q741" t="e">
            <v>#VALUE!</v>
          </cell>
          <cell r="R741" t="e">
            <v>#VALUE!</v>
          </cell>
          <cell r="S741" t="e">
            <v>#VALUE!</v>
          </cell>
          <cell r="T741" t="e">
            <v>#VALUE!</v>
          </cell>
          <cell r="U741" t="e">
            <v>#VALUE!</v>
          </cell>
          <cell r="V741">
            <v>0</v>
          </cell>
          <cell r="W741">
            <v>0</v>
          </cell>
          <cell r="X741">
            <v>0</v>
          </cell>
          <cell r="Y741" t="e">
            <v>#VALUE!</v>
          </cell>
          <cell r="Z741" t="str">
            <v xml:space="preserve"> </v>
          </cell>
          <cell r="AA741" t="e">
            <v>#VALUE!</v>
          </cell>
          <cell r="AB741" t="e">
            <v>#VALUE!</v>
          </cell>
        </row>
        <row r="742">
          <cell r="A742">
            <v>5501</v>
          </cell>
          <cell r="C742" t="str">
            <v>Odplačila kreditov poslovnim bankam</v>
          </cell>
          <cell r="D742">
            <v>22116318.218499999</v>
          </cell>
          <cell r="E742">
            <v>20525816</v>
          </cell>
          <cell r="F742">
            <v>1590502.2184999995</v>
          </cell>
          <cell r="G742">
            <v>80.894256453268767</v>
          </cell>
          <cell r="H742">
            <v>-25.716936222893693</v>
          </cell>
          <cell r="I742" t="e">
            <v>#VALUE!</v>
          </cell>
          <cell r="J742" t="e">
            <v>#VALUE!</v>
          </cell>
          <cell r="K742" t="e">
            <v>#VALUE!</v>
          </cell>
          <cell r="L742" t="e">
            <v>#VALUE!</v>
          </cell>
          <cell r="N742" t="e">
            <v>#VALUE!</v>
          </cell>
          <cell r="O742" t="e">
            <v>#VALUE!</v>
          </cell>
          <cell r="P742" t="e">
            <v>#VALUE!</v>
          </cell>
          <cell r="Q742" t="e">
            <v>#VALUE!</v>
          </cell>
          <cell r="R742" t="e">
            <v>#VALUE!</v>
          </cell>
          <cell r="S742" t="e">
            <v>#VALUE!</v>
          </cell>
          <cell r="T742" t="e">
            <v>#VALUE!</v>
          </cell>
          <cell r="U742" t="e">
            <v>#VALUE!</v>
          </cell>
          <cell r="V742">
            <v>80312</v>
          </cell>
          <cell r="W742">
            <v>5909397</v>
          </cell>
          <cell r="X742">
            <v>0</v>
          </cell>
          <cell r="Y742" t="e">
            <v>#VALUE!</v>
          </cell>
          <cell r="Z742" t="str">
            <v xml:space="preserve"> </v>
          </cell>
          <cell r="AA742" t="e">
            <v>#VALUE!</v>
          </cell>
          <cell r="AB742" t="e">
            <v>#VALUE!</v>
          </cell>
        </row>
        <row r="743">
          <cell r="C743" t="str">
            <v xml:space="preserve"> - odplačila kreditov poslovnim bankam (MF)</v>
          </cell>
          <cell r="E743">
            <v>5103034</v>
          </cell>
          <cell r="I743" t="e">
            <v>#N/A</v>
          </cell>
          <cell r="J743" t="e">
            <v>#N/A</v>
          </cell>
          <cell r="K743" t="e">
            <v>#N/A</v>
          </cell>
          <cell r="L743" t="e">
            <v>#N/A</v>
          </cell>
          <cell r="N743" t="e">
            <v>#N/A</v>
          </cell>
          <cell r="O743" t="e">
            <v>#N/A</v>
          </cell>
          <cell r="P743" t="e">
            <v>#N/A</v>
          </cell>
          <cell r="Q743" t="e">
            <v>#N/A</v>
          </cell>
          <cell r="R743" t="e">
            <v>#N/A</v>
          </cell>
          <cell r="S743" t="e">
            <v>#N/A</v>
          </cell>
          <cell r="T743" t="e">
            <v>#N/A</v>
          </cell>
          <cell r="U743" t="e">
            <v>#N/A</v>
          </cell>
          <cell r="V743">
            <v>5103034</v>
          </cell>
          <cell r="W743">
            <v>5103034</v>
          </cell>
          <cell r="X743">
            <v>5103034</v>
          </cell>
          <cell r="Z743">
            <v>5103034</v>
          </cell>
        </row>
        <row r="744">
          <cell r="C744" t="str">
            <v xml:space="preserve"> - odplačila stanov.kreditov poslovnim bankam (SSSV)</v>
          </cell>
          <cell r="E744">
            <v>11674</v>
          </cell>
          <cell r="I744" t="e">
            <v>#N/A</v>
          </cell>
          <cell r="J744" t="e">
            <v>#N/A</v>
          </cell>
          <cell r="K744" t="e">
            <v>#N/A</v>
          </cell>
          <cell r="L744" t="e">
            <v>#N/A</v>
          </cell>
          <cell r="N744" t="e">
            <v>#N/A</v>
          </cell>
          <cell r="O744" t="e">
            <v>#N/A</v>
          </cell>
          <cell r="P744" t="e">
            <v>#N/A</v>
          </cell>
          <cell r="Q744" t="e">
            <v>#N/A</v>
          </cell>
          <cell r="R744" t="e">
            <v>#N/A</v>
          </cell>
          <cell r="S744" t="e">
            <v>#N/A</v>
          </cell>
          <cell r="T744" t="e">
            <v>#N/A</v>
          </cell>
          <cell r="U744" t="e">
            <v>#N/A</v>
          </cell>
          <cell r="V744">
            <v>11674</v>
          </cell>
          <cell r="W744">
            <v>11674</v>
          </cell>
          <cell r="X744">
            <v>11674</v>
          </cell>
          <cell r="Z744">
            <v>11674</v>
          </cell>
        </row>
        <row r="745">
          <cell r="C745" t="str">
            <v xml:space="preserve"> - odplačila stanov.kreditov poslovnim bankam (MNZ)</v>
          </cell>
          <cell r="E745">
            <v>15411108</v>
          </cell>
          <cell r="I745" t="e">
            <v>#N/A</v>
          </cell>
          <cell r="J745" t="e">
            <v>#N/A</v>
          </cell>
          <cell r="K745" t="e">
            <v>#N/A</v>
          </cell>
          <cell r="L745" t="e">
            <v>#N/A</v>
          </cell>
          <cell r="N745" t="e">
            <v>#N/A</v>
          </cell>
          <cell r="O745" t="e">
            <v>#N/A</v>
          </cell>
          <cell r="P745" t="e">
            <v>#N/A</v>
          </cell>
          <cell r="Q745" t="e">
            <v>#N/A</v>
          </cell>
          <cell r="R745" t="e">
            <v>#N/A</v>
          </cell>
          <cell r="S745" t="e">
            <v>#N/A</v>
          </cell>
          <cell r="T745" t="e">
            <v>#N/A</v>
          </cell>
          <cell r="U745" t="e">
            <v>#N/A</v>
          </cell>
          <cell r="V745">
            <v>-5034396</v>
          </cell>
          <cell r="W745">
            <v>794689</v>
          </cell>
          <cell r="X745">
            <v>-5114708</v>
          </cell>
          <cell r="Z745" t="e">
            <v>#VALUE!</v>
          </cell>
        </row>
        <row r="746">
          <cell r="A746">
            <v>5502</v>
          </cell>
          <cell r="C746" t="str">
            <v>Odplačila kreditov drugim finančnim institucijam</v>
          </cell>
          <cell r="D746">
            <v>0</v>
          </cell>
          <cell r="E746">
            <v>0</v>
          </cell>
          <cell r="F746">
            <v>0</v>
          </cell>
          <cell r="I746" t="e">
            <v>#VALUE!</v>
          </cell>
          <cell r="J746" t="e">
            <v>#VALUE!</v>
          </cell>
          <cell r="K746" t="e">
            <v>#VALUE!</v>
          </cell>
          <cell r="L746" t="e">
            <v>#VALUE!</v>
          </cell>
          <cell r="N746" t="e">
            <v>#VALUE!</v>
          </cell>
          <cell r="O746" t="e">
            <v>#VALUE!</v>
          </cell>
          <cell r="P746" t="e">
            <v>#VALUE!</v>
          </cell>
          <cell r="Q746" t="e">
            <v>#VALUE!</v>
          </cell>
          <cell r="R746" t="e">
            <v>#VALUE!</v>
          </cell>
          <cell r="S746" t="e">
            <v>#VALUE!</v>
          </cell>
          <cell r="T746" t="e">
            <v>#VALUE!</v>
          </cell>
          <cell r="U746" t="e">
            <v>#VALUE!</v>
          </cell>
          <cell r="V746">
            <v>0</v>
          </cell>
          <cell r="W746">
            <v>0</v>
          </cell>
          <cell r="X746">
            <v>0</v>
          </cell>
          <cell r="Y746" t="e">
            <v>#VALUE!</v>
          </cell>
          <cell r="Z746" t="str">
            <v xml:space="preserve"> </v>
          </cell>
          <cell r="AA746" t="e">
            <v>#VALUE!</v>
          </cell>
          <cell r="AB746" t="e">
            <v>#VALUE!</v>
          </cell>
        </row>
        <row r="747">
          <cell r="A747">
            <v>5503</v>
          </cell>
          <cell r="C747" t="str">
            <v xml:space="preserve">Odplačila kreditov drugim domačim kreditodajalcem </v>
          </cell>
          <cell r="D747">
            <v>0</v>
          </cell>
          <cell r="E747">
            <v>0</v>
          </cell>
          <cell r="F747">
            <v>0</v>
          </cell>
          <cell r="I747" t="e">
            <v>#VALUE!</v>
          </cell>
          <cell r="J747" t="e">
            <v>#VALUE!</v>
          </cell>
          <cell r="K747" t="e">
            <v>#VALUE!</v>
          </cell>
          <cell r="L747" t="e">
            <v>#VALUE!</v>
          </cell>
          <cell r="N747" t="e">
            <v>#VALUE!</v>
          </cell>
          <cell r="O747" t="e">
            <v>#VALUE!</v>
          </cell>
          <cell r="P747" t="e">
            <v>#VALUE!</v>
          </cell>
          <cell r="Q747" t="e">
            <v>#VALUE!</v>
          </cell>
          <cell r="R747" t="e">
            <v>#VALUE!</v>
          </cell>
          <cell r="S747" t="e">
            <v>#VALUE!</v>
          </cell>
          <cell r="T747" t="e">
            <v>#VALUE!</v>
          </cell>
          <cell r="U747" t="e">
            <v>#VALUE!</v>
          </cell>
          <cell r="V747">
            <v>0</v>
          </cell>
          <cell r="W747">
            <v>0</v>
          </cell>
          <cell r="X747">
            <v>0</v>
          </cell>
          <cell r="Y747" t="e">
            <v>#VALUE!</v>
          </cell>
          <cell r="Z747" t="str">
            <v xml:space="preserve"> </v>
          </cell>
          <cell r="AA747" t="e">
            <v>#VALUE!</v>
          </cell>
          <cell r="AB747" t="e">
            <v>#VALUE!</v>
          </cell>
        </row>
        <row r="748">
          <cell r="A748">
            <v>5504</v>
          </cell>
          <cell r="C748" t="str">
            <v>Odplačila glavnice vrednostnih papirjev</v>
          </cell>
          <cell r="D748">
            <v>83969165.171829998</v>
          </cell>
          <cell r="E748">
            <v>83156648</v>
          </cell>
          <cell r="F748">
            <v>812517.17182999849</v>
          </cell>
          <cell r="G748">
            <v>261.63399570722174</v>
          </cell>
          <cell r="H748">
            <v>140.25160303693457</v>
          </cell>
          <cell r="I748" t="e">
            <v>#VALUE!</v>
          </cell>
          <cell r="J748" t="e">
            <v>#VALUE!</v>
          </cell>
          <cell r="K748" t="e">
            <v>#VALUE!</v>
          </cell>
          <cell r="L748" t="e">
            <v>#VALUE!</v>
          </cell>
          <cell r="N748" t="e">
            <v>#VALUE!</v>
          </cell>
          <cell r="O748" t="e">
            <v>#VALUE!</v>
          </cell>
          <cell r="P748" t="e">
            <v>#VALUE!</v>
          </cell>
          <cell r="Q748" t="e">
            <v>#VALUE!</v>
          </cell>
          <cell r="R748" t="e">
            <v>#VALUE!</v>
          </cell>
          <cell r="S748" t="e">
            <v>#VALUE!</v>
          </cell>
          <cell r="T748" t="e">
            <v>#VALUE!</v>
          </cell>
          <cell r="U748" t="e">
            <v>#VALUE!</v>
          </cell>
          <cell r="V748">
            <v>564840</v>
          </cell>
          <cell r="W748">
            <v>21329287</v>
          </cell>
          <cell r="X748">
            <v>0</v>
          </cell>
          <cell r="Y748" t="e">
            <v>#VALUE!</v>
          </cell>
          <cell r="Z748" t="str">
            <v xml:space="preserve"> </v>
          </cell>
          <cell r="AA748" t="e">
            <v>#VALUE!</v>
          </cell>
          <cell r="AB748" t="e">
            <v>#VALUE!</v>
          </cell>
        </row>
        <row r="749">
          <cell r="I749" t="str">
            <v xml:space="preserve"> </v>
          </cell>
          <cell r="AA749" t="str">
            <v xml:space="preserve"> </v>
          </cell>
          <cell r="AB749" t="str">
            <v xml:space="preserve"> </v>
          </cell>
        </row>
        <row r="750">
          <cell r="A750">
            <v>551</v>
          </cell>
          <cell r="C750" t="str">
            <v>ODPLAČILA DOLGA V TUJINO</v>
          </cell>
          <cell r="D750">
            <v>14379079.97036</v>
          </cell>
          <cell r="E750">
            <v>14300572</v>
          </cell>
          <cell r="F750">
            <v>78507.970359999686</v>
          </cell>
          <cell r="G750">
            <v>98.604691680388214</v>
          </cell>
          <cell r="H750">
            <v>-9.4539103026738189</v>
          </cell>
          <cell r="I750" t="e">
            <v>#VALUE!</v>
          </cell>
          <cell r="J750" t="e">
            <v>#VALUE!</v>
          </cell>
          <cell r="K750" t="e">
            <v>#VALUE!</v>
          </cell>
          <cell r="L750" t="e">
            <v>#VALUE!</v>
          </cell>
          <cell r="N750" t="e">
            <v>#VALUE!</v>
          </cell>
          <cell r="O750" t="e">
            <v>#VALUE!</v>
          </cell>
          <cell r="P750" t="e">
            <v>#VALUE!</v>
          </cell>
          <cell r="Q750" t="e">
            <v>#VALUE!</v>
          </cell>
          <cell r="R750" t="e">
            <v>#VALUE!</v>
          </cell>
          <cell r="S750" t="e">
            <v>#VALUE!</v>
          </cell>
          <cell r="T750" t="e">
            <v>#VALUE!</v>
          </cell>
          <cell r="U750" t="e">
            <v>#VALUE!</v>
          </cell>
          <cell r="V750">
            <v>326997</v>
          </cell>
          <cell r="W750">
            <v>5144510</v>
          </cell>
          <cell r="X750">
            <v>0</v>
          </cell>
          <cell r="Y750" t="e">
            <v>#VALUE!</v>
          </cell>
          <cell r="Z750">
            <v>0</v>
          </cell>
          <cell r="AA750" t="e">
            <v>#VALUE!</v>
          </cell>
          <cell r="AB750" t="e">
            <v>#VALUE!</v>
          </cell>
        </row>
        <row r="751">
          <cell r="I751" t="str">
            <v xml:space="preserve"> </v>
          </cell>
        </row>
        <row r="752">
          <cell r="A752">
            <v>5510</v>
          </cell>
          <cell r="C752" t="str">
            <v>Odplačila dolga mednarodnim finančnim institucijam</v>
          </cell>
          <cell r="D752">
            <v>9675318.1717199981</v>
          </cell>
          <cell r="E752">
            <v>8957937</v>
          </cell>
          <cell r="F752">
            <v>717381.17171999812</v>
          </cell>
          <cell r="G752">
            <v>211.53871092369525</v>
          </cell>
          <cell r="H752">
            <v>94.250423254081937</v>
          </cell>
          <cell r="I752" t="e">
            <v>#VALUE!</v>
          </cell>
          <cell r="J752" t="e">
            <v>#VALUE!</v>
          </cell>
          <cell r="K752" t="e">
            <v>#VALUE!</v>
          </cell>
          <cell r="L752" t="e">
            <v>#VALUE!</v>
          </cell>
          <cell r="N752" t="e">
            <v>#VALUE!</v>
          </cell>
          <cell r="O752" t="e">
            <v>#VALUE!</v>
          </cell>
          <cell r="P752" t="e">
            <v>#VALUE!</v>
          </cell>
          <cell r="Q752" t="e">
            <v>#VALUE!</v>
          </cell>
          <cell r="R752" t="e">
            <v>#VALUE!</v>
          </cell>
          <cell r="S752" t="e">
            <v>#VALUE!</v>
          </cell>
          <cell r="T752" t="e">
            <v>#VALUE!</v>
          </cell>
          <cell r="U752" t="e">
            <v>#VALUE!</v>
          </cell>
          <cell r="V752">
            <v>326997</v>
          </cell>
          <cell r="W752">
            <v>2589367</v>
          </cell>
          <cell r="X752">
            <v>0</v>
          </cell>
          <cell r="Y752" t="e">
            <v>#VALUE!</v>
          </cell>
          <cell r="Z752" t="str">
            <v xml:space="preserve"> </v>
          </cell>
          <cell r="AA752" t="e">
            <v>#VALUE!</v>
          </cell>
          <cell r="AB752" t="e">
            <v>#VALUE!</v>
          </cell>
        </row>
        <row r="753">
          <cell r="A753">
            <v>5511</v>
          </cell>
          <cell r="C753" t="str">
            <v xml:space="preserve">Odplačila dolga tujim vladam </v>
          </cell>
          <cell r="D753">
            <v>2521190.0715899998</v>
          </cell>
          <cell r="E753">
            <v>3403120</v>
          </cell>
          <cell r="F753">
            <v>-881929.92841000017</v>
          </cell>
          <cell r="G753">
            <v>66.199201667883003</v>
          </cell>
          <cell r="H753">
            <v>-39.211017752173547</v>
          </cell>
          <cell r="I753" t="e">
            <v>#VALUE!</v>
          </cell>
          <cell r="J753" t="e">
            <v>#VALUE!</v>
          </cell>
          <cell r="K753" t="e">
            <v>#VALUE!</v>
          </cell>
          <cell r="L753" t="e">
            <v>#VALUE!</v>
          </cell>
          <cell r="N753" t="e">
            <v>#VALUE!</v>
          </cell>
          <cell r="O753" t="e">
            <v>#VALUE!</v>
          </cell>
          <cell r="P753" t="e">
            <v>#VALUE!</v>
          </cell>
          <cell r="Q753" t="e">
            <v>#VALUE!</v>
          </cell>
          <cell r="R753" t="e">
            <v>#VALUE!</v>
          </cell>
          <cell r="S753" t="e">
            <v>#VALUE!</v>
          </cell>
          <cell r="T753" t="e">
            <v>#VALUE!</v>
          </cell>
          <cell r="U753" t="e">
            <v>#VALUE!</v>
          </cell>
          <cell r="V753">
            <v>0</v>
          </cell>
          <cell r="W753">
            <v>1568170</v>
          </cell>
          <cell r="X753">
            <v>0</v>
          </cell>
          <cell r="Y753" t="e">
            <v>#VALUE!</v>
          </cell>
          <cell r="Z753" t="str">
            <v xml:space="preserve"> </v>
          </cell>
          <cell r="AA753" t="e">
            <v>#VALUE!</v>
          </cell>
          <cell r="AB753" t="e">
            <v>#VALUE!</v>
          </cell>
        </row>
        <row r="754">
          <cell r="A754">
            <v>5512</v>
          </cell>
          <cell r="C754" t="str">
            <v>Odplačila dolga tujim bankam in finančnim institucijam</v>
          </cell>
          <cell r="D754">
            <v>132359.36960999999</v>
          </cell>
          <cell r="E754">
            <v>133255</v>
          </cell>
          <cell r="F754">
            <v>-895.63039000000572</v>
          </cell>
          <cell r="G754">
            <v>3.0112553966704034</v>
          </cell>
          <cell r="H754">
            <v>-97.234843529228286</v>
          </cell>
          <cell r="I754" t="e">
            <v>#VALUE!</v>
          </cell>
          <cell r="J754" t="e">
            <v>#VALUE!</v>
          </cell>
          <cell r="K754" t="e">
            <v>#VALUE!</v>
          </cell>
          <cell r="L754" t="e">
            <v>#VALUE!</v>
          </cell>
          <cell r="N754" t="e">
            <v>#VALUE!</v>
          </cell>
          <cell r="O754" t="e">
            <v>#VALUE!</v>
          </cell>
          <cell r="P754" t="e">
            <v>#VALUE!</v>
          </cell>
          <cell r="Q754" t="e">
            <v>#VALUE!</v>
          </cell>
          <cell r="R754" t="e">
            <v>#VALUE!</v>
          </cell>
          <cell r="S754" t="e">
            <v>#VALUE!</v>
          </cell>
          <cell r="T754" t="e">
            <v>#VALUE!</v>
          </cell>
          <cell r="U754" t="e">
            <v>#VALUE!</v>
          </cell>
          <cell r="V754">
            <v>0</v>
          </cell>
          <cell r="W754">
            <v>0</v>
          </cell>
          <cell r="X754">
            <v>0</v>
          </cell>
          <cell r="Y754" t="e">
            <v>#VALUE!</v>
          </cell>
          <cell r="Z754" t="str">
            <v xml:space="preserve"> </v>
          </cell>
          <cell r="AA754" t="e">
            <v>#VALUE!</v>
          </cell>
          <cell r="AB754" t="e">
            <v>#VALUE!</v>
          </cell>
        </row>
        <row r="755">
          <cell r="A755">
            <v>5513</v>
          </cell>
          <cell r="C755" t="str">
            <v>Odplačila dolga drugim tujim kreditodajalcem</v>
          </cell>
          <cell r="D755">
            <v>0</v>
          </cell>
          <cell r="E755">
            <v>1806260</v>
          </cell>
          <cell r="F755">
            <v>-1806260</v>
          </cell>
          <cell r="G755">
            <v>0</v>
          </cell>
          <cell r="H755">
            <v>-100</v>
          </cell>
          <cell r="I755" t="e">
            <v>#VALUE!</v>
          </cell>
          <cell r="J755" t="e">
            <v>#VALUE!</v>
          </cell>
          <cell r="K755" t="e">
            <v>#VALUE!</v>
          </cell>
          <cell r="L755" t="e">
            <v>#VALUE!</v>
          </cell>
          <cell r="N755" t="e">
            <v>#VALUE!</v>
          </cell>
          <cell r="O755" t="e">
            <v>#VALUE!</v>
          </cell>
          <cell r="P755" t="e">
            <v>#VALUE!</v>
          </cell>
          <cell r="Q755" t="e">
            <v>#VALUE!</v>
          </cell>
          <cell r="R755" t="e">
            <v>#VALUE!</v>
          </cell>
          <cell r="S755" t="e">
            <v>#VALUE!</v>
          </cell>
          <cell r="T755" t="e">
            <v>#VALUE!</v>
          </cell>
          <cell r="U755" t="e">
            <v>#VALUE!</v>
          </cell>
          <cell r="V755">
            <v>0</v>
          </cell>
          <cell r="W755">
            <v>986973</v>
          </cell>
          <cell r="X755">
            <v>0</v>
          </cell>
          <cell r="Y755" t="e">
            <v>#VALUE!</v>
          </cell>
          <cell r="Z755" t="str">
            <v xml:space="preserve"> </v>
          </cell>
          <cell r="AA755" t="e">
            <v>#VALUE!</v>
          </cell>
          <cell r="AB755" t="e">
            <v>#VALUE!</v>
          </cell>
        </row>
        <row r="756">
          <cell r="A756">
            <v>5514</v>
          </cell>
          <cell r="C756" t="str">
            <v>Odplačila glavnice vrednostnih papirjev, izdanih na tujih trgih</v>
          </cell>
          <cell r="D756">
            <v>2050212.3574399999</v>
          </cell>
          <cell r="G756" t="str">
            <v>…</v>
          </cell>
          <cell r="H756" t="str">
            <v>…</v>
          </cell>
          <cell r="I756" t="e">
            <v>#VALUE!</v>
          </cell>
          <cell r="J756" t="e">
            <v>#VALUE!</v>
          </cell>
          <cell r="K756" t="e">
            <v>#VALUE!</v>
          </cell>
          <cell r="N756" t="e">
            <v>#VALUE!</v>
          </cell>
          <cell r="O756" t="e">
            <v>#VALUE!</v>
          </cell>
          <cell r="P756" t="e">
            <v>#VALUE!</v>
          </cell>
          <cell r="Q756" t="e">
            <v>#VALUE!</v>
          </cell>
          <cell r="R756" t="e">
            <v>#VALUE!</v>
          </cell>
          <cell r="S756" t="e">
            <v>#VALUE!</v>
          </cell>
          <cell r="T756" t="e">
            <v>#VALUE!</v>
          </cell>
          <cell r="U756" t="e">
            <v>#VALUE!</v>
          </cell>
          <cell r="Y756" t="e">
            <v>#VALUE!</v>
          </cell>
          <cell r="Z756" t="str">
            <v xml:space="preserve"> </v>
          </cell>
          <cell r="AA756" t="e">
            <v>#VALUE!</v>
          </cell>
          <cell r="AB756" t="e">
            <v>#VALUE!</v>
          </cell>
        </row>
        <row r="758">
          <cell r="B758" t="str">
            <v>IX.</v>
          </cell>
          <cell r="C758" t="str">
            <v xml:space="preserve">POVEČANJE (ZMANJŠANJE) </v>
          </cell>
          <cell r="D758">
            <v>3389987.0309900939</v>
          </cell>
          <cell r="E758">
            <v>244500.3696719408</v>
          </cell>
          <cell r="F758">
            <v>3145486.6613181531</v>
          </cell>
          <cell r="G758" t="str">
            <v>…</v>
          </cell>
          <cell r="H758" t="str">
            <v>…</v>
          </cell>
          <cell r="I758" t="e">
            <v>#VALUE!</v>
          </cell>
          <cell r="J758" t="e">
            <v>#VALUE!</v>
          </cell>
          <cell r="K758" t="e">
            <v>#VALUE!</v>
          </cell>
          <cell r="L758" t="e">
            <v>#VALUE!</v>
          </cell>
          <cell r="N758" t="e">
            <v>#VALUE!</v>
          </cell>
          <cell r="O758" t="e">
            <v>#VALUE!</v>
          </cell>
          <cell r="P758" t="e">
            <v>#VALUE!</v>
          </cell>
          <cell r="Q758" t="e">
            <v>#VALUE!</v>
          </cell>
          <cell r="R758" t="e">
            <v>#VALUE!</v>
          </cell>
          <cell r="S758" t="e">
            <v>#VALUE!</v>
          </cell>
          <cell r="T758" t="e">
            <v>#VALUE!</v>
          </cell>
          <cell r="U758" t="e">
            <v>#VALUE!</v>
          </cell>
          <cell r="V758">
            <v>26773527.699798822</v>
          </cell>
          <cell r="W758">
            <v>-10199294.737875655</v>
          </cell>
          <cell r="X758">
            <v>16807577.889999993</v>
          </cell>
          <cell r="Y758" t="e">
            <v>#VALUE!</v>
          </cell>
          <cell r="Z758" t="e">
            <v>#VALUE!</v>
          </cell>
          <cell r="AA758" t="str">
            <v>…</v>
          </cell>
          <cell r="AB758" t="str">
            <v>…</v>
          </cell>
        </row>
        <row r="759">
          <cell r="C759" t="str">
            <v>SREDSTEV NA RAČUNIH (I.+IV.+VII.-II.-V.-VIII.)</v>
          </cell>
        </row>
        <row r="760">
          <cell r="A760" t="str">
            <v xml:space="preserve"> </v>
          </cell>
          <cell r="B760" t="str">
            <v>X.</v>
          </cell>
          <cell r="C760" t="str">
            <v>NETO FINANCRANJE (VI.+VII.-VIII.-IX. = - III.)</v>
          </cell>
          <cell r="D760">
            <v>38598926.246579885</v>
          </cell>
          <cell r="E760">
            <v>38393134.630328059</v>
          </cell>
          <cell r="F760">
            <v>205791.61625182629</v>
          </cell>
          <cell r="G760" t="str">
            <v>…</v>
          </cell>
          <cell r="H760" t="str">
            <v>…</v>
          </cell>
          <cell r="I760" t="e">
            <v>#VALUE!</v>
          </cell>
          <cell r="J760" t="e">
            <v>#VALUE!</v>
          </cell>
          <cell r="K760" t="e">
            <v>#VALUE!</v>
          </cell>
          <cell r="L760" t="e">
            <v>#VALUE!</v>
          </cell>
          <cell r="N760" t="e">
            <v>#VALUE!</v>
          </cell>
          <cell r="O760" t="e">
            <v>#VALUE!</v>
          </cell>
          <cell r="P760" t="e">
            <v>#VALUE!</v>
          </cell>
          <cell r="Q760" t="e">
            <v>#VALUE!</v>
          </cell>
          <cell r="R760" t="e">
            <v>#VALUE!</v>
          </cell>
          <cell r="S760" t="e">
            <v>#VALUE!</v>
          </cell>
          <cell r="T760" t="e">
            <v>#VALUE!</v>
          </cell>
          <cell r="U760" t="e">
            <v>#VALUE!</v>
          </cell>
          <cell r="V760">
            <v>-31207014.699798822</v>
          </cell>
          <cell r="W760">
            <v>-20302559.262124345</v>
          </cell>
          <cell r="X760">
            <v>-17787611.889999993</v>
          </cell>
          <cell r="Y760" t="e">
            <v>#VALUE!</v>
          </cell>
          <cell r="Z760" t="e">
            <v>#VALUE!</v>
          </cell>
          <cell r="AA760" t="str">
            <v>…</v>
          </cell>
          <cell r="AB760" t="str">
            <v>…</v>
          </cell>
        </row>
        <row r="762">
          <cell r="A762" t="str">
            <v xml:space="preserve">  *)  V realiziranem obsegu zadolževanja državnega proračuna v obdobju januar - december 1999 je zajeto tudi zadolževanje proračuna, ki je posledica zagotavljanja sredstev za realizacijo temeljnih razvojnih programov v obrambi, ki skladno z zakonom o izvr</v>
          </cell>
        </row>
        <row r="763">
          <cell r="A763" t="str">
            <v xml:space="preserve">       V obdobju  januar - december 1999 je bil skupni realizirani obseg zadolževanja za realizacijo temeljnih razvojnih programov v obrambi znašal 8.551.513 tisoč SIT. Skupni obseg zadolževanja - vključno z zadolževanjem za TRP, je v obdobju januar-decem</v>
          </cell>
        </row>
        <row r="775">
          <cell r="A775" t="str">
            <v xml:space="preserve"> </v>
          </cell>
        </row>
        <row r="776">
          <cell r="A776" t="str">
            <v xml:space="preserve"> </v>
          </cell>
        </row>
        <row r="777">
          <cell r="A777" t="str">
            <v xml:space="preserve"> </v>
          </cell>
        </row>
        <row r="778">
          <cell r="A778" t="str">
            <v xml:space="preserve">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OP_Dollars"/>
      <sheetName val="SR Table 2004"/>
      <sheetName val="SR Table 2008"/>
      <sheetName val="SR_%GDP"/>
      <sheetName val="Export of goods EU NonEU"/>
      <sheetName val="ControlSheet"/>
      <sheetName val="CurrentAccount"/>
      <sheetName val="CapitalAccount"/>
      <sheetName val="IntLiq"/>
      <sheetName val="i1-CA"/>
      <sheetName val="i2-KA"/>
      <sheetName val="i3-LQ"/>
      <sheetName val="BOP$_1994-2001"/>
      <sheetName val="BOP_SIT_1994-2001"/>
      <sheetName val="BOP_Euros_1994-2001"/>
      <sheetName val="Assu"/>
      <sheetName val="BoP monthly"/>
      <sheetName val="BoP monthly Euros"/>
      <sheetName val="BoP monthly SIT"/>
      <sheetName val="BoP"/>
      <sheetName val="SR table"/>
      <sheetName val="Assu. summary"/>
      <sheetName val="Export_goods"/>
      <sheetName val="Import_goods"/>
      <sheetName val="Mission vs now"/>
      <sheetName val="Graphs"/>
      <sheetName val="Exchange rates"/>
      <sheetName val="X Services"/>
      <sheetName val="M Services"/>
      <sheetName val="oil prices"/>
      <sheetName val="Services"/>
      <sheetName val="Exports EU_non"/>
      <sheetName val="IndProd_X"/>
      <sheetName val="BoP 2002"/>
      <sheetName val="SR_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"/>
      <sheetName val="2000"/>
      <sheetName val="Sheet1"/>
      <sheetName val="01budg"/>
    </sheetNames>
    <sheetDataSet>
      <sheetData sheetId="0"/>
      <sheetData sheetId="1"/>
      <sheetData sheetId="2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</row>
        <row r="2">
          <cell r="B2" t="str">
            <v>dp</v>
          </cell>
          <cell r="C2" t="str">
            <v>obc</v>
          </cell>
          <cell r="D2" t="str">
            <v>zpiz</v>
          </cell>
          <cell r="E2" t="str">
            <v>zzzs</v>
          </cell>
          <cell r="F2" t="str">
            <v>transf</v>
          </cell>
          <cell r="G2" t="str">
            <v>kons</v>
          </cell>
        </row>
        <row r="3">
          <cell r="A3" t="str">
            <v xml:space="preserve"> </v>
          </cell>
          <cell r="B3">
            <v>990420566.6057899</v>
          </cell>
          <cell r="C3">
            <v>212965245.63728854</v>
          </cell>
          <cell r="D3">
            <v>573659212</v>
          </cell>
          <cell r="E3">
            <v>267358776</v>
          </cell>
          <cell r="F3">
            <v>320035517.45775002</v>
          </cell>
          <cell r="G3">
            <v>1724368282.7853284</v>
          </cell>
        </row>
        <row r="4">
          <cell r="G4">
            <v>0</v>
          </cell>
        </row>
        <row r="6">
          <cell r="B6">
            <v>983116425.64517999</v>
          </cell>
          <cell r="C6">
            <v>156351577.80875269</v>
          </cell>
          <cell r="D6">
            <v>404051234</v>
          </cell>
          <cell r="E6">
            <v>219041344</v>
          </cell>
          <cell r="F6">
            <v>66691193.158750005</v>
          </cell>
          <cell r="G6">
            <v>1695869388.2951827</v>
          </cell>
        </row>
        <row r="9">
          <cell r="A9">
            <v>70</v>
          </cell>
          <cell r="B9">
            <v>927670011.15130997</v>
          </cell>
          <cell r="C9">
            <v>126944666.95649269</v>
          </cell>
          <cell r="D9">
            <v>399575470</v>
          </cell>
          <cell r="E9">
            <v>213233683</v>
          </cell>
          <cell r="F9">
            <v>66691193.158750005</v>
          </cell>
          <cell r="G9">
            <v>1600732637.9490528</v>
          </cell>
        </row>
        <row r="12">
          <cell r="A12">
            <v>700</v>
          </cell>
          <cell r="B12">
            <v>220558053.54218003</v>
          </cell>
          <cell r="C12">
            <v>90869468.997870043</v>
          </cell>
          <cell r="D12">
            <v>0</v>
          </cell>
          <cell r="E12">
            <v>0</v>
          </cell>
          <cell r="F12">
            <v>0</v>
          </cell>
          <cell r="G12">
            <v>311427522.54005009</v>
          </cell>
        </row>
        <row r="13">
          <cell r="A13">
            <v>7000</v>
          </cell>
          <cell r="B13">
            <v>168763223.20554003</v>
          </cell>
          <cell r="C13">
            <v>90869468.997870043</v>
          </cell>
          <cell r="D13">
            <v>0</v>
          </cell>
          <cell r="E13">
            <v>0</v>
          </cell>
          <cell r="F13">
            <v>0</v>
          </cell>
          <cell r="G13">
            <v>259632692.20341009</v>
          </cell>
        </row>
        <row r="14">
          <cell r="A14">
            <v>7001</v>
          </cell>
          <cell r="B14">
            <v>51794830.336640008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51794830.336640008</v>
          </cell>
        </row>
        <row r="15">
          <cell r="A15">
            <v>7002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 t="str">
            <v xml:space="preserve"> </v>
          </cell>
          <cell r="C16" t="str">
            <v xml:space="preserve"> </v>
          </cell>
          <cell r="D16" t="str">
            <v xml:space="preserve"> </v>
          </cell>
          <cell r="E16" t="str">
            <v xml:space="preserve"> </v>
          </cell>
          <cell r="G16" t="str">
            <v xml:space="preserve"> </v>
          </cell>
        </row>
        <row r="17">
          <cell r="A17">
            <v>701</v>
          </cell>
          <cell r="B17">
            <v>6568891.7910199994</v>
          </cell>
          <cell r="C17">
            <v>0</v>
          </cell>
          <cell r="D17">
            <v>399462367</v>
          </cell>
          <cell r="E17">
            <v>213233683</v>
          </cell>
          <cell r="F17">
            <v>66691193.158750005</v>
          </cell>
          <cell r="G17">
            <v>552573748.63226998</v>
          </cell>
        </row>
        <row r="18">
          <cell r="A18">
            <v>7010</v>
          </cell>
          <cell r="B18">
            <v>3753070.10984</v>
          </cell>
          <cell r="C18">
            <v>0</v>
          </cell>
          <cell r="D18">
            <v>236100557</v>
          </cell>
          <cell r="E18">
            <v>102065053</v>
          </cell>
          <cell r="G18">
            <v>341918680.10984004</v>
          </cell>
        </row>
        <row r="19">
          <cell r="A19">
            <v>7011</v>
          </cell>
          <cell r="B19">
            <v>2419313.4799099998</v>
          </cell>
          <cell r="C19">
            <v>0</v>
          </cell>
          <cell r="D19">
            <v>139743089</v>
          </cell>
          <cell r="E19">
            <v>97832198</v>
          </cell>
          <cell r="F19">
            <v>66691193.158750005</v>
          </cell>
          <cell r="G19">
            <v>173303407.32115999</v>
          </cell>
        </row>
        <row r="20">
          <cell r="A20">
            <v>7012</v>
          </cell>
          <cell r="B20">
            <v>363828.22435999999</v>
          </cell>
          <cell r="C20">
            <v>0</v>
          </cell>
          <cell r="D20">
            <v>21309204</v>
          </cell>
          <cell r="E20">
            <v>12202269</v>
          </cell>
          <cell r="F20">
            <v>0</v>
          </cell>
          <cell r="G20">
            <v>33875301.224360004</v>
          </cell>
        </row>
        <row r="21">
          <cell r="A21">
            <v>7013</v>
          </cell>
          <cell r="B21">
            <v>32679.976910000001</v>
          </cell>
          <cell r="C21">
            <v>0</v>
          </cell>
          <cell r="D21">
            <v>2309517</v>
          </cell>
          <cell r="E21">
            <v>1134163</v>
          </cell>
          <cell r="G21">
            <v>3476359.9769100002</v>
          </cell>
        </row>
        <row r="23">
          <cell r="A23">
            <v>702</v>
          </cell>
          <cell r="B23">
            <v>68070623.233820006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68070623.233820006</v>
          </cell>
        </row>
        <row r="24">
          <cell r="A24">
            <v>7020</v>
          </cell>
          <cell r="B24">
            <v>63849278.782150008</v>
          </cell>
          <cell r="C24">
            <v>0</v>
          </cell>
          <cell r="D24">
            <v>0</v>
          </cell>
          <cell r="E24">
            <v>0</v>
          </cell>
          <cell r="G24">
            <v>63849278.782150008</v>
          </cell>
        </row>
        <row r="25">
          <cell r="A25">
            <v>7021</v>
          </cell>
          <cell r="B25">
            <v>4221344.4516700003</v>
          </cell>
          <cell r="C25">
            <v>0</v>
          </cell>
          <cell r="D25">
            <v>0</v>
          </cell>
          <cell r="E25">
            <v>0</v>
          </cell>
          <cell r="G25">
            <v>4221344.4516700003</v>
          </cell>
        </row>
        <row r="27">
          <cell r="A27">
            <v>703</v>
          </cell>
          <cell r="B27">
            <v>1042715.6938100002</v>
          </cell>
          <cell r="C27">
            <v>25989643.503652647</v>
          </cell>
          <cell r="D27">
            <v>0</v>
          </cell>
          <cell r="E27">
            <v>0</v>
          </cell>
          <cell r="F27">
            <v>0</v>
          </cell>
          <cell r="G27">
            <v>27032359.197462648</v>
          </cell>
        </row>
        <row r="28">
          <cell r="A28">
            <v>7030</v>
          </cell>
          <cell r="B28">
            <v>0</v>
          </cell>
          <cell r="C28">
            <v>20064151.834900003</v>
          </cell>
          <cell r="D28">
            <v>0</v>
          </cell>
          <cell r="E28">
            <v>0</v>
          </cell>
          <cell r="G28">
            <v>20064151.834900003</v>
          </cell>
        </row>
        <row r="29">
          <cell r="A29">
            <v>7031</v>
          </cell>
          <cell r="B29">
            <v>0</v>
          </cell>
          <cell r="C29">
            <v>2982</v>
          </cell>
          <cell r="D29">
            <v>0</v>
          </cell>
          <cell r="E29">
            <v>0</v>
          </cell>
          <cell r="G29">
            <v>2982</v>
          </cell>
        </row>
        <row r="30">
          <cell r="A30">
            <v>7032</v>
          </cell>
          <cell r="B30">
            <v>0</v>
          </cell>
          <cell r="C30">
            <v>443449.1992052265</v>
          </cell>
          <cell r="D30">
            <v>0</v>
          </cell>
          <cell r="E30">
            <v>0</v>
          </cell>
          <cell r="G30">
            <v>443449.1992052265</v>
          </cell>
        </row>
        <row r="31">
          <cell r="A31">
            <v>7033</v>
          </cell>
          <cell r="B31">
            <v>1042715.6938100002</v>
          </cell>
          <cell r="C31">
            <v>5479060.469547417</v>
          </cell>
          <cell r="D31">
            <v>0</v>
          </cell>
          <cell r="E31">
            <v>0</v>
          </cell>
          <cell r="G31">
            <v>6521776.1633574171</v>
          </cell>
        </row>
        <row r="34">
          <cell r="A34">
            <v>704</v>
          </cell>
          <cell r="B34">
            <v>593340277.41894996</v>
          </cell>
          <cell r="C34">
            <v>10062830.454969998</v>
          </cell>
          <cell r="D34">
            <v>0</v>
          </cell>
          <cell r="E34">
            <v>0</v>
          </cell>
          <cell r="F34">
            <v>0</v>
          </cell>
          <cell r="G34">
            <v>603403107.87391996</v>
          </cell>
        </row>
        <row r="35">
          <cell r="A35">
            <v>7040</v>
          </cell>
          <cell r="B35">
            <v>410386855.48887002</v>
          </cell>
          <cell r="C35">
            <v>0</v>
          </cell>
          <cell r="D35">
            <v>0</v>
          </cell>
          <cell r="E35">
            <v>0</v>
          </cell>
          <cell r="G35">
            <v>410386855.48887002</v>
          </cell>
        </row>
        <row r="36">
          <cell r="A36">
            <v>7041</v>
          </cell>
          <cell r="B36">
            <v>7761896.0202599987</v>
          </cell>
          <cell r="C36">
            <v>0</v>
          </cell>
          <cell r="D36">
            <v>0</v>
          </cell>
          <cell r="E36">
            <v>0</v>
          </cell>
          <cell r="G36">
            <v>7761896.0202599987</v>
          </cell>
        </row>
        <row r="37">
          <cell r="A37">
            <v>7042</v>
          </cell>
          <cell r="B37">
            <v>134131645.11741999</v>
          </cell>
          <cell r="C37">
            <v>0</v>
          </cell>
          <cell r="D37">
            <v>0</v>
          </cell>
          <cell r="E37">
            <v>0</v>
          </cell>
          <cell r="G37">
            <v>134131645.11741999</v>
          </cell>
        </row>
        <row r="38">
          <cell r="A38">
            <v>7043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G38">
            <v>0</v>
          </cell>
        </row>
        <row r="39">
          <cell r="A39">
            <v>7044</v>
          </cell>
          <cell r="B39">
            <v>15312319.317160001</v>
          </cell>
          <cell r="C39">
            <v>3298687.4700599997</v>
          </cell>
          <cell r="D39">
            <v>0</v>
          </cell>
          <cell r="E39">
            <v>0</v>
          </cell>
          <cell r="G39">
            <v>18611006.787220001</v>
          </cell>
        </row>
        <row r="40">
          <cell r="B40" t="str">
            <v xml:space="preserve"> </v>
          </cell>
          <cell r="C40" t="str">
            <v xml:space="preserve"> </v>
          </cell>
          <cell r="D40" t="str">
            <v xml:space="preserve"> </v>
          </cell>
          <cell r="E40" t="str">
            <v xml:space="preserve"> </v>
          </cell>
        </row>
        <row r="41">
          <cell r="A41">
            <v>7045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G41">
            <v>0</v>
          </cell>
        </row>
        <row r="42">
          <cell r="A42">
            <v>7046</v>
          </cell>
          <cell r="B42">
            <v>16039347.605929997</v>
          </cell>
          <cell r="C42">
            <v>19313</v>
          </cell>
          <cell r="D42">
            <v>0</v>
          </cell>
          <cell r="E42">
            <v>0</v>
          </cell>
          <cell r="G42">
            <v>16058660.605929997</v>
          </cell>
        </row>
        <row r="43">
          <cell r="A43">
            <v>7047</v>
          </cell>
          <cell r="B43">
            <v>5076377.7784500001</v>
          </cell>
          <cell r="C43">
            <v>6744829.9849099992</v>
          </cell>
          <cell r="D43">
            <v>0</v>
          </cell>
          <cell r="E43">
            <v>0</v>
          </cell>
          <cell r="G43">
            <v>11821207.763359999</v>
          </cell>
        </row>
        <row r="44">
          <cell r="A44">
            <v>7048</v>
          </cell>
          <cell r="B44">
            <v>4631836.0908599999</v>
          </cell>
          <cell r="C44">
            <v>0</v>
          </cell>
          <cell r="D44">
            <v>0</v>
          </cell>
          <cell r="E44">
            <v>0</v>
          </cell>
          <cell r="G44">
            <v>4631836.0908599999</v>
          </cell>
        </row>
        <row r="45">
          <cell r="B45" t="str">
            <v xml:space="preserve"> </v>
          </cell>
          <cell r="C45" t="str">
            <v xml:space="preserve"> </v>
          </cell>
          <cell r="D45" t="str">
            <v xml:space="preserve"> </v>
          </cell>
          <cell r="E45" t="str">
            <v xml:space="preserve"> </v>
          </cell>
        </row>
        <row r="46">
          <cell r="A46">
            <v>705</v>
          </cell>
          <cell r="B46">
            <v>38089449.247640006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38089449.247640006</v>
          </cell>
        </row>
        <row r="47">
          <cell r="A47">
            <v>7050</v>
          </cell>
          <cell r="B47">
            <v>36034569.703370005</v>
          </cell>
          <cell r="C47">
            <v>0</v>
          </cell>
          <cell r="D47">
            <v>0</v>
          </cell>
          <cell r="E47">
            <v>0</v>
          </cell>
          <cell r="G47">
            <v>36034569.703370005</v>
          </cell>
        </row>
        <row r="48">
          <cell r="A48">
            <v>7051</v>
          </cell>
          <cell r="B48">
            <v>2054879.54427</v>
          </cell>
          <cell r="C48">
            <v>0</v>
          </cell>
          <cell r="D48">
            <v>0</v>
          </cell>
          <cell r="E48">
            <v>0</v>
          </cell>
          <cell r="G48">
            <v>2054879.54427</v>
          </cell>
        </row>
        <row r="49">
          <cell r="A49">
            <v>7052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G49">
            <v>0</v>
          </cell>
        </row>
        <row r="50">
          <cell r="A50">
            <v>7053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G50">
            <v>0</v>
          </cell>
        </row>
        <row r="51">
          <cell r="A51">
            <v>7054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G51">
            <v>0</v>
          </cell>
        </row>
        <row r="52">
          <cell r="A52">
            <v>7055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G52">
            <v>0</v>
          </cell>
        </row>
        <row r="53">
          <cell r="A53">
            <v>7056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G53">
            <v>0</v>
          </cell>
        </row>
        <row r="55">
          <cell r="A55">
            <v>706</v>
          </cell>
          <cell r="B55">
            <v>0.22389000002294779</v>
          </cell>
          <cell r="C55">
            <v>22724</v>
          </cell>
          <cell r="D55">
            <v>113103</v>
          </cell>
          <cell r="E55">
            <v>0</v>
          </cell>
          <cell r="F55">
            <v>0</v>
          </cell>
          <cell r="G55">
            <v>135827.22389000002</v>
          </cell>
        </row>
        <row r="56">
          <cell r="A56">
            <v>7060</v>
          </cell>
          <cell r="B56">
            <v>0.22389000002294779</v>
          </cell>
          <cell r="C56">
            <v>22724</v>
          </cell>
          <cell r="D56">
            <v>113103</v>
          </cell>
          <cell r="E56">
            <v>0</v>
          </cell>
          <cell r="G56">
            <v>135827.22389000002</v>
          </cell>
        </row>
        <row r="58">
          <cell r="A58">
            <v>71</v>
          </cell>
          <cell r="B58">
            <v>55446414.493869998</v>
          </cell>
          <cell r="C58">
            <v>29406910.852260001</v>
          </cell>
          <cell r="D58">
            <v>4475764</v>
          </cell>
          <cell r="E58">
            <v>5807661</v>
          </cell>
          <cell r="F58">
            <v>0</v>
          </cell>
          <cell r="G58">
            <v>95136750.346130013</v>
          </cell>
        </row>
        <row r="60">
          <cell r="A60" t="str">
            <v xml:space="preserve">                     </v>
          </cell>
        </row>
        <row r="61">
          <cell r="A61">
            <v>710</v>
          </cell>
          <cell r="B61">
            <v>14250187.51513</v>
          </cell>
          <cell r="C61">
            <v>13011905.576620001</v>
          </cell>
          <cell r="D61">
            <v>509231</v>
          </cell>
          <cell r="E61">
            <v>1386613</v>
          </cell>
          <cell r="F61">
            <v>0</v>
          </cell>
          <cell r="G61">
            <v>29157937.091750003</v>
          </cell>
        </row>
        <row r="62">
          <cell r="A62">
            <v>7100</v>
          </cell>
          <cell r="B62">
            <v>3988474</v>
          </cell>
          <cell r="C62">
            <v>128270.497</v>
          </cell>
          <cell r="D62">
            <v>0</v>
          </cell>
          <cell r="E62">
            <v>0</v>
          </cell>
          <cell r="G62">
            <v>4116744.497</v>
          </cell>
        </row>
        <row r="63">
          <cell r="A63">
            <v>7101</v>
          </cell>
          <cell r="B63">
            <v>212359.68280000001</v>
          </cell>
          <cell r="C63">
            <v>287799.32</v>
          </cell>
          <cell r="D63">
            <v>0</v>
          </cell>
          <cell r="E63">
            <v>1140</v>
          </cell>
          <cell r="G63">
            <v>501299.00280000002</v>
          </cell>
        </row>
        <row r="64">
          <cell r="A64">
            <v>7102</v>
          </cell>
          <cell r="B64">
            <v>6221461.0178999994</v>
          </cell>
          <cell r="C64">
            <v>1811440.6785800001</v>
          </cell>
          <cell r="D64">
            <v>480691</v>
          </cell>
          <cell r="E64">
            <v>1283446</v>
          </cell>
          <cell r="G64">
            <v>9797038.6964799985</v>
          </cell>
        </row>
        <row r="65">
          <cell r="A65">
            <v>7103</v>
          </cell>
          <cell r="B65">
            <v>3827892.8144299998</v>
          </cell>
          <cell r="C65">
            <v>10784395.081040001</v>
          </cell>
          <cell r="D65">
            <v>28540</v>
          </cell>
          <cell r="E65">
            <v>102027</v>
          </cell>
          <cell r="G65">
            <v>14742854.895470001</v>
          </cell>
        </row>
        <row r="68">
          <cell r="A68">
            <v>711</v>
          </cell>
          <cell r="B68">
            <v>18929095.327160001</v>
          </cell>
          <cell r="C68">
            <v>991995.37537999998</v>
          </cell>
          <cell r="D68">
            <v>0</v>
          </cell>
          <cell r="E68">
            <v>0</v>
          </cell>
          <cell r="F68">
            <v>0</v>
          </cell>
          <cell r="G68">
            <v>19921090.702539999</v>
          </cell>
        </row>
        <row r="69">
          <cell r="A69">
            <v>7110</v>
          </cell>
          <cell r="B69">
            <v>7368535.1503799995</v>
          </cell>
          <cell r="C69">
            <v>0</v>
          </cell>
          <cell r="D69">
            <v>0</v>
          </cell>
          <cell r="E69">
            <v>0</v>
          </cell>
          <cell r="G69">
            <v>7368535.1503799995</v>
          </cell>
        </row>
        <row r="70">
          <cell r="A70">
            <v>7111</v>
          </cell>
          <cell r="B70">
            <v>11560560.17678</v>
          </cell>
          <cell r="C70">
            <v>991995.37537999998</v>
          </cell>
          <cell r="D70">
            <v>0</v>
          </cell>
          <cell r="E70">
            <v>0</v>
          </cell>
          <cell r="G70">
            <v>12552555.55216</v>
          </cell>
        </row>
        <row r="72">
          <cell r="A72">
            <v>712</v>
          </cell>
          <cell r="B72">
            <v>7277832.1754399994</v>
          </cell>
          <cell r="C72">
            <v>383403.99226000003</v>
          </cell>
          <cell r="D72">
            <v>0</v>
          </cell>
          <cell r="E72">
            <v>14654</v>
          </cell>
          <cell r="F72">
            <v>0</v>
          </cell>
          <cell r="G72">
            <v>7675890.1676999992</v>
          </cell>
        </row>
        <row r="73">
          <cell r="A73">
            <v>7120</v>
          </cell>
          <cell r="B73">
            <v>7277832.1754399994</v>
          </cell>
          <cell r="C73">
            <v>383403.99226000003</v>
          </cell>
          <cell r="D73">
            <v>0</v>
          </cell>
          <cell r="E73">
            <v>14654</v>
          </cell>
          <cell r="G73">
            <v>7675890.1676999992</v>
          </cell>
        </row>
        <row r="74">
          <cell r="F74" t="str">
            <v xml:space="preserve"> </v>
          </cell>
        </row>
        <row r="75">
          <cell r="A75">
            <v>713</v>
          </cell>
          <cell r="B75">
            <v>5583412.4761399999</v>
          </cell>
          <cell r="C75">
            <v>1332068.9080000001</v>
          </cell>
          <cell r="D75">
            <v>37009</v>
          </cell>
          <cell r="E75">
            <v>2269066</v>
          </cell>
          <cell r="F75">
            <v>0</v>
          </cell>
          <cell r="G75">
            <v>9221556.3841399997</v>
          </cell>
        </row>
        <row r="76">
          <cell r="A76">
            <v>7130</v>
          </cell>
          <cell r="B76">
            <v>5583412.4761399999</v>
          </cell>
          <cell r="C76">
            <v>1332068.9080000001</v>
          </cell>
          <cell r="D76">
            <v>37009</v>
          </cell>
          <cell r="E76">
            <v>2269066</v>
          </cell>
          <cell r="F76">
            <v>0</v>
          </cell>
          <cell r="G76">
            <v>9221556.3841399997</v>
          </cell>
        </row>
        <row r="77">
          <cell r="G77" t="str">
            <v xml:space="preserve"> </v>
          </cell>
        </row>
        <row r="79">
          <cell r="A79">
            <v>714</v>
          </cell>
          <cell r="B79">
            <v>9405887</v>
          </cell>
          <cell r="C79">
            <v>13687537</v>
          </cell>
          <cell r="D79">
            <v>3929524</v>
          </cell>
          <cell r="E79">
            <v>2137328</v>
          </cell>
          <cell r="F79">
            <v>0</v>
          </cell>
          <cell r="G79">
            <v>29160276</v>
          </cell>
        </row>
        <row r="80">
          <cell r="A80">
            <v>7140</v>
          </cell>
          <cell r="B80">
            <v>0</v>
          </cell>
          <cell r="C80">
            <v>0</v>
          </cell>
          <cell r="D80">
            <v>3151793</v>
          </cell>
          <cell r="E80">
            <v>0</v>
          </cell>
          <cell r="G80">
            <v>3151793</v>
          </cell>
        </row>
        <row r="81">
          <cell r="A81">
            <v>7141</v>
          </cell>
          <cell r="B81">
            <v>9405887</v>
          </cell>
          <cell r="C81">
            <v>13687537</v>
          </cell>
          <cell r="D81">
            <v>777731</v>
          </cell>
          <cell r="E81">
            <v>2137328</v>
          </cell>
          <cell r="F81">
            <v>0</v>
          </cell>
          <cell r="G81">
            <v>26008483</v>
          </cell>
        </row>
        <row r="83">
          <cell r="A83">
            <v>72</v>
          </cell>
          <cell r="B83">
            <v>858733.65596</v>
          </cell>
          <cell r="C83">
            <v>5802085.8195358394</v>
          </cell>
          <cell r="D83">
            <v>219</v>
          </cell>
          <cell r="E83">
            <v>33702</v>
          </cell>
          <cell r="F83">
            <v>0</v>
          </cell>
          <cell r="G83">
            <v>6694740.4754958395</v>
          </cell>
        </row>
        <row r="86">
          <cell r="A86">
            <v>720</v>
          </cell>
          <cell r="B86">
            <v>841314.75445999997</v>
          </cell>
          <cell r="C86">
            <v>3060118.7385358396</v>
          </cell>
          <cell r="D86">
            <v>219</v>
          </cell>
          <cell r="E86">
            <v>33702</v>
          </cell>
          <cell r="F86">
            <v>0</v>
          </cell>
          <cell r="G86">
            <v>3935354.4929958396</v>
          </cell>
        </row>
        <row r="87">
          <cell r="A87">
            <v>7200</v>
          </cell>
          <cell r="B87">
            <v>720651.83476</v>
          </cell>
          <cell r="C87">
            <v>2925931.4359999998</v>
          </cell>
          <cell r="G87">
            <v>3646583.2707599998</v>
          </cell>
        </row>
        <row r="88">
          <cell r="A88">
            <v>7201</v>
          </cell>
          <cell r="B88">
            <v>47457.046000000002</v>
          </cell>
          <cell r="C88">
            <v>18683.188391919193</v>
          </cell>
          <cell r="G88">
            <v>66140.234391919192</v>
          </cell>
        </row>
        <row r="89">
          <cell r="A89">
            <v>7202</v>
          </cell>
          <cell r="B89">
            <v>73205.873699999996</v>
          </cell>
          <cell r="C89">
            <v>778.11414392059555</v>
          </cell>
          <cell r="G89">
            <v>73983.987843920593</v>
          </cell>
        </row>
        <row r="90">
          <cell r="A90">
            <v>7203</v>
          </cell>
          <cell r="B90">
            <v>0</v>
          </cell>
          <cell r="C90">
            <v>114726</v>
          </cell>
          <cell r="G90">
            <v>114726</v>
          </cell>
        </row>
        <row r="92">
          <cell r="A92">
            <v>721</v>
          </cell>
          <cell r="B92">
            <v>0</v>
          </cell>
          <cell r="C92">
            <v>9170</v>
          </cell>
          <cell r="D92">
            <v>0</v>
          </cell>
          <cell r="E92">
            <v>0</v>
          </cell>
          <cell r="F92">
            <v>0</v>
          </cell>
          <cell r="G92">
            <v>9170</v>
          </cell>
        </row>
        <row r="93">
          <cell r="A93">
            <v>7210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G93">
            <v>0</v>
          </cell>
        </row>
        <row r="94">
          <cell r="A94">
            <v>7211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</row>
        <row r="96">
          <cell r="A96">
            <v>722</v>
          </cell>
          <cell r="B96">
            <v>17418.9015</v>
          </cell>
          <cell r="C96">
            <v>2732797.0809999998</v>
          </cell>
          <cell r="D96">
            <v>0</v>
          </cell>
          <cell r="E96">
            <v>0</v>
          </cell>
          <cell r="F96">
            <v>0</v>
          </cell>
          <cell r="G96">
            <v>2750215.9824999999</v>
          </cell>
        </row>
        <row r="97">
          <cell r="A97">
            <v>7220</v>
          </cell>
          <cell r="B97">
            <v>7187.3779999999997</v>
          </cell>
          <cell r="C97">
            <v>43582.055</v>
          </cell>
          <cell r="D97">
            <v>0</v>
          </cell>
          <cell r="E97">
            <v>0</v>
          </cell>
          <cell r="G97">
            <v>50769.432999999997</v>
          </cell>
        </row>
        <row r="98">
          <cell r="A98">
            <v>7221</v>
          </cell>
          <cell r="B98">
            <v>10231.523499999999</v>
          </cell>
          <cell r="C98">
            <v>2631912.0259999996</v>
          </cell>
          <cell r="D98">
            <v>0</v>
          </cell>
          <cell r="E98">
            <v>0</v>
          </cell>
          <cell r="G98">
            <v>2642143.5494999997</v>
          </cell>
        </row>
        <row r="99">
          <cell r="A99">
            <v>7222</v>
          </cell>
          <cell r="B99">
            <v>0</v>
          </cell>
          <cell r="C99">
            <v>57303</v>
          </cell>
          <cell r="D99">
            <v>0</v>
          </cell>
          <cell r="E99">
            <v>0</v>
          </cell>
          <cell r="G99">
            <v>57303</v>
          </cell>
        </row>
        <row r="101">
          <cell r="A101">
            <v>73</v>
          </cell>
          <cell r="B101">
            <v>6445407.3046499994</v>
          </cell>
          <cell r="C101">
            <v>788215</v>
          </cell>
          <cell r="D101">
            <v>0</v>
          </cell>
          <cell r="E101">
            <v>100</v>
          </cell>
          <cell r="F101">
            <v>0</v>
          </cell>
          <cell r="G101">
            <v>7233722.3046499994</v>
          </cell>
        </row>
        <row r="104">
          <cell r="A104">
            <v>730</v>
          </cell>
          <cell r="B104">
            <v>7205.71144</v>
          </cell>
          <cell r="C104">
            <v>681067</v>
          </cell>
          <cell r="D104">
            <v>0</v>
          </cell>
          <cell r="E104">
            <v>100</v>
          </cell>
          <cell r="F104">
            <v>0</v>
          </cell>
          <cell r="G104">
            <v>688372.71143999998</v>
          </cell>
        </row>
        <row r="105">
          <cell r="A105">
            <v>7300</v>
          </cell>
          <cell r="B105">
            <v>7205.71144</v>
          </cell>
          <cell r="G105" t="str">
            <v>…</v>
          </cell>
        </row>
        <row r="106">
          <cell r="A106">
            <v>7301</v>
          </cell>
          <cell r="B106">
            <v>0</v>
          </cell>
          <cell r="G106" t="str">
            <v>…</v>
          </cell>
        </row>
        <row r="108">
          <cell r="A108">
            <v>731</v>
          </cell>
          <cell r="B108">
            <v>6438201.5932099996</v>
          </cell>
          <cell r="C108">
            <v>107148</v>
          </cell>
          <cell r="D108">
            <v>0</v>
          </cell>
          <cell r="E108">
            <v>0</v>
          </cell>
          <cell r="F108">
            <v>0</v>
          </cell>
          <cell r="G108">
            <v>6545349.5932099996</v>
          </cell>
        </row>
        <row r="109">
          <cell r="A109">
            <v>7310</v>
          </cell>
          <cell r="B109">
            <v>5480672.40233</v>
          </cell>
          <cell r="G109" t="str">
            <v>…</v>
          </cell>
        </row>
        <row r="110">
          <cell r="A110">
            <v>7311</v>
          </cell>
          <cell r="B110">
            <v>957529.19087999989</v>
          </cell>
          <cell r="G110" t="str">
            <v>…</v>
          </cell>
        </row>
        <row r="112">
          <cell r="A112">
            <v>74</v>
          </cell>
          <cell r="B112">
            <v>0</v>
          </cell>
          <cell r="C112">
            <v>50023367.009000003</v>
          </cell>
          <cell r="D112">
            <v>169607759</v>
          </cell>
          <cell r="E112">
            <v>48283630</v>
          </cell>
          <cell r="F112">
            <v>253344324.29899999</v>
          </cell>
          <cell r="G112">
            <v>14570431.710000008</v>
          </cell>
        </row>
        <row r="114">
          <cell r="A114">
            <v>740</v>
          </cell>
          <cell r="B114">
            <v>0</v>
          </cell>
          <cell r="C114">
            <v>50023367.009000003</v>
          </cell>
          <cell r="D114">
            <v>169607759</v>
          </cell>
          <cell r="E114">
            <v>48283630</v>
          </cell>
          <cell r="F114">
            <v>253344324.29899999</v>
          </cell>
          <cell r="G114">
            <v>14570431.710000008</v>
          </cell>
        </row>
        <row r="116">
          <cell r="A116">
            <v>7400</v>
          </cell>
          <cell r="B116">
            <v>0</v>
          </cell>
          <cell r="C116">
            <v>47544130.299000002</v>
          </cell>
          <cell r="D116">
            <v>156307759</v>
          </cell>
          <cell r="E116">
            <v>1834116</v>
          </cell>
          <cell r="F116">
            <v>205782544.29899999</v>
          </cell>
          <cell r="G116">
            <v>-96539</v>
          </cell>
        </row>
        <row r="117">
          <cell r="A117">
            <v>7401</v>
          </cell>
          <cell r="B117">
            <v>0</v>
          </cell>
          <cell r="C117">
            <v>1346433</v>
          </cell>
          <cell r="D117">
            <v>0</v>
          </cell>
          <cell r="E117">
            <v>2136136</v>
          </cell>
          <cell r="F117">
            <v>3482569</v>
          </cell>
          <cell r="G117">
            <v>0</v>
          </cell>
        </row>
        <row r="118">
          <cell r="A118">
            <v>7402</v>
          </cell>
          <cell r="B118">
            <v>0</v>
          </cell>
          <cell r="C118">
            <v>67038.817999999999</v>
          </cell>
          <cell r="D118">
            <v>0</v>
          </cell>
          <cell r="E118">
            <v>44313378</v>
          </cell>
          <cell r="F118">
            <v>44079211</v>
          </cell>
          <cell r="G118">
            <v>301205.8180000037</v>
          </cell>
        </row>
        <row r="119">
          <cell r="A119">
            <v>7403</v>
          </cell>
          <cell r="B119">
            <v>0</v>
          </cell>
          <cell r="C119">
            <v>1065764.892</v>
          </cell>
          <cell r="D119">
            <v>13300000</v>
          </cell>
          <cell r="E119">
            <v>0</v>
          </cell>
          <cell r="F119">
            <v>0</v>
          </cell>
          <cell r="G119">
            <v>14365764.892000001</v>
          </cell>
        </row>
        <row r="122">
          <cell r="G122" t="str">
            <v xml:space="preserve"> </v>
          </cell>
        </row>
        <row r="123">
          <cell r="B123" t="str">
            <v xml:space="preserve"> </v>
          </cell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G123">
            <v>4074000000</v>
          </cell>
        </row>
        <row r="124">
          <cell r="F124" t="str">
            <v xml:space="preserve"> </v>
          </cell>
        </row>
        <row r="126">
          <cell r="A126" t="str">
            <v xml:space="preserve"> </v>
          </cell>
          <cell r="B126">
            <v>1027806519</v>
          </cell>
          <cell r="C126">
            <v>210833879.96885312</v>
          </cell>
          <cell r="D126">
            <v>587960140</v>
          </cell>
          <cell r="E126">
            <v>270262568</v>
          </cell>
          <cell r="F126">
            <v>320035517.49675</v>
          </cell>
          <cell r="G126">
            <v>1776827589.4721031</v>
          </cell>
        </row>
        <row r="127">
          <cell r="B127" t="str">
            <v xml:space="preserve"> </v>
          </cell>
          <cell r="G127">
            <v>0</v>
          </cell>
        </row>
        <row r="129">
          <cell r="A129">
            <v>40</v>
          </cell>
          <cell r="B129">
            <v>527330251</v>
          </cell>
          <cell r="C129">
            <v>86298519.27034311</v>
          </cell>
          <cell r="D129">
            <v>6982609</v>
          </cell>
          <cell r="E129">
            <v>241302833</v>
          </cell>
          <cell r="F129">
            <v>71976689.158749998</v>
          </cell>
          <cell r="G129">
            <v>789937523.11159301</v>
          </cell>
        </row>
        <row r="130">
          <cell r="G130" t="str">
            <v xml:space="preserve"> </v>
          </cell>
        </row>
        <row r="131">
          <cell r="B131" t="str">
            <v xml:space="preserve"> </v>
          </cell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</row>
        <row r="132">
          <cell r="B132">
            <v>260366461</v>
          </cell>
          <cell r="C132">
            <v>27404309.936310001</v>
          </cell>
          <cell r="D132">
            <v>2226039</v>
          </cell>
          <cell r="E132">
            <v>97219158</v>
          </cell>
          <cell r="F132">
            <v>0</v>
          </cell>
          <cell r="G132">
            <v>387215967.93630999</v>
          </cell>
        </row>
        <row r="134">
          <cell r="A134">
            <v>400</v>
          </cell>
          <cell r="B134">
            <v>114833588</v>
          </cell>
          <cell r="C134">
            <v>11710709.90512</v>
          </cell>
          <cell r="D134">
            <v>2226039</v>
          </cell>
          <cell r="E134">
            <v>3040650</v>
          </cell>
          <cell r="F134">
            <v>0</v>
          </cell>
          <cell r="G134">
            <v>131810986.90512</v>
          </cell>
        </row>
        <row r="135">
          <cell r="A135">
            <v>4000</v>
          </cell>
          <cell r="B135">
            <v>97381186</v>
          </cell>
          <cell r="G135" t="str">
            <v xml:space="preserve"> </v>
          </cell>
        </row>
        <row r="136">
          <cell r="A136">
            <v>4001</v>
          </cell>
          <cell r="B136">
            <v>3750935</v>
          </cell>
          <cell r="G136" t="str">
            <v xml:space="preserve"> </v>
          </cell>
        </row>
        <row r="137">
          <cell r="A137">
            <v>4002</v>
          </cell>
          <cell r="B137">
            <v>8895850</v>
          </cell>
          <cell r="G137" t="str">
            <v xml:space="preserve"> </v>
          </cell>
        </row>
        <row r="138">
          <cell r="A138">
            <v>4003</v>
          </cell>
          <cell r="B138">
            <v>2472796</v>
          </cell>
          <cell r="G138" t="str">
            <v xml:space="preserve"> </v>
          </cell>
        </row>
        <row r="139">
          <cell r="A139">
            <v>4004</v>
          </cell>
          <cell r="B139">
            <v>1652104</v>
          </cell>
          <cell r="G139" t="str">
            <v xml:space="preserve"> </v>
          </cell>
        </row>
        <row r="140">
          <cell r="A140">
            <v>4005</v>
          </cell>
          <cell r="B140">
            <v>13054</v>
          </cell>
          <cell r="G140" t="str">
            <v xml:space="preserve"> </v>
          </cell>
        </row>
        <row r="141">
          <cell r="A141">
            <v>4009</v>
          </cell>
          <cell r="B141">
            <v>667663</v>
          </cell>
          <cell r="G141" t="str">
            <v xml:space="preserve"> </v>
          </cell>
        </row>
        <row r="143">
          <cell r="A143">
            <v>413300</v>
          </cell>
          <cell r="B143">
            <v>145532873</v>
          </cell>
          <cell r="C143">
            <v>15693600.031190002</v>
          </cell>
          <cell r="D143">
            <v>0</v>
          </cell>
          <cell r="E143">
            <v>94178508</v>
          </cell>
          <cell r="F143">
            <v>0</v>
          </cell>
          <cell r="G143">
            <v>255404981.03119001</v>
          </cell>
        </row>
        <row r="145">
          <cell r="A145" t="str">
            <v xml:space="preserve"> </v>
          </cell>
          <cell r="B145">
            <v>43248608</v>
          </cell>
          <cell r="C145">
            <v>3617480.1587499995</v>
          </cell>
          <cell r="D145">
            <v>319677</v>
          </cell>
          <cell r="E145">
            <v>19505428</v>
          </cell>
          <cell r="F145">
            <v>66691193.158750005</v>
          </cell>
          <cell r="G145">
            <v>0</v>
          </cell>
        </row>
        <row r="147">
          <cell r="A147">
            <v>401</v>
          </cell>
          <cell r="B147">
            <v>18625706</v>
          </cell>
          <cell r="C147">
            <v>1636150.5471999997</v>
          </cell>
          <cell r="D147">
            <v>319677</v>
          </cell>
          <cell r="E147">
            <v>432419</v>
          </cell>
          <cell r="F147">
            <v>21013952.547200002</v>
          </cell>
          <cell r="G147">
            <v>0</v>
          </cell>
        </row>
        <row r="148">
          <cell r="A148">
            <v>4010</v>
          </cell>
          <cell r="B148">
            <v>11598999</v>
          </cell>
          <cell r="C148">
            <v>1030774.8447359998</v>
          </cell>
          <cell r="D148">
            <v>177934.95734078001</v>
          </cell>
          <cell r="E148">
            <v>240390</v>
          </cell>
          <cell r="F148">
            <v>13048098.802076781</v>
          </cell>
          <cell r="G148">
            <v>0</v>
          </cell>
        </row>
        <row r="149">
          <cell r="A149">
            <v>4011</v>
          </cell>
          <cell r="B149">
            <v>6867311</v>
          </cell>
          <cell r="C149">
            <v>585741.89589759987</v>
          </cell>
          <cell r="D149">
            <v>138526.63229591062</v>
          </cell>
          <cell r="E149">
            <v>187702</v>
          </cell>
          <cell r="F149">
            <v>7779281.5281935101</v>
          </cell>
          <cell r="G149">
            <v>0</v>
          </cell>
        </row>
        <row r="150">
          <cell r="A150">
            <v>4012</v>
          </cell>
          <cell r="B150">
            <v>59759</v>
          </cell>
          <cell r="C150">
            <v>8998.828009599998</v>
          </cell>
          <cell r="D150">
            <v>1205.8622268080273</v>
          </cell>
          <cell r="E150">
            <v>1623</v>
          </cell>
          <cell r="F150">
            <v>71586.690236408016</v>
          </cell>
          <cell r="G150">
            <v>0</v>
          </cell>
        </row>
        <row r="151">
          <cell r="A151">
            <v>4013</v>
          </cell>
          <cell r="B151">
            <v>99637</v>
          </cell>
          <cell r="C151">
            <v>10634.978556800024</v>
          </cell>
          <cell r="D151">
            <v>2009.5481365013256</v>
          </cell>
          <cell r="E151">
            <v>2704</v>
          </cell>
          <cell r="F151">
            <v>114985.52669330135</v>
          </cell>
          <cell r="G151">
            <v>0</v>
          </cell>
        </row>
        <row r="153">
          <cell r="A153">
            <v>413301</v>
          </cell>
          <cell r="B153">
            <v>24622902</v>
          </cell>
          <cell r="C153">
            <v>1981329.61155</v>
          </cell>
          <cell r="D153">
            <v>0</v>
          </cell>
          <cell r="E153">
            <v>19073009</v>
          </cell>
          <cell r="F153">
            <v>45677240.611550003</v>
          </cell>
          <cell r="G153">
            <v>0</v>
          </cell>
        </row>
        <row r="155">
          <cell r="B155">
            <v>151786704</v>
          </cell>
          <cell r="C155">
            <v>53485618.945879996</v>
          </cell>
          <cell r="D155">
            <v>4337700</v>
          </cell>
          <cell r="E155">
            <v>124578247</v>
          </cell>
          <cell r="F155">
            <v>5285496</v>
          </cell>
          <cell r="G155">
            <v>328902773.94588</v>
          </cell>
        </row>
        <row r="157">
          <cell r="A157">
            <v>402</v>
          </cell>
          <cell r="B157">
            <v>108206547</v>
          </cell>
          <cell r="C157">
            <v>30477401.499349996</v>
          </cell>
          <cell r="D157">
            <v>4337700</v>
          </cell>
          <cell r="E157">
            <v>5044692</v>
          </cell>
          <cell r="F157">
            <v>0</v>
          </cell>
          <cell r="G157">
            <v>148066340.49935001</v>
          </cell>
        </row>
        <row r="158">
          <cell r="A158">
            <v>4020</v>
          </cell>
          <cell r="B158">
            <v>16479541</v>
          </cell>
          <cell r="C158">
            <v>4358669.9051900003</v>
          </cell>
          <cell r="F158" t="str">
            <v xml:space="preserve"> </v>
          </cell>
          <cell r="G158" t="str">
            <v xml:space="preserve"> </v>
          </cell>
        </row>
        <row r="159">
          <cell r="A159">
            <v>4021</v>
          </cell>
          <cell r="B159">
            <v>16342687</v>
          </cell>
          <cell r="C159">
            <v>864541.15859000001</v>
          </cell>
          <cell r="G159" t="str">
            <v xml:space="preserve"> </v>
          </cell>
        </row>
        <row r="160">
          <cell r="A160">
            <v>4022</v>
          </cell>
          <cell r="B160">
            <v>8127034</v>
          </cell>
          <cell r="C160">
            <v>4185952.2609199998</v>
          </cell>
          <cell r="G160" t="str">
            <v xml:space="preserve"> </v>
          </cell>
        </row>
        <row r="161">
          <cell r="A161">
            <v>4023</v>
          </cell>
          <cell r="B161">
            <v>4766241</v>
          </cell>
          <cell r="C161">
            <v>560711.09895000001</v>
          </cell>
          <cell r="G161" t="str">
            <v xml:space="preserve"> </v>
          </cell>
        </row>
        <row r="162">
          <cell r="A162">
            <v>4024</v>
          </cell>
          <cell r="B162">
            <v>3026602</v>
          </cell>
          <cell r="C162">
            <v>253182.95628999997</v>
          </cell>
          <cell r="G162" t="str">
            <v xml:space="preserve"> </v>
          </cell>
        </row>
        <row r="163">
          <cell r="A163">
            <v>4025</v>
          </cell>
          <cell r="B163">
            <v>23315091</v>
          </cell>
          <cell r="C163">
            <v>12247296.022330001</v>
          </cell>
          <cell r="G163" t="str">
            <v xml:space="preserve"> </v>
          </cell>
        </row>
        <row r="164">
          <cell r="A164">
            <v>4026</v>
          </cell>
          <cell r="B164">
            <v>9318955</v>
          </cell>
          <cell r="C164">
            <v>708887.77944999991</v>
          </cell>
          <cell r="G164" t="str">
            <v xml:space="preserve"> </v>
          </cell>
        </row>
        <row r="165">
          <cell r="A165">
            <v>4027</v>
          </cell>
          <cell r="B165">
            <v>2588471</v>
          </cell>
          <cell r="C165">
            <v>1366158.6610000001</v>
          </cell>
          <cell r="G165" t="str">
            <v xml:space="preserve"> </v>
          </cell>
        </row>
        <row r="166">
          <cell r="A166">
            <v>4029</v>
          </cell>
          <cell r="B166">
            <v>24241925</v>
          </cell>
          <cell r="C166">
            <v>5932001.6566299992</v>
          </cell>
          <cell r="G166" t="str">
            <v xml:space="preserve"> </v>
          </cell>
        </row>
        <row r="167">
          <cell r="A167">
            <v>402934</v>
          </cell>
          <cell r="B167" t="str">
            <v xml:space="preserve"> </v>
          </cell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</row>
        <row r="169">
          <cell r="A169">
            <v>413302</v>
          </cell>
          <cell r="B169">
            <v>43580157</v>
          </cell>
          <cell r="C169">
            <v>23008217.446530003</v>
          </cell>
          <cell r="D169">
            <v>0</v>
          </cell>
          <cell r="E169">
            <v>119533555</v>
          </cell>
          <cell r="F169">
            <v>5285496</v>
          </cell>
          <cell r="G169">
            <v>180836433.44652998</v>
          </cell>
        </row>
        <row r="171">
          <cell r="A171">
            <v>403</v>
          </cell>
          <cell r="B171">
            <v>34499424</v>
          </cell>
          <cell r="C171">
            <v>589073.31040312722</v>
          </cell>
          <cell r="D171">
            <v>99193</v>
          </cell>
          <cell r="E171">
            <v>0</v>
          </cell>
          <cell r="F171">
            <v>0</v>
          </cell>
          <cell r="G171">
            <v>35187690.310403123</v>
          </cell>
        </row>
        <row r="172">
          <cell r="A172">
            <v>4030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G172">
            <v>0</v>
          </cell>
        </row>
        <row r="173">
          <cell r="A173">
            <v>4031</v>
          </cell>
          <cell r="B173">
            <v>5390564</v>
          </cell>
          <cell r="C173">
            <v>353402.71340312727</v>
          </cell>
          <cell r="D173">
            <v>91105</v>
          </cell>
          <cell r="E173">
            <v>0</v>
          </cell>
          <cell r="G173">
            <v>5835071.7134031272</v>
          </cell>
        </row>
        <row r="174">
          <cell r="A174">
            <v>4032</v>
          </cell>
          <cell r="B174">
            <v>0</v>
          </cell>
          <cell r="C174">
            <v>12000</v>
          </cell>
          <cell r="D174">
            <v>0</v>
          </cell>
          <cell r="E174">
            <v>0</v>
          </cell>
          <cell r="G174">
            <v>12000</v>
          </cell>
        </row>
        <row r="175">
          <cell r="A175">
            <v>4033</v>
          </cell>
          <cell r="B175">
            <v>4034</v>
          </cell>
          <cell r="C175">
            <v>187392.59700000001</v>
          </cell>
          <cell r="D175">
            <v>8088</v>
          </cell>
          <cell r="E175">
            <v>0</v>
          </cell>
          <cell r="G175">
            <v>199514.59700000001</v>
          </cell>
        </row>
        <row r="176">
          <cell r="A176">
            <v>4034</v>
          </cell>
          <cell r="B176">
            <v>29104826</v>
          </cell>
          <cell r="C176">
            <v>36278</v>
          </cell>
          <cell r="D176">
            <v>0</v>
          </cell>
          <cell r="E176">
            <v>0</v>
          </cell>
          <cell r="G176">
            <v>29141104</v>
          </cell>
        </row>
        <row r="178">
          <cell r="A178">
            <v>404</v>
          </cell>
          <cell r="B178">
            <v>26017782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26017782</v>
          </cell>
        </row>
        <row r="179">
          <cell r="A179">
            <v>4040</v>
          </cell>
          <cell r="B179">
            <v>4415289</v>
          </cell>
          <cell r="C179">
            <v>0</v>
          </cell>
          <cell r="D179">
            <v>0</v>
          </cell>
          <cell r="E179">
            <v>0</v>
          </cell>
          <cell r="G179">
            <v>4415289</v>
          </cell>
        </row>
        <row r="180">
          <cell r="A180">
            <v>4041</v>
          </cell>
          <cell r="B180">
            <v>181591</v>
          </cell>
          <cell r="C180">
            <v>0</v>
          </cell>
          <cell r="D180">
            <v>0</v>
          </cell>
          <cell r="E180">
            <v>0</v>
          </cell>
          <cell r="G180">
            <v>181591</v>
          </cell>
        </row>
        <row r="181">
          <cell r="A181">
            <v>4042</v>
          </cell>
          <cell r="B181">
            <v>3843862</v>
          </cell>
          <cell r="C181">
            <v>0</v>
          </cell>
          <cell r="D181">
            <v>0</v>
          </cell>
          <cell r="E181">
            <v>0</v>
          </cell>
          <cell r="G181">
            <v>3843862</v>
          </cell>
        </row>
        <row r="182">
          <cell r="A182">
            <v>4043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G182">
            <v>0</v>
          </cell>
        </row>
        <row r="183">
          <cell r="A183">
            <v>4044</v>
          </cell>
          <cell r="B183">
            <v>17577040</v>
          </cell>
        </row>
        <row r="185">
          <cell r="A185">
            <v>409</v>
          </cell>
          <cell r="B185">
            <v>11411272</v>
          </cell>
          <cell r="C185">
            <v>1202036.919</v>
          </cell>
          <cell r="D185">
            <v>0</v>
          </cell>
          <cell r="E185">
            <v>0</v>
          </cell>
          <cell r="F185">
            <v>0</v>
          </cell>
          <cell r="G185">
            <v>12613308.919</v>
          </cell>
        </row>
        <row r="186">
          <cell r="A186">
            <v>4090</v>
          </cell>
          <cell r="B186">
            <v>0</v>
          </cell>
          <cell r="C186">
            <v>0</v>
          </cell>
          <cell r="G186">
            <v>0</v>
          </cell>
        </row>
        <row r="187">
          <cell r="A187">
            <v>4091</v>
          </cell>
          <cell r="B187">
            <v>11411272</v>
          </cell>
          <cell r="C187">
            <v>1202036.919</v>
          </cell>
          <cell r="G187">
            <v>12613308.919</v>
          </cell>
        </row>
        <row r="188">
          <cell r="A188">
            <v>4092</v>
          </cell>
          <cell r="B188">
            <v>0</v>
          </cell>
          <cell r="G188">
            <v>0</v>
          </cell>
        </row>
        <row r="190">
          <cell r="A190">
            <v>41</v>
          </cell>
          <cell r="B190">
            <v>399233971</v>
          </cell>
          <cell r="C190">
            <v>50600971.001400009</v>
          </cell>
          <cell r="D190">
            <v>580661104</v>
          </cell>
          <cell r="E190">
            <v>27425918</v>
          </cell>
          <cell r="F190">
            <v>237774052.338</v>
          </cell>
          <cell r="G190">
            <v>820147911.66339993</v>
          </cell>
        </row>
        <row r="192">
          <cell r="B192" t="str">
            <v xml:space="preserve"> </v>
          </cell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</row>
        <row r="193">
          <cell r="A193">
            <v>410</v>
          </cell>
          <cell r="B193">
            <v>52410913</v>
          </cell>
          <cell r="C193">
            <v>6745601.2280000001</v>
          </cell>
          <cell r="D193">
            <v>0</v>
          </cell>
          <cell r="E193">
            <v>0</v>
          </cell>
          <cell r="F193">
            <v>0</v>
          </cell>
          <cell r="G193">
            <v>59156514.228</v>
          </cell>
        </row>
        <row r="194">
          <cell r="A194">
            <v>4100</v>
          </cell>
          <cell r="B194">
            <v>15147365</v>
          </cell>
          <cell r="C194">
            <v>1780407.0359999998</v>
          </cell>
          <cell r="D194">
            <v>0</v>
          </cell>
          <cell r="E194">
            <v>0</v>
          </cell>
          <cell r="G194">
            <v>16927772.035999998</v>
          </cell>
        </row>
        <row r="195">
          <cell r="A195">
            <v>4101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G195">
            <v>0</v>
          </cell>
        </row>
        <row r="196">
          <cell r="A196">
            <v>4102</v>
          </cell>
          <cell r="B196">
            <v>37263548</v>
          </cell>
          <cell r="C196">
            <v>4965194.1919999998</v>
          </cell>
          <cell r="D196">
            <v>0</v>
          </cell>
          <cell r="E196">
            <v>0</v>
          </cell>
          <cell r="G196">
            <v>42228742.192000002</v>
          </cell>
        </row>
        <row r="198">
          <cell r="A198">
            <v>411</v>
          </cell>
          <cell r="B198">
            <v>150523814</v>
          </cell>
          <cell r="C198">
            <v>23567318.112500004</v>
          </cell>
          <cell r="D198">
            <v>536139275</v>
          </cell>
          <cell r="E198">
            <v>25194218</v>
          </cell>
          <cell r="F198">
            <v>4557323</v>
          </cell>
          <cell r="G198">
            <v>730867302.11249995</v>
          </cell>
        </row>
        <row r="199">
          <cell r="A199">
            <v>4110</v>
          </cell>
          <cell r="B199">
            <v>24228423</v>
          </cell>
          <cell r="C199">
            <v>151568</v>
          </cell>
          <cell r="D199">
            <v>0</v>
          </cell>
          <cell r="E199">
            <v>0</v>
          </cell>
          <cell r="F199">
            <v>4557323</v>
          </cell>
          <cell r="G199">
            <v>19822668</v>
          </cell>
        </row>
        <row r="200">
          <cell r="A200">
            <v>4111</v>
          </cell>
          <cell r="B200">
            <v>73536211</v>
          </cell>
          <cell r="C200">
            <v>99907</v>
          </cell>
          <cell r="D200">
            <v>0</v>
          </cell>
          <cell r="E200">
            <v>0</v>
          </cell>
          <cell r="G200">
            <v>73636118</v>
          </cell>
        </row>
        <row r="201">
          <cell r="A201">
            <v>4112</v>
          </cell>
          <cell r="B201">
            <v>14895812</v>
          </cell>
          <cell r="C201">
            <v>410113.73800000001</v>
          </cell>
          <cell r="D201">
            <v>23027265</v>
          </cell>
          <cell r="E201">
            <v>0</v>
          </cell>
          <cell r="G201">
            <v>38333190.737999998</v>
          </cell>
        </row>
        <row r="202">
          <cell r="A202">
            <v>4113</v>
          </cell>
          <cell r="B202">
            <v>15564807</v>
          </cell>
          <cell r="C202">
            <v>1810</v>
          </cell>
          <cell r="D202">
            <v>0</v>
          </cell>
          <cell r="E202">
            <v>0</v>
          </cell>
          <cell r="G202">
            <v>15566617</v>
          </cell>
        </row>
        <row r="203">
          <cell r="A203">
            <v>4114</v>
          </cell>
          <cell r="B203">
            <v>0</v>
          </cell>
          <cell r="C203">
            <v>0</v>
          </cell>
          <cell r="D203">
            <v>490776677</v>
          </cell>
          <cell r="E203">
            <v>0</v>
          </cell>
          <cell r="G203">
            <v>490776677</v>
          </cell>
        </row>
        <row r="204">
          <cell r="A204">
            <v>4115</v>
          </cell>
          <cell r="B204">
            <v>0</v>
          </cell>
          <cell r="C204">
            <v>0</v>
          </cell>
          <cell r="D204">
            <v>22321856</v>
          </cell>
          <cell r="E204">
            <v>0</v>
          </cell>
          <cell r="G204">
            <v>22321856</v>
          </cell>
        </row>
        <row r="205">
          <cell r="A205">
            <v>4116</v>
          </cell>
          <cell r="B205">
            <v>0</v>
          </cell>
          <cell r="C205">
            <v>0</v>
          </cell>
          <cell r="D205">
            <v>0</v>
          </cell>
          <cell r="E205">
            <v>22737257</v>
          </cell>
          <cell r="G205">
            <v>22737257</v>
          </cell>
        </row>
        <row r="206">
          <cell r="A206">
            <v>4117</v>
          </cell>
          <cell r="B206">
            <v>16147630</v>
          </cell>
          <cell r="C206">
            <v>174932.43</v>
          </cell>
          <cell r="D206">
            <v>4233</v>
          </cell>
          <cell r="E206">
            <v>0</v>
          </cell>
          <cell r="G206">
            <v>16326795.43</v>
          </cell>
        </row>
        <row r="207">
          <cell r="A207">
            <v>4119</v>
          </cell>
          <cell r="B207">
            <v>6150931</v>
          </cell>
          <cell r="C207">
            <v>22728986.944500003</v>
          </cell>
          <cell r="D207">
            <v>9244</v>
          </cell>
          <cell r="E207">
            <v>2456961</v>
          </cell>
          <cell r="G207">
            <v>31346122.944500003</v>
          </cell>
        </row>
        <row r="209">
          <cell r="A209">
            <v>412</v>
          </cell>
          <cell r="B209">
            <v>6202353</v>
          </cell>
          <cell r="C209">
            <v>9295023.8498999998</v>
          </cell>
          <cell r="D209">
            <v>442618</v>
          </cell>
          <cell r="E209">
            <v>838636</v>
          </cell>
          <cell r="F209">
            <v>0</v>
          </cell>
          <cell r="G209">
            <v>16778630.8499</v>
          </cell>
        </row>
        <row r="211">
          <cell r="A211">
            <v>4120</v>
          </cell>
          <cell r="B211">
            <v>6202353</v>
          </cell>
          <cell r="C211">
            <v>9295023.8498999998</v>
          </cell>
          <cell r="D211">
            <v>442618</v>
          </cell>
          <cell r="E211">
            <v>838636</v>
          </cell>
          <cell r="G211">
            <v>16778630.8499</v>
          </cell>
        </row>
        <row r="213">
          <cell r="A213">
            <v>413</v>
          </cell>
          <cell r="B213">
            <v>187777114</v>
          </cell>
          <cell r="C213">
            <v>10993027.811000001</v>
          </cell>
          <cell r="D213">
            <v>44079211</v>
          </cell>
          <cell r="E213">
            <v>0</v>
          </cell>
          <cell r="F213">
            <v>233216729.338</v>
          </cell>
          <cell r="G213">
            <v>9632623.47299999</v>
          </cell>
        </row>
        <row r="215">
          <cell r="A215">
            <v>4130</v>
          </cell>
          <cell r="B215">
            <v>32750071</v>
          </cell>
          <cell r="C215">
            <v>3678443.4729999998</v>
          </cell>
          <cell r="D215">
            <v>0</v>
          </cell>
          <cell r="E215">
            <v>0</v>
          </cell>
          <cell r="F215">
            <v>33320292</v>
          </cell>
          <cell r="G215">
            <v>3108222.4729999974</v>
          </cell>
        </row>
        <row r="217">
          <cell r="A217">
            <v>4131</v>
          </cell>
          <cell r="B217">
            <v>153876076</v>
          </cell>
          <cell r="C217">
            <v>1941150.338</v>
          </cell>
          <cell r="D217">
            <v>44079211</v>
          </cell>
          <cell r="E217">
            <v>0</v>
          </cell>
          <cell r="F217">
            <v>199896437.338</v>
          </cell>
          <cell r="G217">
            <v>0</v>
          </cell>
        </row>
        <row r="219">
          <cell r="A219">
            <v>4132</v>
          </cell>
          <cell r="B219">
            <v>1150967</v>
          </cell>
          <cell r="C219">
            <v>5373434</v>
          </cell>
          <cell r="D219">
            <v>0</v>
          </cell>
          <cell r="E219">
            <v>0</v>
          </cell>
          <cell r="F219">
            <v>0</v>
          </cell>
          <cell r="G219">
            <v>6524401</v>
          </cell>
        </row>
        <row r="220">
          <cell r="G220" t="str">
            <v xml:space="preserve"> </v>
          </cell>
        </row>
        <row r="226">
          <cell r="A226">
            <v>414</v>
          </cell>
          <cell r="B226">
            <v>2319777</v>
          </cell>
          <cell r="C226">
            <v>0</v>
          </cell>
          <cell r="D226">
            <v>0</v>
          </cell>
          <cell r="E226">
            <v>1393064</v>
          </cell>
          <cell r="F226">
            <v>0</v>
          </cell>
          <cell r="G226">
            <v>3712841</v>
          </cell>
        </row>
        <row r="227">
          <cell r="A227">
            <v>4140</v>
          </cell>
          <cell r="B227">
            <v>186268</v>
          </cell>
          <cell r="C227">
            <v>0</v>
          </cell>
          <cell r="D227">
            <v>0</v>
          </cell>
          <cell r="E227">
            <v>0</v>
          </cell>
          <cell r="G227">
            <v>186268</v>
          </cell>
        </row>
        <row r="228">
          <cell r="A228">
            <v>4141</v>
          </cell>
          <cell r="B228">
            <v>268245</v>
          </cell>
          <cell r="C228">
            <v>0</v>
          </cell>
          <cell r="D228">
            <v>0</v>
          </cell>
          <cell r="E228">
            <v>0</v>
          </cell>
          <cell r="G228">
            <v>268245</v>
          </cell>
        </row>
        <row r="229">
          <cell r="A229">
            <v>4142</v>
          </cell>
          <cell r="B229">
            <v>321906</v>
          </cell>
          <cell r="C229">
            <v>0</v>
          </cell>
          <cell r="D229">
            <v>0</v>
          </cell>
          <cell r="E229">
            <v>1393064</v>
          </cell>
          <cell r="G229">
            <v>1714970</v>
          </cell>
        </row>
        <row r="230">
          <cell r="A230">
            <v>4143</v>
          </cell>
          <cell r="B230">
            <v>1543358</v>
          </cell>
          <cell r="C230">
            <v>0</v>
          </cell>
          <cell r="D230">
            <v>0</v>
          </cell>
          <cell r="E230">
            <v>0</v>
          </cell>
          <cell r="G230">
            <v>1543358</v>
          </cell>
        </row>
        <row r="232">
          <cell r="A232">
            <v>42</v>
          </cell>
          <cell r="B232">
            <v>50927849</v>
          </cell>
          <cell r="C232">
            <v>55130761.665270001</v>
          </cell>
          <cell r="D232">
            <v>316427</v>
          </cell>
          <cell r="E232">
            <v>1533817</v>
          </cell>
          <cell r="F232">
            <v>0</v>
          </cell>
          <cell r="G232">
            <v>107908854.66527</v>
          </cell>
        </row>
        <row r="234">
          <cell r="A234">
            <v>420</v>
          </cell>
          <cell r="B234">
            <v>50927849</v>
          </cell>
          <cell r="C234">
            <v>55130761.665270001</v>
          </cell>
          <cell r="D234">
            <v>316427</v>
          </cell>
          <cell r="E234">
            <v>1533817</v>
          </cell>
          <cell r="F234">
            <v>0</v>
          </cell>
          <cell r="G234">
            <v>107908854.66527</v>
          </cell>
        </row>
        <row r="235">
          <cell r="A235">
            <v>4200</v>
          </cell>
          <cell r="B235">
            <v>1901549</v>
          </cell>
          <cell r="C235">
            <v>1997033.6</v>
          </cell>
        </row>
        <row r="236">
          <cell r="A236">
            <v>4201</v>
          </cell>
          <cell r="B236">
            <v>1359451</v>
          </cell>
          <cell r="C236">
            <v>425715.51</v>
          </cell>
        </row>
        <row r="237">
          <cell r="A237">
            <v>4202</v>
          </cell>
          <cell r="B237">
            <v>11147220</v>
          </cell>
          <cell r="C237">
            <v>2127431.3332400001</v>
          </cell>
        </row>
        <row r="238">
          <cell r="A238">
            <v>4203</v>
          </cell>
          <cell r="B238">
            <v>259054</v>
          </cell>
          <cell r="C238">
            <v>212606.932</v>
          </cell>
        </row>
        <row r="239">
          <cell r="A239">
            <v>4204</v>
          </cell>
          <cell r="B239">
            <v>22991832</v>
          </cell>
          <cell r="C239">
            <v>33715166.522929996</v>
          </cell>
        </row>
        <row r="240">
          <cell r="A240">
            <v>4205</v>
          </cell>
          <cell r="B240">
            <v>7500866</v>
          </cell>
          <cell r="C240">
            <v>10255462.120579999</v>
          </cell>
        </row>
        <row r="241">
          <cell r="A241">
            <v>4206</v>
          </cell>
          <cell r="B241">
            <v>892067</v>
          </cell>
          <cell r="C241">
            <v>2740201.4320000005</v>
          </cell>
        </row>
        <row r="242">
          <cell r="A242">
            <v>4207</v>
          </cell>
          <cell r="B242">
            <v>242557</v>
          </cell>
          <cell r="C242">
            <v>27083</v>
          </cell>
        </row>
        <row r="243">
          <cell r="A243">
            <v>4208</v>
          </cell>
          <cell r="B243">
            <v>4617859</v>
          </cell>
          <cell r="C243">
            <v>3630061.2145199995</v>
          </cell>
        </row>
        <row r="244">
          <cell r="A244">
            <v>4209</v>
          </cell>
          <cell r="B244">
            <v>15394</v>
          </cell>
          <cell r="C244">
            <v>0</v>
          </cell>
        </row>
        <row r="246">
          <cell r="A246">
            <v>43</v>
          </cell>
          <cell r="B246">
            <v>50314448</v>
          </cell>
          <cell r="C246">
            <v>18803628.03184</v>
          </cell>
          <cell r="D246">
            <v>0</v>
          </cell>
          <cell r="E246">
            <v>0</v>
          </cell>
          <cell r="F246">
            <v>10284776</v>
          </cell>
          <cell r="G246">
            <v>58833300.031839997</v>
          </cell>
        </row>
        <row r="248">
          <cell r="A248">
            <v>430</v>
          </cell>
          <cell r="B248">
            <v>50314448</v>
          </cell>
          <cell r="C248">
            <v>18803628.03184</v>
          </cell>
          <cell r="D248">
            <v>0</v>
          </cell>
          <cell r="E248">
            <v>0</v>
          </cell>
          <cell r="F248">
            <v>10284776</v>
          </cell>
          <cell r="G248">
            <v>58833300.031839997</v>
          </cell>
        </row>
        <row r="249">
          <cell r="G249" t="str">
            <v xml:space="preserve"> </v>
          </cell>
        </row>
        <row r="250">
          <cell r="A250">
            <v>4300</v>
          </cell>
          <cell r="B250">
            <v>9878528</v>
          </cell>
          <cell r="C250">
            <v>1443781</v>
          </cell>
          <cell r="D250">
            <v>0</v>
          </cell>
          <cell r="E250">
            <v>0</v>
          </cell>
          <cell r="F250">
            <v>10284776</v>
          </cell>
          <cell r="G250">
            <v>1037533</v>
          </cell>
        </row>
        <row r="251">
          <cell r="A251">
            <v>4301</v>
          </cell>
          <cell r="B251">
            <v>267667</v>
          </cell>
          <cell r="C251">
            <v>2032122</v>
          </cell>
          <cell r="D251">
            <v>0</v>
          </cell>
          <cell r="E251">
            <v>0</v>
          </cell>
          <cell r="G251">
            <v>2299789</v>
          </cell>
        </row>
        <row r="252">
          <cell r="A252">
            <v>4302</v>
          </cell>
          <cell r="B252">
            <v>1072191</v>
          </cell>
          <cell r="C252">
            <v>853080</v>
          </cell>
          <cell r="D252">
            <v>0</v>
          </cell>
          <cell r="E252">
            <v>0</v>
          </cell>
          <cell r="G252">
            <v>1925271</v>
          </cell>
        </row>
        <row r="253">
          <cell r="A253">
            <v>4303</v>
          </cell>
          <cell r="B253">
            <v>28364112</v>
          </cell>
          <cell r="C253">
            <v>4147448.8059999999</v>
          </cell>
          <cell r="D253">
            <v>0</v>
          </cell>
          <cell r="E253">
            <v>0</v>
          </cell>
          <cell r="G253">
            <v>32511560.806000002</v>
          </cell>
        </row>
        <row r="254">
          <cell r="A254">
            <v>4304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G254">
            <v>0</v>
          </cell>
        </row>
        <row r="255">
          <cell r="A255">
            <v>4305</v>
          </cell>
          <cell r="B255">
            <v>4448043</v>
          </cell>
          <cell r="C255">
            <v>942606.81632999994</v>
          </cell>
          <cell r="D255">
            <v>0</v>
          </cell>
          <cell r="E255">
            <v>0</v>
          </cell>
          <cell r="G255">
            <v>5390649.8163299998</v>
          </cell>
        </row>
        <row r="256">
          <cell r="A256">
            <v>4306</v>
          </cell>
          <cell r="B256">
            <v>718998</v>
          </cell>
          <cell r="C256">
            <v>248792</v>
          </cell>
          <cell r="D256">
            <v>0</v>
          </cell>
          <cell r="E256">
            <v>0</v>
          </cell>
          <cell r="G256">
            <v>967790</v>
          </cell>
        </row>
        <row r="257">
          <cell r="A257">
            <v>4307</v>
          </cell>
          <cell r="B257">
            <v>5313957</v>
          </cell>
          <cell r="C257">
            <v>9135797.4095099997</v>
          </cell>
          <cell r="D257">
            <v>0</v>
          </cell>
          <cell r="E257">
            <v>0</v>
          </cell>
          <cell r="G257">
            <v>14449754.40951</v>
          </cell>
        </row>
        <row r="258">
          <cell r="A258">
            <v>4308</v>
          </cell>
          <cell r="B258">
            <v>250952</v>
          </cell>
          <cell r="C258">
            <v>0</v>
          </cell>
          <cell r="D258">
            <v>0</v>
          </cell>
          <cell r="E258">
            <v>0</v>
          </cell>
          <cell r="G258">
            <v>250952</v>
          </cell>
        </row>
        <row r="262">
          <cell r="A262" t="str">
            <v>III.</v>
          </cell>
          <cell r="B262">
            <v>-37385952.3942101</v>
          </cell>
          <cell r="C262">
            <v>2131365.6684354246</v>
          </cell>
          <cell r="D262">
            <v>-14300928</v>
          </cell>
          <cell r="E262">
            <v>-2903792</v>
          </cell>
          <cell r="F262">
            <v>-3.8999974727630615E-2</v>
          </cell>
          <cell r="G262">
            <v>-52459306.686774731</v>
          </cell>
        </row>
        <row r="263">
          <cell r="B263">
            <v>-0.91767188007388556</v>
          </cell>
          <cell r="C263">
            <v>5.2316290339602958E-2</v>
          </cell>
          <cell r="D263">
            <v>-0.35102916053019145</v>
          </cell>
          <cell r="E263">
            <v>-7.1276190476190479E-2</v>
          </cell>
          <cell r="G263">
            <v>0</v>
          </cell>
        </row>
        <row r="264">
          <cell r="G264" t="str">
            <v xml:space="preserve"> </v>
          </cell>
        </row>
        <row r="265">
          <cell r="B265" t="str">
            <v xml:space="preserve"> </v>
          </cell>
          <cell r="C265" t="str">
            <v xml:space="preserve"> </v>
          </cell>
          <cell r="D265" t="str">
            <v xml:space="preserve"> </v>
          </cell>
          <cell r="E265" t="str">
            <v xml:space="preserve"> </v>
          </cell>
        </row>
        <row r="266">
          <cell r="G266" t="str">
            <v xml:space="preserve"> </v>
          </cell>
        </row>
        <row r="267">
          <cell r="A267" t="str">
            <v>III.A</v>
          </cell>
          <cell r="B267">
            <v>16909792.58788991</v>
          </cell>
          <cell r="C267">
            <v>908998.30025857687</v>
          </cell>
          <cell r="D267">
            <v>-14682426</v>
          </cell>
          <cell r="E267">
            <v>-4187238</v>
          </cell>
          <cell r="F267">
            <v>-3.8999974727630615E-2</v>
          </cell>
          <cell r="G267">
            <v>-1050873.0728516579</v>
          </cell>
        </row>
        <row r="268">
          <cell r="G268" t="str">
            <v xml:space="preserve"> </v>
          </cell>
        </row>
        <row r="269">
          <cell r="G269" t="str">
            <v xml:space="preserve"> </v>
          </cell>
        </row>
        <row r="271">
          <cell r="G271" t="str">
            <v xml:space="preserve"> </v>
          </cell>
        </row>
        <row r="272">
          <cell r="A272" t="str">
            <v>III.B</v>
          </cell>
          <cell r="B272">
            <v>56552203.645179987</v>
          </cell>
          <cell r="C272">
            <v>19452087.537009567</v>
          </cell>
          <cell r="D272">
            <v>-183592479</v>
          </cell>
          <cell r="E272">
            <v>-49687407</v>
          </cell>
          <cell r="F272">
            <v>-243059548.338</v>
          </cell>
          <cell r="G272">
            <v>85783953.520189762</v>
          </cell>
        </row>
        <row r="274">
          <cell r="G274" t="str">
            <v xml:space="preserve"> </v>
          </cell>
        </row>
        <row r="276">
          <cell r="A276" t="str">
            <v xml:space="preserve"> </v>
          </cell>
        </row>
        <row r="279">
          <cell r="A279" t="str">
            <v xml:space="preserve">B.    RAČUN FINANČNIH TERJATEV IN NALOŽB </v>
          </cell>
        </row>
        <row r="280">
          <cell r="A280" t="str">
            <v>B.   GENERAL GOVERNMENT LENDING AND REPAYMENTS</v>
          </cell>
          <cell r="F280" t="str">
            <v xml:space="preserve"> </v>
          </cell>
        </row>
        <row r="281">
          <cell r="F281" t="str">
            <v xml:space="preserve"> </v>
          </cell>
        </row>
        <row r="282">
          <cell r="A282" t="str">
            <v xml:space="preserve"> </v>
          </cell>
          <cell r="F282" t="str">
            <v>- V TISOČIH TOLARJEV</v>
          </cell>
        </row>
        <row r="283">
          <cell r="A283" t="str">
            <v xml:space="preserve"> </v>
          </cell>
        </row>
        <row r="284">
          <cell r="B284" t="str">
            <v>OCENE  REALIZACIJE ZA  LETO    2 0 0 0</v>
          </cell>
        </row>
        <row r="285">
          <cell r="A285" t="str">
            <v xml:space="preserve"> </v>
          </cell>
          <cell r="B285" t="str">
            <v xml:space="preserve"> </v>
          </cell>
          <cell r="C285" t="str">
            <v xml:space="preserve"> </v>
          </cell>
          <cell r="D285" t="str">
            <v xml:space="preserve"> </v>
          </cell>
          <cell r="E285" t="str">
            <v xml:space="preserve"> </v>
          </cell>
          <cell r="F285" t="str">
            <v>TRANSFERNI</v>
          </cell>
          <cell r="G285" t="str">
            <v>KONSOLIDIRANA</v>
          </cell>
        </row>
        <row r="286">
          <cell r="A286" t="str">
            <v>KONTO</v>
          </cell>
          <cell r="B286" t="str">
            <v>DRŽAVNI</v>
          </cell>
          <cell r="C286" t="str">
            <v>PRORAČUNI</v>
          </cell>
          <cell r="D286" t="str">
            <v>Z P I Z</v>
          </cell>
          <cell r="E286" t="str">
            <v>Z Z Z S</v>
          </cell>
          <cell r="F286" t="str">
            <v>TOKOVI</v>
          </cell>
          <cell r="G286" t="str">
            <v>GLOBALNA</v>
          </cell>
        </row>
        <row r="287">
          <cell r="A287" t="str">
            <v xml:space="preserve"> </v>
          </cell>
          <cell r="B287" t="str">
            <v>PRORAČUN</v>
          </cell>
          <cell r="C287" t="str">
            <v>OBČIN</v>
          </cell>
          <cell r="F287" t="str">
            <v xml:space="preserve">(SE </v>
          </cell>
          <cell r="G287" t="str">
            <v>BILANCA</v>
          </cell>
        </row>
        <row r="288">
          <cell r="F288" t="str">
            <v>KONSOLIDIRAJO)</v>
          </cell>
          <cell r="G288" t="str">
            <v>1 9 9 9</v>
          </cell>
        </row>
        <row r="289">
          <cell r="A289" t="str">
            <v xml:space="preserve"> </v>
          </cell>
          <cell r="B289" t="str">
            <v>(1)</v>
          </cell>
          <cell r="C289" t="str">
            <v>(2)</v>
          </cell>
          <cell r="D289" t="str">
            <v>(3)</v>
          </cell>
          <cell r="E289" t="str">
            <v>(3)</v>
          </cell>
          <cell r="F289" t="str">
            <v>(5)</v>
          </cell>
          <cell r="G289" t="str">
            <v>(6=1+2+3+4-5)</v>
          </cell>
        </row>
        <row r="290">
          <cell r="A290" t="str">
            <v xml:space="preserve"> </v>
          </cell>
        </row>
        <row r="291">
          <cell r="B291">
            <v>17527032.900559999</v>
          </cell>
          <cell r="C291">
            <v>1983966.511609941</v>
          </cell>
          <cell r="D291">
            <v>48913</v>
          </cell>
          <cell r="E291">
            <v>760198</v>
          </cell>
          <cell r="F291">
            <v>718464</v>
          </cell>
          <cell r="G291">
            <v>19601646.412169941</v>
          </cell>
        </row>
        <row r="293">
          <cell r="A293">
            <v>750</v>
          </cell>
          <cell r="B293">
            <v>13771971.951839998</v>
          </cell>
          <cell r="C293">
            <v>1447789.711609941</v>
          </cell>
          <cell r="D293">
            <v>48913</v>
          </cell>
          <cell r="E293">
            <v>723951</v>
          </cell>
          <cell r="F293">
            <v>718464</v>
          </cell>
          <cell r="G293">
            <v>15274161.663449941</v>
          </cell>
        </row>
        <row r="294">
          <cell r="A294">
            <v>7500</v>
          </cell>
          <cell r="B294">
            <v>2856.2887000000001</v>
          </cell>
          <cell r="C294">
            <v>520793.28899999999</v>
          </cell>
          <cell r="D294">
            <v>48913</v>
          </cell>
          <cell r="E294">
            <v>5487</v>
          </cell>
          <cell r="G294">
            <v>578049.57770000002</v>
          </cell>
        </row>
        <row r="295">
          <cell r="A295">
            <v>7501</v>
          </cell>
          <cell r="B295">
            <v>0</v>
          </cell>
          <cell r="C295">
            <v>26770.2</v>
          </cell>
          <cell r="D295">
            <v>0</v>
          </cell>
          <cell r="E295">
            <v>0</v>
          </cell>
          <cell r="G295">
            <v>26770.2</v>
          </cell>
        </row>
        <row r="296">
          <cell r="A296">
            <v>7502</v>
          </cell>
          <cell r="B296">
            <v>13149987.0701</v>
          </cell>
          <cell r="C296">
            <v>480930.77399999998</v>
          </cell>
          <cell r="D296">
            <v>0</v>
          </cell>
          <cell r="E296">
            <v>0</v>
          </cell>
          <cell r="G296">
            <v>13630917.8441</v>
          </cell>
        </row>
        <row r="297">
          <cell r="A297">
            <v>7503</v>
          </cell>
          <cell r="B297">
            <v>190941.26101999998</v>
          </cell>
          <cell r="C297">
            <v>318755.44860994106</v>
          </cell>
          <cell r="D297">
            <v>0</v>
          </cell>
          <cell r="E297">
            <v>0</v>
          </cell>
          <cell r="G297">
            <v>509696.70962994103</v>
          </cell>
        </row>
        <row r="298">
          <cell r="A298">
            <v>7504</v>
          </cell>
          <cell r="B298">
            <v>428187.33201999997</v>
          </cell>
          <cell r="C298">
            <v>100540</v>
          </cell>
          <cell r="D298">
            <v>0</v>
          </cell>
          <cell r="E298">
            <v>0</v>
          </cell>
          <cell r="G298">
            <v>528727.33201999997</v>
          </cell>
        </row>
        <row r="299">
          <cell r="A299">
            <v>7506</v>
          </cell>
          <cell r="B299">
            <v>0</v>
          </cell>
          <cell r="C299">
            <v>0</v>
          </cell>
          <cell r="D299">
            <v>0</v>
          </cell>
          <cell r="E299">
            <v>718464</v>
          </cell>
          <cell r="F299">
            <v>718464</v>
          </cell>
          <cell r="G299">
            <v>0</v>
          </cell>
        </row>
        <row r="300">
          <cell r="A300">
            <v>7505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</row>
        <row r="302">
          <cell r="A302">
            <v>751</v>
          </cell>
          <cell r="B302">
            <v>0</v>
          </cell>
          <cell r="C302">
            <v>536176.80000000005</v>
          </cell>
          <cell r="D302">
            <v>0</v>
          </cell>
          <cell r="E302">
            <v>36247</v>
          </cell>
          <cell r="F302">
            <v>0</v>
          </cell>
          <cell r="G302">
            <v>572423.80000000005</v>
          </cell>
        </row>
        <row r="303">
          <cell r="A303">
            <v>7510</v>
          </cell>
          <cell r="B303">
            <v>0</v>
          </cell>
          <cell r="C303">
            <v>178354</v>
          </cell>
          <cell r="G303" t="str">
            <v>…</v>
          </cell>
        </row>
        <row r="304">
          <cell r="A304">
            <v>7511</v>
          </cell>
          <cell r="B304">
            <v>0</v>
          </cell>
          <cell r="C304">
            <v>9895</v>
          </cell>
          <cell r="G304" t="str">
            <v>…</v>
          </cell>
        </row>
        <row r="305">
          <cell r="A305">
            <v>7512</v>
          </cell>
          <cell r="B305">
            <v>0</v>
          </cell>
          <cell r="C305">
            <v>347927.8</v>
          </cell>
          <cell r="G305" t="str">
            <v>…</v>
          </cell>
        </row>
        <row r="307">
          <cell r="A307">
            <v>752</v>
          </cell>
          <cell r="B307">
            <v>3755060.9487199998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3755060.9487199998</v>
          </cell>
        </row>
        <row r="308">
          <cell r="A308">
            <v>7520</v>
          </cell>
          <cell r="B308">
            <v>3755060.9487199998</v>
          </cell>
          <cell r="C308">
            <v>0</v>
          </cell>
          <cell r="D308">
            <v>0</v>
          </cell>
          <cell r="E308">
            <v>0</v>
          </cell>
          <cell r="G308">
            <v>3755060.9487199998</v>
          </cell>
        </row>
        <row r="311">
          <cell r="A311" t="str">
            <v xml:space="preserve"> </v>
          </cell>
        </row>
        <row r="312">
          <cell r="B312">
            <v>12397944.897579998</v>
          </cell>
          <cell r="C312">
            <v>1681594.59</v>
          </cell>
          <cell r="D312">
            <v>0</v>
          </cell>
          <cell r="E312">
            <v>0</v>
          </cell>
          <cell r="F312">
            <v>0</v>
          </cell>
          <cell r="G312">
            <v>14079539.487579998</v>
          </cell>
        </row>
        <row r="314">
          <cell r="A314">
            <v>440</v>
          </cell>
          <cell r="B314">
            <v>5901901.5554299988</v>
          </cell>
          <cell r="C314">
            <v>1143233.5900000001</v>
          </cell>
          <cell r="D314">
            <v>0</v>
          </cell>
          <cell r="E314">
            <v>0</v>
          </cell>
          <cell r="F314">
            <v>0</v>
          </cell>
          <cell r="G314">
            <v>7045135.1454299986</v>
          </cell>
        </row>
        <row r="315">
          <cell r="A315">
            <v>4400</v>
          </cell>
          <cell r="B315">
            <v>4417.9119999999994</v>
          </cell>
          <cell r="C315">
            <v>88654</v>
          </cell>
          <cell r="D315">
            <v>0</v>
          </cell>
          <cell r="E315">
            <v>0</v>
          </cell>
          <cell r="G315">
            <v>93071.911999999997</v>
          </cell>
        </row>
        <row r="316">
          <cell r="A316">
            <v>4401</v>
          </cell>
          <cell r="B316">
            <v>0</v>
          </cell>
          <cell r="C316">
            <v>4343.59</v>
          </cell>
          <cell r="D316">
            <v>0</v>
          </cell>
          <cell r="E316">
            <v>0</v>
          </cell>
          <cell r="G316">
            <v>4343.59</v>
          </cell>
        </row>
        <row r="317">
          <cell r="A317">
            <v>4402</v>
          </cell>
          <cell r="B317">
            <v>0</v>
          </cell>
          <cell r="C317">
            <v>55345</v>
          </cell>
          <cell r="D317">
            <v>0</v>
          </cell>
          <cell r="E317">
            <v>0</v>
          </cell>
          <cell r="G317">
            <v>55345</v>
          </cell>
        </row>
        <row r="318">
          <cell r="A318">
            <v>4403</v>
          </cell>
          <cell r="B318">
            <v>0</v>
          </cell>
          <cell r="C318">
            <v>573259</v>
          </cell>
          <cell r="D318">
            <v>0</v>
          </cell>
          <cell r="E318">
            <v>0</v>
          </cell>
          <cell r="G318">
            <v>573259</v>
          </cell>
        </row>
        <row r="319">
          <cell r="A319">
            <v>4404</v>
          </cell>
          <cell r="B319">
            <v>5897483.6434299992</v>
          </cell>
          <cell r="C319">
            <v>256568</v>
          </cell>
          <cell r="D319">
            <v>0</v>
          </cell>
          <cell r="E319">
            <v>0</v>
          </cell>
          <cell r="G319">
            <v>6154051.6434299992</v>
          </cell>
        </row>
        <row r="320">
          <cell r="A320">
            <v>4405</v>
          </cell>
          <cell r="B320">
            <v>0</v>
          </cell>
          <cell r="C320">
            <v>165064</v>
          </cell>
          <cell r="D320">
            <v>0</v>
          </cell>
          <cell r="E320">
            <v>0</v>
          </cell>
          <cell r="F320">
            <v>0</v>
          </cell>
          <cell r="G320">
            <v>165064</v>
          </cell>
        </row>
        <row r="321">
          <cell r="A321">
            <v>4406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3">
          <cell r="A323">
            <v>441</v>
          </cell>
          <cell r="B323">
            <v>1487033.39683</v>
          </cell>
          <cell r="C323">
            <v>538361</v>
          </cell>
          <cell r="D323">
            <v>0</v>
          </cell>
          <cell r="E323">
            <v>0</v>
          </cell>
          <cell r="F323">
            <v>0</v>
          </cell>
          <cell r="G323">
            <v>2025394.39683</v>
          </cell>
        </row>
        <row r="324">
          <cell r="A324">
            <v>4410</v>
          </cell>
          <cell r="B324">
            <v>805026.51249999995</v>
          </cell>
          <cell r="C324">
            <v>154431</v>
          </cell>
          <cell r="D324">
            <v>0</v>
          </cell>
          <cell r="E324">
            <v>0</v>
          </cell>
          <cell r="G324">
            <v>959457.51249999995</v>
          </cell>
        </row>
        <row r="325">
          <cell r="A325">
            <v>4411</v>
          </cell>
          <cell r="B325">
            <v>0</v>
          </cell>
          <cell r="C325">
            <v>5380</v>
          </cell>
          <cell r="D325">
            <v>0</v>
          </cell>
          <cell r="E325">
            <v>0</v>
          </cell>
          <cell r="G325">
            <v>5380</v>
          </cell>
        </row>
        <row r="326">
          <cell r="A326">
            <v>4412</v>
          </cell>
          <cell r="B326">
            <v>0</v>
          </cell>
          <cell r="C326">
            <v>361323</v>
          </cell>
          <cell r="D326">
            <v>0</v>
          </cell>
          <cell r="E326">
            <v>0</v>
          </cell>
          <cell r="G326">
            <v>361323</v>
          </cell>
        </row>
        <row r="327">
          <cell r="A327">
            <v>4413</v>
          </cell>
          <cell r="B327">
            <v>0</v>
          </cell>
          <cell r="C327">
            <v>17227</v>
          </cell>
          <cell r="D327">
            <v>0</v>
          </cell>
          <cell r="E327">
            <v>0</v>
          </cell>
          <cell r="G327">
            <v>17227</v>
          </cell>
        </row>
        <row r="328">
          <cell r="A328">
            <v>4414</v>
          </cell>
          <cell r="B328">
            <v>257075.88433</v>
          </cell>
          <cell r="C328">
            <v>0</v>
          </cell>
          <cell r="D328">
            <v>0</v>
          </cell>
          <cell r="E328">
            <v>0</v>
          </cell>
          <cell r="G328">
            <v>257075.88433</v>
          </cell>
        </row>
        <row r="329">
          <cell r="A329">
            <v>4415</v>
          </cell>
          <cell r="B329">
            <v>424931</v>
          </cell>
          <cell r="C329">
            <v>0</v>
          </cell>
          <cell r="D329">
            <v>0</v>
          </cell>
          <cell r="E329">
            <v>0</v>
          </cell>
          <cell r="G329">
            <v>424931</v>
          </cell>
        </row>
        <row r="331">
          <cell r="A331">
            <v>442</v>
          </cell>
          <cell r="B331">
            <v>5009009.9453199999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5009009.9453199999</v>
          </cell>
        </row>
        <row r="332">
          <cell r="A332">
            <v>4420</v>
          </cell>
          <cell r="B332">
            <v>976334.08</v>
          </cell>
          <cell r="C332">
            <v>0</v>
          </cell>
          <cell r="D332">
            <v>0</v>
          </cell>
          <cell r="E332">
            <v>0</v>
          </cell>
          <cell r="G332">
            <v>976334.08</v>
          </cell>
        </row>
        <row r="333">
          <cell r="A333">
            <v>4421</v>
          </cell>
          <cell r="B333">
            <v>3532675.8653200003</v>
          </cell>
          <cell r="C333">
            <v>0</v>
          </cell>
          <cell r="D333">
            <v>0</v>
          </cell>
          <cell r="E333">
            <v>0</v>
          </cell>
          <cell r="G333">
            <v>3532675.8653200003</v>
          </cell>
        </row>
        <row r="334">
          <cell r="A334">
            <v>4422</v>
          </cell>
          <cell r="B334">
            <v>500000</v>
          </cell>
          <cell r="C334">
            <v>0</v>
          </cell>
          <cell r="D334">
            <v>0</v>
          </cell>
          <cell r="E334">
            <v>0</v>
          </cell>
          <cell r="G334">
            <v>500000</v>
          </cell>
        </row>
        <row r="335">
          <cell r="D335" t="str">
            <v xml:space="preserve"> </v>
          </cell>
          <cell r="E335" t="str">
            <v xml:space="preserve"> </v>
          </cell>
        </row>
        <row r="337">
          <cell r="A337" t="str">
            <v xml:space="preserve"> </v>
          </cell>
          <cell r="B337">
            <v>5129088.0029800013</v>
          </cell>
          <cell r="C337">
            <v>302371.92160994117</v>
          </cell>
          <cell r="D337">
            <v>48913</v>
          </cell>
          <cell r="E337">
            <v>760198</v>
          </cell>
          <cell r="F337">
            <v>718464</v>
          </cell>
          <cell r="G337">
            <v>5522106.9245899431</v>
          </cell>
        </row>
        <row r="338">
          <cell r="G338" t="str">
            <v xml:space="preserve"> </v>
          </cell>
        </row>
        <row r="339">
          <cell r="G339" t="str">
            <v xml:space="preserve"> </v>
          </cell>
        </row>
        <row r="342">
          <cell r="A342" t="str">
            <v xml:space="preserve"> </v>
          </cell>
          <cell r="B342">
            <v>-32256864.391230099</v>
          </cell>
          <cell r="C342">
            <v>2433737.5900453655</v>
          </cell>
          <cell r="D342">
            <v>-14252015</v>
          </cell>
          <cell r="E342">
            <v>-2143594</v>
          </cell>
          <cell r="F342">
            <v>718463.96100002527</v>
          </cell>
          <cell r="G342">
            <v>-46937199.762184784</v>
          </cell>
        </row>
        <row r="343">
          <cell r="G343">
            <v>-46937199.762184754</v>
          </cell>
        </row>
        <row r="344">
          <cell r="G344" t="str">
            <v xml:space="preserve"> </v>
          </cell>
        </row>
        <row r="348">
          <cell r="B348" t="str">
            <v xml:space="preserve"> </v>
          </cell>
          <cell r="C348" t="str">
            <v xml:space="preserve"> </v>
          </cell>
          <cell r="D348" t="str">
            <v xml:space="preserve"> </v>
          </cell>
          <cell r="E348" t="str">
            <v xml:space="preserve"> </v>
          </cell>
        </row>
        <row r="351">
          <cell r="A351" t="str">
            <v>C.    R A Č U N    F I N A N C I R A N J A</v>
          </cell>
          <cell r="G351" t="str">
            <v xml:space="preserve"> </v>
          </cell>
        </row>
        <row r="352">
          <cell r="A352" t="str">
            <v>C.    GENERAL GOVERNMENT  F I N A N C I N G</v>
          </cell>
        </row>
        <row r="354">
          <cell r="A354" t="str">
            <v xml:space="preserve"> </v>
          </cell>
          <cell r="F354" t="str">
            <v>- V TISOČIH TOLARJEV</v>
          </cell>
        </row>
        <row r="355">
          <cell r="A355" t="str">
            <v xml:space="preserve"> </v>
          </cell>
        </row>
        <row r="356">
          <cell r="B356" t="str">
            <v>OCENE  REALIZACIJE ZA  LETO    2 0 0 0</v>
          </cell>
        </row>
        <row r="357">
          <cell r="A357" t="str">
            <v xml:space="preserve"> </v>
          </cell>
          <cell r="B357" t="str">
            <v xml:space="preserve"> </v>
          </cell>
          <cell r="C357" t="str">
            <v xml:space="preserve"> </v>
          </cell>
          <cell r="D357" t="str">
            <v xml:space="preserve"> </v>
          </cell>
          <cell r="E357" t="str">
            <v xml:space="preserve"> </v>
          </cell>
          <cell r="F357" t="str">
            <v>TRANSFERNI</v>
          </cell>
          <cell r="G357" t="str">
            <v>KONSOLIDIRANA</v>
          </cell>
        </row>
        <row r="358">
          <cell r="A358" t="str">
            <v>KONTO</v>
          </cell>
          <cell r="B358" t="str">
            <v>DRŽAVNI</v>
          </cell>
          <cell r="C358" t="str">
            <v>PRORAČUNI</v>
          </cell>
          <cell r="D358" t="str">
            <v>Z P I Z</v>
          </cell>
          <cell r="E358" t="str">
            <v>Z Z Z S</v>
          </cell>
          <cell r="F358" t="str">
            <v>TOKOVI</v>
          </cell>
          <cell r="G358" t="str">
            <v>GLOBALNA</v>
          </cell>
        </row>
        <row r="359">
          <cell r="A359" t="str">
            <v xml:space="preserve"> </v>
          </cell>
          <cell r="B359" t="str">
            <v>PRORAČUN</v>
          </cell>
          <cell r="C359" t="str">
            <v>OBČIN</v>
          </cell>
          <cell r="F359" t="str">
            <v xml:space="preserve">(SE </v>
          </cell>
          <cell r="G359" t="str">
            <v>BILANCA</v>
          </cell>
        </row>
        <row r="360">
          <cell r="F360" t="str">
            <v>KONSOLIDIRAJO)</v>
          </cell>
          <cell r="G360" t="str">
            <v>1 9 9 9</v>
          </cell>
        </row>
        <row r="361">
          <cell r="A361" t="str">
            <v xml:space="preserve"> </v>
          </cell>
          <cell r="B361" t="str">
            <v>(1)</v>
          </cell>
          <cell r="C361" t="str">
            <v>(2)</v>
          </cell>
          <cell r="D361" t="str">
            <v>(3)</v>
          </cell>
          <cell r="E361" t="str">
            <v>(3)</v>
          </cell>
          <cell r="F361" t="str">
            <v>(5)</v>
          </cell>
          <cell r="G361" t="str">
            <v>(6=1+2+3+4-5)</v>
          </cell>
        </row>
        <row r="362">
          <cell r="A362" t="str">
            <v xml:space="preserve"> </v>
          </cell>
          <cell r="B362">
            <v>164314949.47442999</v>
          </cell>
          <cell r="C362">
            <v>1604900</v>
          </cell>
          <cell r="D362">
            <v>23239000</v>
          </cell>
          <cell r="E362">
            <v>0</v>
          </cell>
          <cell r="F362">
            <v>0</v>
          </cell>
          <cell r="G362">
            <v>189158849.47442999</v>
          </cell>
        </row>
        <row r="363">
          <cell r="G363" t="str">
            <v xml:space="preserve"> </v>
          </cell>
        </row>
        <row r="364">
          <cell r="A364">
            <v>500</v>
          </cell>
          <cell r="B364">
            <v>80007169.862499997</v>
          </cell>
          <cell r="C364">
            <v>1604900</v>
          </cell>
          <cell r="D364">
            <v>23239000</v>
          </cell>
          <cell r="E364">
            <v>0</v>
          </cell>
          <cell r="G364">
            <v>104851069.8625</v>
          </cell>
        </row>
        <row r="366">
          <cell r="A366">
            <v>5000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G366">
            <v>0</v>
          </cell>
        </row>
        <row r="367">
          <cell r="A367">
            <v>5001</v>
          </cell>
          <cell r="B367">
            <v>14947770.170030002</v>
          </cell>
          <cell r="C367">
            <v>1037366</v>
          </cell>
          <cell r="D367">
            <v>23239000</v>
          </cell>
          <cell r="E367">
            <v>0</v>
          </cell>
          <cell r="G367">
            <v>39224136.170029998</v>
          </cell>
        </row>
        <row r="368">
          <cell r="A368">
            <v>5002</v>
          </cell>
          <cell r="B368">
            <v>0</v>
          </cell>
          <cell r="C368">
            <v>36000</v>
          </cell>
          <cell r="D368">
            <v>0</v>
          </cell>
          <cell r="E368">
            <v>0</v>
          </cell>
          <cell r="G368">
            <v>36000</v>
          </cell>
        </row>
        <row r="369">
          <cell r="A369">
            <v>5003</v>
          </cell>
          <cell r="B369">
            <v>0</v>
          </cell>
          <cell r="C369">
            <v>531534</v>
          </cell>
          <cell r="D369">
            <v>0</v>
          </cell>
          <cell r="E369">
            <v>0</v>
          </cell>
          <cell r="G369">
            <v>531534</v>
          </cell>
        </row>
        <row r="370">
          <cell r="A370">
            <v>500301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G370">
            <v>0</v>
          </cell>
        </row>
        <row r="371">
          <cell r="A371">
            <v>5004</v>
          </cell>
          <cell r="B371">
            <v>65059399.692469999</v>
          </cell>
          <cell r="C371">
            <v>0</v>
          </cell>
          <cell r="D371">
            <v>0</v>
          </cell>
          <cell r="E371">
            <v>0</v>
          </cell>
          <cell r="G371">
            <v>65059399.692469999</v>
          </cell>
        </row>
        <row r="372">
          <cell r="G372" t="str">
            <v xml:space="preserve"> </v>
          </cell>
        </row>
        <row r="373">
          <cell r="A373">
            <v>501</v>
          </cell>
          <cell r="B373">
            <v>84307779.611929998</v>
          </cell>
          <cell r="C373">
            <v>0</v>
          </cell>
          <cell r="D373">
            <v>0</v>
          </cell>
          <cell r="E373">
            <v>0</v>
          </cell>
          <cell r="G373">
            <v>84307779.611929998</v>
          </cell>
        </row>
        <row r="375">
          <cell r="A375">
            <v>5010</v>
          </cell>
          <cell r="B375">
            <v>3351980.6119299997</v>
          </cell>
          <cell r="C375">
            <v>0</v>
          </cell>
          <cell r="D375">
            <v>0</v>
          </cell>
          <cell r="E375">
            <v>0</v>
          </cell>
          <cell r="G375">
            <v>3351980.6119299997</v>
          </cell>
        </row>
        <row r="376">
          <cell r="A376">
            <v>5011</v>
          </cell>
          <cell r="B376">
            <v>402559</v>
          </cell>
          <cell r="C376">
            <v>0</v>
          </cell>
          <cell r="D376">
            <v>0</v>
          </cell>
          <cell r="E376">
            <v>0</v>
          </cell>
          <cell r="G376">
            <v>402559</v>
          </cell>
        </row>
        <row r="377">
          <cell r="A377">
            <v>5012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G377">
            <v>0</v>
          </cell>
        </row>
        <row r="378">
          <cell r="A378">
            <v>5013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G378">
            <v>0</v>
          </cell>
        </row>
        <row r="379">
          <cell r="A379">
            <v>5014</v>
          </cell>
          <cell r="B379">
            <v>80553240</v>
          </cell>
          <cell r="C379">
            <v>0</v>
          </cell>
          <cell r="D379">
            <v>0</v>
          </cell>
          <cell r="E379">
            <v>0</v>
          </cell>
          <cell r="G379">
            <v>80553240</v>
          </cell>
        </row>
        <row r="381">
          <cell r="A381" t="str">
            <v xml:space="preserve"> </v>
          </cell>
        </row>
        <row r="382">
          <cell r="A382" t="str">
            <v xml:space="preserve"> </v>
          </cell>
          <cell r="B382">
            <v>120606868.54439999</v>
          </cell>
          <cell r="C382">
            <v>3755735.6783083309</v>
          </cell>
          <cell r="D382">
            <v>9800000</v>
          </cell>
          <cell r="E382">
            <v>0</v>
          </cell>
          <cell r="F382">
            <v>718464</v>
          </cell>
          <cell r="G382">
            <v>131393927.86526833</v>
          </cell>
        </row>
        <row r="383">
          <cell r="G383" t="str">
            <v xml:space="preserve"> </v>
          </cell>
        </row>
        <row r="384">
          <cell r="A384">
            <v>550</v>
          </cell>
          <cell r="B384">
            <v>106146218.57404</v>
          </cell>
          <cell r="C384">
            <v>3755735.6783083309</v>
          </cell>
          <cell r="D384">
            <v>9800000</v>
          </cell>
          <cell r="E384">
            <v>0</v>
          </cell>
          <cell r="F384">
            <v>718464</v>
          </cell>
          <cell r="G384">
            <v>118983490.25234833</v>
          </cell>
        </row>
        <row r="386">
          <cell r="A386">
            <v>5500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G386">
            <v>0</v>
          </cell>
        </row>
        <row r="387">
          <cell r="A387">
            <v>5501</v>
          </cell>
          <cell r="B387">
            <v>22116318.402209997</v>
          </cell>
          <cell r="C387">
            <v>1234621.9665166084</v>
          </cell>
          <cell r="D387">
            <v>6100000</v>
          </cell>
          <cell r="E387">
            <v>0</v>
          </cell>
          <cell r="G387">
            <v>29450940.368726604</v>
          </cell>
        </row>
        <row r="388">
          <cell r="A388">
            <v>5502</v>
          </cell>
          <cell r="B388">
            <v>0</v>
          </cell>
          <cell r="C388">
            <v>1579577</v>
          </cell>
          <cell r="D388">
            <v>0</v>
          </cell>
          <cell r="E388">
            <v>0</v>
          </cell>
          <cell r="G388">
            <v>1579577</v>
          </cell>
        </row>
        <row r="389">
          <cell r="A389">
            <v>5503</v>
          </cell>
          <cell r="B389">
            <v>0</v>
          </cell>
          <cell r="C389">
            <v>682577.71179172269</v>
          </cell>
          <cell r="D389">
            <v>3700000</v>
          </cell>
          <cell r="E389">
            <v>0</v>
          </cell>
          <cell r="G389">
            <v>4382577.711791723</v>
          </cell>
        </row>
        <row r="390">
          <cell r="A390">
            <v>5503</v>
          </cell>
        </row>
        <row r="391">
          <cell r="A391">
            <v>5505</v>
          </cell>
          <cell r="B391">
            <v>718464</v>
          </cell>
          <cell r="C391">
            <v>0</v>
          </cell>
          <cell r="D391">
            <v>0</v>
          </cell>
          <cell r="E391">
            <v>0</v>
          </cell>
          <cell r="F391">
            <v>718464</v>
          </cell>
          <cell r="G391">
            <v>0</v>
          </cell>
        </row>
        <row r="392">
          <cell r="A392">
            <v>5504</v>
          </cell>
          <cell r="B392">
            <v>83311436.171829998</v>
          </cell>
          <cell r="C392">
            <v>258959</v>
          </cell>
          <cell r="D392">
            <v>0</v>
          </cell>
          <cell r="E392">
            <v>0</v>
          </cell>
          <cell r="G392">
            <v>83570395.171829998</v>
          </cell>
        </row>
        <row r="394">
          <cell r="A394">
            <v>551</v>
          </cell>
          <cell r="B394">
            <v>14460649.970359998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12410437.612919997</v>
          </cell>
        </row>
        <row r="396">
          <cell r="A396">
            <v>5510</v>
          </cell>
          <cell r="B396">
            <v>9675318.1717199981</v>
          </cell>
          <cell r="C396">
            <v>0</v>
          </cell>
          <cell r="D396">
            <v>0</v>
          </cell>
          <cell r="E396">
            <v>0</v>
          </cell>
          <cell r="G396">
            <v>9675318.1717199981</v>
          </cell>
        </row>
        <row r="397">
          <cell r="A397">
            <v>5511</v>
          </cell>
          <cell r="B397">
            <v>2602760.0715899998</v>
          </cell>
          <cell r="C397">
            <v>0</v>
          </cell>
          <cell r="D397">
            <v>0</v>
          </cell>
          <cell r="E397">
            <v>0</v>
          </cell>
          <cell r="G397">
            <v>2602760.0715899998</v>
          </cell>
        </row>
        <row r="398">
          <cell r="A398">
            <v>5512</v>
          </cell>
          <cell r="B398">
            <v>132359.36960999999</v>
          </cell>
          <cell r="C398">
            <v>0</v>
          </cell>
          <cell r="D398">
            <v>0</v>
          </cell>
          <cell r="E398">
            <v>0</v>
          </cell>
          <cell r="G398">
            <v>132359.36960999999</v>
          </cell>
        </row>
        <row r="399">
          <cell r="A399">
            <v>5513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G399">
            <v>0</v>
          </cell>
        </row>
        <row r="400">
          <cell r="A400">
            <v>5514</v>
          </cell>
          <cell r="B400">
            <v>2050212.3574399999</v>
          </cell>
          <cell r="C400">
            <v>0</v>
          </cell>
          <cell r="D400">
            <v>0</v>
          </cell>
          <cell r="E400">
            <v>0</v>
          </cell>
        </row>
        <row r="402">
          <cell r="A402" t="str">
            <v xml:space="preserve"> </v>
          </cell>
          <cell r="G402" t="str">
            <v xml:space="preserve"> </v>
          </cell>
        </row>
        <row r="403">
          <cell r="B403">
            <v>11451216.538799897</v>
          </cell>
          <cell r="C403">
            <v>282901.91173703549</v>
          </cell>
          <cell r="D403">
            <v>-813015</v>
          </cell>
          <cell r="E403">
            <v>-2143594</v>
          </cell>
          <cell r="F403">
            <v>-3.8999974727630615E-2</v>
          </cell>
          <cell r="G403">
            <v>10827721.846976951</v>
          </cell>
        </row>
        <row r="404">
          <cell r="A404" t="str">
            <v xml:space="preserve"> </v>
          </cell>
          <cell r="B404">
            <v>37385952.3942101</v>
          </cell>
          <cell r="C404">
            <v>-2131365.6684354255</v>
          </cell>
          <cell r="D404">
            <v>14300928</v>
          </cell>
          <cell r="E404">
            <v>2903792</v>
          </cell>
          <cell r="F404">
            <v>3.8999974727630615E-2</v>
          </cell>
          <cell r="G404">
            <v>52459306.686774641</v>
          </cell>
        </row>
        <row r="405">
          <cell r="G405" t="str">
            <v xml:space="preserve"> </v>
          </cell>
        </row>
        <row r="406">
          <cell r="B406" t="str">
            <v xml:space="preserve"> </v>
          </cell>
          <cell r="C406" t="str">
            <v xml:space="preserve"> </v>
          </cell>
          <cell r="G406" t="str">
            <v xml:space="preserve"> </v>
          </cell>
        </row>
      </sheetData>
      <sheetData sheetId="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SR Table"/>
      <sheetName val="CGG (MoF--CZK)"/>
      <sheetName val="CGG (MoF--%GDP)"/>
      <sheetName val="Adjusted"/>
      <sheetName val="Debt"/>
      <sheetName val="Assump"/>
      <sheetName val="Sel. Ind. Tbl"/>
      <sheetName val="FiscalChartData"/>
      <sheetName val="Figure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Table 1. Czech Republic: Selected Economic and Financial Indicators, 1997–2002</v>
          </cell>
        </row>
        <row r="6">
          <cell r="D6">
            <v>1994</v>
          </cell>
          <cell r="E6">
            <v>1997</v>
          </cell>
          <cell r="F6">
            <v>1998</v>
          </cell>
          <cell r="G6">
            <v>1999</v>
          </cell>
        </row>
        <row r="10">
          <cell r="A10" t="str">
            <v>Real sector</v>
          </cell>
        </row>
        <row r="11">
          <cell r="A11" t="str">
            <v xml:space="preserve">  Real GDP </v>
          </cell>
          <cell r="D11">
            <v>3.2</v>
          </cell>
          <cell r="E11">
            <v>-1</v>
          </cell>
          <cell r="F11" t="str">
            <v>-2.2</v>
          </cell>
          <cell r="G11" t="str">
            <v>-0.8</v>
          </cell>
        </row>
        <row r="12">
          <cell r="A12" t="str">
            <v xml:space="preserve">  CPI inflation</v>
          </cell>
        </row>
        <row r="13">
          <cell r="A13" t="str">
            <v xml:space="preserve">    Period average</v>
          </cell>
          <cell r="D13">
            <v>10</v>
          </cell>
          <cell r="E13">
            <v>8.5</v>
          </cell>
          <cell r="F13">
            <v>10.7</v>
          </cell>
          <cell r="G13" t="str">
            <v>2.1</v>
          </cell>
        </row>
        <row r="14">
          <cell r="A14" t="str">
            <v xml:space="preserve">    12-month change</v>
          </cell>
          <cell r="D14">
            <v>10.199999999999999</v>
          </cell>
          <cell r="E14">
            <v>10</v>
          </cell>
          <cell r="F14">
            <v>6.8</v>
          </cell>
          <cell r="G14" t="str">
            <v>2.5</v>
          </cell>
        </row>
        <row r="15">
          <cell r="A15" t="str">
            <v xml:space="preserve">  Net inflation, 12-month change 2/</v>
          </cell>
          <cell r="D15" t="str">
            <v>...</v>
          </cell>
          <cell r="E15">
            <v>6.8</v>
          </cell>
          <cell r="F15">
            <v>1.7</v>
          </cell>
          <cell r="G15">
            <v>1.5</v>
          </cell>
        </row>
        <row r="16">
          <cell r="A16" t="str">
            <v xml:space="preserve">  Real wages (industry), period average</v>
          </cell>
          <cell r="D16">
            <v>7.7</v>
          </cell>
          <cell r="E16">
            <v>3.2</v>
          </cell>
          <cell r="F16">
            <v>-0.2</v>
          </cell>
          <cell r="G16">
            <v>4.5999999999999996</v>
          </cell>
        </row>
        <row r="17">
          <cell r="A17" t="str">
            <v xml:space="preserve">  Registered unemployed, per. average (percent of labor force)</v>
          </cell>
          <cell r="E17">
            <v>4.3</v>
          </cell>
          <cell r="F17">
            <v>6.1</v>
          </cell>
          <cell r="G17" t="str">
            <v>8.6</v>
          </cell>
        </row>
        <row r="19">
          <cell r="A19" t="str">
            <v xml:space="preserve"> </v>
          </cell>
        </row>
        <row r="20">
          <cell r="A20" t="str">
            <v>Fiscal sector 3/</v>
          </cell>
        </row>
        <row r="21">
          <cell r="A21" t="str">
            <v xml:space="preserve">  Revenues</v>
          </cell>
          <cell r="D21">
            <v>43.9</v>
          </cell>
          <cell r="E21">
            <v>39.614958084338504</v>
          </cell>
          <cell r="F21">
            <v>38.622620161234991</v>
          </cell>
          <cell r="G21">
            <v>39.416899580093521</v>
          </cell>
        </row>
        <row r="22">
          <cell r="A22" t="str">
            <v xml:space="preserve">  Expenditures and net lending</v>
          </cell>
          <cell r="D22">
            <v>43.1</v>
          </cell>
          <cell r="E22">
            <v>41.621004797249405</v>
          </cell>
          <cell r="F22">
            <v>40.993229785459221</v>
          </cell>
          <cell r="G22">
            <v>42.021114540420967</v>
          </cell>
        </row>
        <row r="23">
          <cell r="A23" t="str">
            <v xml:space="preserve">  Overall Balance</v>
          </cell>
          <cell r="D23">
            <v>0.8</v>
          </cell>
          <cell r="E23">
            <v>-2.0060467129109076</v>
          </cell>
          <cell r="F23">
            <v>-2.3706096242242349</v>
          </cell>
          <cell r="G23">
            <v>-2.6042149603274525</v>
          </cell>
        </row>
        <row r="24">
          <cell r="A24" t="str">
            <v xml:space="preserve">    Excluding grants to transformation institutions</v>
          </cell>
        </row>
        <row r="25">
          <cell r="A25" t="str">
            <v xml:space="preserve">      to cover costs related to bad asset management</v>
          </cell>
          <cell r="E25">
            <v>-1.6429343998914263</v>
          </cell>
          <cell r="F25">
            <v>-1.3699965261405209</v>
          </cell>
          <cell r="G25">
            <v>-2.1944286225212979</v>
          </cell>
        </row>
        <row r="26">
          <cell r="A26" t="str">
            <v xml:space="preserve">  Gross debt </v>
          </cell>
          <cell r="D26">
            <v>18.100000000000001</v>
          </cell>
          <cell r="E26">
            <v>12.947037390448719</v>
          </cell>
          <cell r="F26">
            <v>13.067809954839825</v>
          </cell>
          <cell r="G26">
            <v>14.549693349052232</v>
          </cell>
        </row>
        <row r="27">
          <cell r="A27" t="str">
            <v xml:space="preserve">  Loan guarantees outstanding 4/</v>
          </cell>
          <cell r="E27">
            <v>16.976988798878043</v>
          </cell>
          <cell r="F27">
            <v>17.064381832695002</v>
          </cell>
          <cell r="G27">
            <v>15.381558555097824</v>
          </cell>
        </row>
        <row r="30">
          <cell r="A30" t="str">
            <v>Money and credit (end-of-period)</v>
          </cell>
        </row>
        <row r="31">
          <cell r="A31" t="str">
            <v xml:space="preserve">  Broad money </v>
          </cell>
          <cell r="D31">
            <v>19.899999999999999</v>
          </cell>
          <cell r="E31">
            <v>8.6999999999999993</v>
          </cell>
          <cell r="F31">
            <v>5.2</v>
          </cell>
          <cell r="G31">
            <v>8.1</v>
          </cell>
        </row>
        <row r="32">
          <cell r="A32" t="str">
            <v xml:space="preserve">  Credit to enterprises and households</v>
          </cell>
          <cell r="D32">
            <v>16.600000000000001</v>
          </cell>
          <cell r="E32">
            <v>9.4</v>
          </cell>
          <cell r="F32">
            <v>-3.5</v>
          </cell>
          <cell r="G32">
            <v>-3.9</v>
          </cell>
        </row>
        <row r="33">
          <cell r="A33" t="str">
            <v xml:space="preserve">  Net foreign assets</v>
          </cell>
          <cell r="D33">
            <v>11.2</v>
          </cell>
          <cell r="E33">
            <v>20.100000000000001</v>
          </cell>
          <cell r="F33">
            <v>25.6</v>
          </cell>
          <cell r="G33">
            <v>33.200000000000003</v>
          </cell>
        </row>
        <row r="34">
          <cell r="A34" t="str">
            <v xml:space="preserve">  Velocity (percentage change, end-of-period)</v>
          </cell>
          <cell r="D34">
            <v>4</v>
          </cell>
          <cell r="E34">
            <v>-2.2999999999999998</v>
          </cell>
          <cell r="F34">
            <v>2.4</v>
          </cell>
          <cell r="G34">
            <v>-5.7</v>
          </cell>
        </row>
        <row r="37">
          <cell r="A37" t="str">
            <v>Interest rates</v>
          </cell>
        </row>
        <row r="38">
          <cell r="A38" t="str">
            <v xml:space="preserve">  Average lending rate </v>
          </cell>
          <cell r="D38">
            <v>12.8</v>
          </cell>
          <cell r="E38">
            <v>13.2</v>
          </cell>
          <cell r="F38">
            <v>12.9</v>
          </cell>
          <cell r="G38">
            <v>8.6999999999999993</v>
          </cell>
        </row>
        <row r="39">
          <cell r="A39" t="str">
            <v xml:space="preserve">  Average deposit rate </v>
          </cell>
          <cell r="D39">
            <v>6.9</v>
          </cell>
          <cell r="E39">
            <v>7.7</v>
          </cell>
          <cell r="F39">
            <v>8.1</v>
          </cell>
          <cell r="G39">
            <v>4.5</v>
          </cell>
        </row>
        <row r="42">
          <cell r="A42" t="str">
            <v xml:space="preserve">Balance of payments </v>
          </cell>
        </row>
        <row r="43">
          <cell r="A43" t="str">
            <v xml:space="preserve">  Merchandise exports</v>
          </cell>
          <cell r="D43">
            <v>16</v>
          </cell>
          <cell r="E43">
            <v>22.776700000000002</v>
          </cell>
          <cell r="F43">
            <v>26.351400000000002</v>
          </cell>
          <cell r="G43">
            <v>26.264599999999998</v>
          </cell>
        </row>
        <row r="44">
          <cell r="A44" t="str">
            <v xml:space="preserve">  Merchandise imports</v>
          </cell>
          <cell r="D44">
            <v>17.3</v>
          </cell>
          <cell r="E44">
            <v>27.3171</v>
          </cell>
          <cell r="F44">
            <v>28.904900000000001</v>
          </cell>
          <cell r="G44">
            <v>28.167200000000001</v>
          </cell>
        </row>
        <row r="45">
          <cell r="A45" t="str">
            <v xml:space="preserve">  Trade balance</v>
          </cell>
          <cell r="D45">
            <v>-1.3</v>
          </cell>
          <cell r="E45">
            <v>-4.5403999999999982</v>
          </cell>
          <cell r="F45">
            <v>-2.5535000000000001</v>
          </cell>
          <cell r="G45">
            <v>-1.9026000000000023</v>
          </cell>
        </row>
        <row r="46">
          <cell r="A46" t="str">
            <v xml:space="preserve">  Current account</v>
          </cell>
          <cell r="D46">
            <v>-0.8</v>
          </cell>
          <cell r="E46">
            <v>-3.2109999999999967</v>
          </cell>
          <cell r="F46">
            <v>-1.3357000000000003</v>
          </cell>
          <cell r="G46">
            <v>-1.5671000000000022</v>
          </cell>
        </row>
        <row r="47">
          <cell r="A47" t="str">
            <v xml:space="preserve">    (Percent of GDP)</v>
          </cell>
          <cell r="D47">
            <v>-2</v>
          </cell>
          <cell r="E47">
            <v>-6.1035594439117942</v>
          </cell>
          <cell r="F47">
            <v>-2.396763610076186</v>
          </cell>
          <cell r="G47">
            <v>-2.9580687397708703</v>
          </cell>
        </row>
        <row r="48">
          <cell r="A48" t="str">
            <v xml:space="preserve">  Non-debt capital inflows (percent of GDP) 5/</v>
          </cell>
          <cell r="D48">
            <v>3</v>
          </cell>
          <cell r="E48">
            <v>3.2977468948123891</v>
          </cell>
          <cell r="F48">
            <v>6.8181348275858973</v>
          </cell>
          <cell r="G48">
            <v>10.747844807211624</v>
          </cell>
        </row>
        <row r="51">
          <cell r="A51" t="str">
            <v>Reserves and external debt</v>
          </cell>
        </row>
        <row r="52">
          <cell r="A52" t="str">
            <v xml:space="preserve">  Gross official reserves (end-of-period)</v>
          </cell>
          <cell r="D52">
            <v>6.2</v>
          </cell>
          <cell r="E52">
            <v>9.7739999999999991</v>
          </cell>
          <cell r="F52">
            <v>12.617000000000001</v>
          </cell>
          <cell r="G52">
            <v>12.824999999999999</v>
          </cell>
        </row>
        <row r="53">
          <cell r="A53" t="str">
            <v xml:space="preserve">   (In months of  imports of goods and services)</v>
          </cell>
          <cell r="D53">
            <v>4.3</v>
          </cell>
          <cell r="E53">
            <v>3.5850348453356156</v>
          </cell>
          <cell r="F53">
            <v>4.3751426796318507</v>
          </cell>
          <cell r="G53">
            <v>4.5273361083736594</v>
          </cell>
        </row>
        <row r="54">
          <cell r="A54" t="str">
            <v xml:space="preserve">  Total external debt (end-of-period)  7/</v>
          </cell>
          <cell r="D54">
            <v>10.7</v>
          </cell>
          <cell r="E54">
            <v>21.616499999999998</v>
          </cell>
          <cell r="F54">
            <v>24.348400000000002</v>
          </cell>
          <cell r="G54">
            <v>22.798399999999997</v>
          </cell>
        </row>
        <row r="55">
          <cell r="A55" t="str">
            <v xml:space="preserve">   (Percent of GDP) </v>
          </cell>
          <cell r="D55">
            <v>26.9</v>
          </cell>
          <cell r="E55">
            <v>44.865238494726746</v>
          </cell>
          <cell r="F55">
            <v>40.42263804704443</v>
          </cell>
          <cell r="G55">
            <v>44.877294053464261</v>
          </cell>
        </row>
        <row r="56">
          <cell r="A56" t="str">
            <v xml:space="preserve">  Short-term debt (convertible currencies, end-of-period)  7/</v>
          </cell>
          <cell r="D56">
            <v>2.9</v>
          </cell>
          <cell r="E56">
            <v>7.0591999999999997</v>
          </cell>
          <cell r="F56">
            <v>9.0919000000000008</v>
          </cell>
          <cell r="G56">
            <v>8.5187999999999988</v>
          </cell>
        </row>
        <row r="57">
          <cell r="A57" t="str">
            <v xml:space="preserve">  External debt service ratio in convertible currencies  7/</v>
          </cell>
        </row>
        <row r="58">
          <cell r="A58" t="str">
            <v xml:space="preserve">    (Percent of exports of goods and nonfactor services)</v>
          </cell>
          <cell r="D58">
            <v>13.1</v>
          </cell>
          <cell r="E58">
            <v>15.722020515115785</v>
          </cell>
          <cell r="F58">
            <v>15.139651764372179</v>
          </cell>
          <cell r="G58">
            <v>12.767906099552311</v>
          </cell>
        </row>
        <row r="61">
          <cell r="A61" t="str">
            <v>Exchange rate (period average)</v>
          </cell>
        </row>
        <row r="62">
          <cell r="A62" t="str">
            <v xml:space="preserve">  Nominal effective </v>
          </cell>
          <cell r="D62">
            <v>-0.17093711260115496</v>
          </cell>
          <cell r="E62">
            <v>-3.7</v>
          </cell>
          <cell r="F62">
            <v>-0.6</v>
          </cell>
          <cell r="G62">
            <v>-3.6</v>
          </cell>
        </row>
        <row r="63">
          <cell r="A63" t="str">
            <v xml:space="preserve">  Real effective (ULC-based)</v>
          </cell>
          <cell r="D63">
            <v>9.0117606701676003</v>
          </cell>
          <cell r="E63">
            <v>-0.4</v>
          </cell>
          <cell r="F63">
            <v>8.1</v>
          </cell>
          <cell r="G63">
            <v>-0.7</v>
          </cell>
        </row>
        <row r="65">
          <cell r="A65" t="str">
            <v>Memorandum item:</v>
          </cell>
        </row>
        <row r="66">
          <cell r="A66" t="str">
            <v xml:space="preserve">  GDP in nominal terms</v>
          </cell>
        </row>
        <row r="67">
          <cell r="A67" t="str">
            <v xml:space="preserve">    (In US$ billions)</v>
          </cell>
          <cell r="D67">
            <v>39.799999999999997</v>
          </cell>
          <cell r="E67">
            <v>52.608646307244861</v>
          </cell>
          <cell r="F67">
            <v>55.729317417229232</v>
          </cell>
          <cell r="G67">
            <v>52.977132645044229</v>
          </cell>
        </row>
        <row r="68">
          <cell r="A68" t="str">
            <v xml:space="preserve">    (In CZK billions)</v>
          </cell>
          <cell r="D68">
            <v>1148.5999999999999</v>
          </cell>
          <cell r="E68">
            <v>1668.8</v>
          </cell>
          <cell r="F68">
            <v>1798.3</v>
          </cell>
          <cell r="G68">
            <v>1833</v>
          </cell>
        </row>
        <row r="70">
          <cell r="A70" t="str">
            <v xml:space="preserve">  </v>
          </cell>
        </row>
        <row r="71">
          <cell r="A71" t="str">
            <v>Sources: Czech authorities; and staff estimates and projections.</v>
          </cell>
        </row>
        <row r="73">
          <cell r="A73" t="str">
            <v>1/ Staff projections.</v>
          </cell>
        </row>
        <row r="74">
          <cell r="A74" t="str">
            <v>2/ Net inflation excludes regulated prices and changes in indirect taxes. Authorities' target range for 2001.</v>
          </cell>
        </row>
        <row r="75">
          <cell r="A75" t="str">
            <v>3/ General government operations and debt; central government guarantees. Revenues and expenditures include privatization receipts and therefore</v>
          </cell>
        </row>
      </sheetData>
      <sheetData sheetId="8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SR Table"/>
      <sheetName val="CGG (MoF--CZK)"/>
      <sheetName val="CGG (MoF--%GDP)"/>
      <sheetName val="Adjusted"/>
      <sheetName val="Debt"/>
      <sheetName val="Assump"/>
      <sheetName val="Sel. Ind. Tbl"/>
      <sheetName val="FiscalChartData"/>
      <sheetName val="Figure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Table 1. Czech Republic: Selected Economic and Financial Indicators, 1997–2002</v>
          </cell>
        </row>
        <row r="6">
          <cell r="D6">
            <v>1994</v>
          </cell>
          <cell r="E6">
            <v>1997</v>
          </cell>
          <cell r="F6">
            <v>1998</v>
          </cell>
          <cell r="G6">
            <v>1999</v>
          </cell>
        </row>
        <row r="10">
          <cell r="A10" t="str">
            <v>Real sector</v>
          </cell>
        </row>
        <row r="11">
          <cell r="A11" t="str">
            <v xml:space="preserve">  Real GDP </v>
          </cell>
          <cell r="D11">
            <v>3.2</v>
          </cell>
          <cell r="E11">
            <v>-1</v>
          </cell>
          <cell r="F11" t="str">
            <v>-2.2</v>
          </cell>
          <cell r="G11" t="str">
            <v>-0.8</v>
          </cell>
        </row>
        <row r="12">
          <cell r="A12" t="str">
            <v xml:space="preserve">  CPI inflation</v>
          </cell>
        </row>
        <row r="13">
          <cell r="A13" t="str">
            <v xml:space="preserve">    Period average</v>
          </cell>
          <cell r="D13">
            <v>10</v>
          </cell>
          <cell r="E13">
            <v>8.5</v>
          </cell>
          <cell r="F13">
            <v>10.7</v>
          </cell>
          <cell r="G13" t="str">
            <v>2.1</v>
          </cell>
        </row>
        <row r="14">
          <cell r="A14" t="str">
            <v xml:space="preserve">    12-month change</v>
          </cell>
          <cell r="D14">
            <v>10.199999999999999</v>
          </cell>
          <cell r="E14">
            <v>10</v>
          </cell>
          <cell r="F14">
            <v>6.8</v>
          </cell>
          <cell r="G14" t="str">
            <v>2.5</v>
          </cell>
        </row>
        <row r="15">
          <cell r="A15" t="str">
            <v xml:space="preserve">  Net inflation, 12-month change 2/</v>
          </cell>
          <cell r="D15" t="str">
            <v>...</v>
          </cell>
          <cell r="E15">
            <v>6.8</v>
          </cell>
          <cell r="F15">
            <v>1.7</v>
          </cell>
          <cell r="G15">
            <v>1.5</v>
          </cell>
        </row>
        <row r="16">
          <cell r="A16" t="str">
            <v xml:space="preserve">  Real wages (industry), period average</v>
          </cell>
          <cell r="D16">
            <v>7.7</v>
          </cell>
          <cell r="E16">
            <v>3.2</v>
          </cell>
          <cell r="F16">
            <v>-0.2</v>
          </cell>
          <cell r="G16">
            <v>4.5999999999999996</v>
          </cell>
        </row>
        <row r="17">
          <cell r="A17" t="str">
            <v xml:space="preserve">  Registered unemployed, per. average (percent of labor force)</v>
          </cell>
          <cell r="E17">
            <v>4.3</v>
          </cell>
          <cell r="F17">
            <v>6.1</v>
          </cell>
          <cell r="G17" t="str">
            <v>8.6</v>
          </cell>
        </row>
        <row r="19">
          <cell r="A19" t="str">
            <v xml:space="preserve"> </v>
          </cell>
        </row>
        <row r="20">
          <cell r="A20" t="str">
            <v>Fiscal sector 3/</v>
          </cell>
        </row>
        <row r="21">
          <cell r="A21" t="str">
            <v xml:space="preserve">  Revenues</v>
          </cell>
          <cell r="D21">
            <v>43.9</v>
          </cell>
          <cell r="E21">
            <v>39.614958084338504</v>
          </cell>
          <cell r="F21">
            <v>38.622620161234991</v>
          </cell>
          <cell r="G21">
            <v>39.416899580093521</v>
          </cell>
        </row>
        <row r="22">
          <cell r="A22" t="str">
            <v xml:space="preserve">  Expenditures and net lending</v>
          </cell>
          <cell r="D22">
            <v>43.1</v>
          </cell>
          <cell r="E22">
            <v>41.621004797249405</v>
          </cell>
          <cell r="F22">
            <v>40.993229785459221</v>
          </cell>
          <cell r="G22">
            <v>42.021114540420967</v>
          </cell>
        </row>
        <row r="23">
          <cell r="A23" t="str">
            <v xml:space="preserve">  Overall Balance</v>
          </cell>
          <cell r="D23">
            <v>0.8</v>
          </cell>
          <cell r="E23">
            <v>-2.0060467129109076</v>
          </cell>
          <cell r="F23">
            <v>-2.3706096242242349</v>
          </cell>
          <cell r="G23">
            <v>-2.6042149603274525</v>
          </cell>
        </row>
        <row r="24">
          <cell r="A24" t="str">
            <v xml:space="preserve">    Excluding grants to transformation institutions</v>
          </cell>
        </row>
        <row r="25">
          <cell r="A25" t="str">
            <v xml:space="preserve">      to cover costs related to bad asset management</v>
          </cell>
          <cell r="E25">
            <v>-1.6429343998914263</v>
          </cell>
          <cell r="F25">
            <v>-1.3699965261405209</v>
          </cell>
          <cell r="G25">
            <v>-2.1944286225212979</v>
          </cell>
        </row>
        <row r="26">
          <cell r="A26" t="str">
            <v xml:space="preserve">  Gross debt </v>
          </cell>
          <cell r="D26">
            <v>18.100000000000001</v>
          </cell>
          <cell r="E26">
            <v>12.947037390448719</v>
          </cell>
          <cell r="F26">
            <v>13.067809954839825</v>
          </cell>
          <cell r="G26">
            <v>14.549693349052232</v>
          </cell>
        </row>
        <row r="27">
          <cell r="A27" t="str">
            <v xml:space="preserve">  Loan guarantees outstanding 4/</v>
          </cell>
          <cell r="E27">
            <v>16.976988798878043</v>
          </cell>
          <cell r="F27">
            <v>17.064381832695002</v>
          </cell>
          <cell r="G27">
            <v>15.381558555097824</v>
          </cell>
        </row>
        <row r="30">
          <cell r="A30" t="str">
            <v>Money and credit (end-of-period)</v>
          </cell>
        </row>
        <row r="31">
          <cell r="A31" t="str">
            <v xml:space="preserve">  Broad money </v>
          </cell>
          <cell r="D31">
            <v>19.899999999999999</v>
          </cell>
          <cell r="E31">
            <v>8.6999999999999993</v>
          </cell>
          <cell r="F31">
            <v>5.2</v>
          </cell>
          <cell r="G31">
            <v>8.1</v>
          </cell>
        </row>
        <row r="32">
          <cell r="A32" t="str">
            <v xml:space="preserve">  Credit to enterprises and households</v>
          </cell>
          <cell r="D32">
            <v>16.600000000000001</v>
          </cell>
          <cell r="E32">
            <v>9.4</v>
          </cell>
          <cell r="F32">
            <v>-3.5</v>
          </cell>
          <cell r="G32">
            <v>-3.9</v>
          </cell>
        </row>
        <row r="33">
          <cell r="A33" t="str">
            <v xml:space="preserve">  Net foreign assets</v>
          </cell>
          <cell r="D33">
            <v>11.2</v>
          </cell>
          <cell r="E33">
            <v>20.100000000000001</v>
          </cell>
          <cell r="F33">
            <v>25.6</v>
          </cell>
          <cell r="G33">
            <v>33.200000000000003</v>
          </cell>
        </row>
        <row r="34">
          <cell r="A34" t="str">
            <v xml:space="preserve">  Velocity (percentage change, end-of-period)</v>
          </cell>
          <cell r="D34">
            <v>4</v>
          </cell>
          <cell r="E34">
            <v>-2.2999999999999998</v>
          </cell>
          <cell r="F34">
            <v>2.4</v>
          </cell>
          <cell r="G34">
            <v>-5.7</v>
          </cell>
        </row>
        <row r="37">
          <cell r="A37" t="str">
            <v>Interest rates</v>
          </cell>
        </row>
        <row r="38">
          <cell r="A38" t="str">
            <v xml:space="preserve">  Average lending rate </v>
          </cell>
          <cell r="D38">
            <v>12.8</v>
          </cell>
          <cell r="E38">
            <v>13.2</v>
          </cell>
          <cell r="F38">
            <v>12.9</v>
          </cell>
          <cell r="G38">
            <v>8.6999999999999993</v>
          </cell>
        </row>
        <row r="39">
          <cell r="A39" t="str">
            <v xml:space="preserve">  Average deposit rate </v>
          </cell>
          <cell r="D39">
            <v>6.9</v>
          </cell>
          <cell r="E39">
            <v>7.7</v>
          </cell>
          <cell r="F39">
            <v>8.1</v>
          </cell>
          <cell r="G39">
            <v>4.5</v>
          </cell>
        </row>
        <row r="42">
          <cell r="A42" t="str">
            <v xml:space="preserve">Balance of payments </v>
          </cell>
        </row>
        <row r="43">
          <cell r="A43" t="str">
            <v xml:space="preserve">  Merchandise exports</v>
          </cell>
          <cell r="D43">
            <v>16</v>
          </cell>
          <cell r="E43">
            <v>22.776700000000002</v>
          </cell>
          <cell r="F43">
            <v>26.351400000000002</v>
          </cell>
          <cell r="G43">
            <v>26.264599999999998</v>
          </cell>
        </row>
        <row r="44">
          <cell r="A44" t="str">
            <v xml:space="preserve">  Merchandise imports</v>
          </cell>
          <cell r="D44">
            <v>17.3</v>
          </cell>
          <cell r="E44">
            <v>27.3171</v>
          </cell>
          <cell r="F44">
            <v>28.904900000000001</v>
          </cell>
          <cell r="G44">
            <v>28.167200000000001</v>
          </cell>
        </row>
        <row r="45">
          <cell r="A45" t="str">
            <v xml:space="preserve">  Trade balance</v>
          </cell>
          <cell r="D45">
            <v>-1.3</v>
          </cell>
          <cell r="E45">
            <v>-4.5403999999999982</v>
          </cell>
          <cell r="F45">
            <v>-2.5535000000000001</v>
          </cell>
          <cell r="G45">
            <v>-1.9026000000000023</v>
          </cell>
        </row>
        <row r="46">
          <cell r="A46" t="str">
            <v xml:space="preserve">  Current account</v>
          </cell>
          <cell r="D46">
            <v>-0.8</v>
          </cell>
          <cell r="E46">
            <v>-3.2109999999999967</v>
          </cell>
          <cell r="F46">
            <v>-1.3357000000000003</v>
          </cell>
          <cell r="G46">
            <v>-1.5671000000000022</v>
          </cell>
        </row>
        <row r="47">
          <cell r="A47" t="str">
            <v xml:space="preserve">    (Percent of GDP)</v>
          </cell>
          <cell r="D47">
            <v>-2</v>
          </cell>
          <cell r="E47">
            <v>-6.1035594439117942</v>
          </cell>
          <cell r="F47">
            <v>-2.396763610076186</v>
          </cell>
          <cell r="G47">
            <v>-2.9580687397708703</v>
          </cell>
        </row>
        <row r="48">
          <cell r="A48" t="str">
            <v xml:space="preserve">  Non-debt capital inflows (percent of GDP) 5/</v>
          </cell>
          <cell r="D48">
            <v>3</v>
          </cell>
          <cell r="E48">
            <v>3.2977468948123891</v>
          </cell>
          <cell r="F48">
            <v>6.8181348275858973</v>
          </cell>
          <cell r="G48">
            <v>10.747844807211624</v>
          </cell>
        </row>
        <row r="51">
          <cell r="A51" t="str">
            <v>Reserves and external debt</v>
          </cell>
        </row>
        <row r="52">
          <cell r="A52" t="str">
            <v xml:space="preserve">  Gross official reserves (end-of-period)</v>
          </cell>
          <cell r="D52">
            <v>6.2</v>
          </cell>
          <cell r="E52">
            <v>9.7739999999999991</v>
          </cell>
          <cell r="F52">
            <v>12.617000000000001</v>
          </cell>
          <cell r="G52">
            <v>12.824999999999999</v>
          </cell>
        </row>
        <row r="53">
          <cell r="A53" t="str">
            <v xml:space="preserve">   (In months of  imports of goods and services)</v>
          </cell>
          <cell r="D53">
            <v>4.3</v>
          </cell>
          <cell r="E53">
            <v>3.5850348453356156</v>
          </cell>
          <cell r="F53">
            <v>4.3751426796318507</v>
          </cell>
          <cell r="G53">
            <v>4.5273361083736594</v>
          </cell>
        </row>
        <row r="54">
          <cell r="A54" t="str">
            <v xml:space="preserve">  Total external debt (end-of-period)  7/</v>
          </cell>
          <cell r="D54">
            <v>10.7</v>
          </cell>
          <cell r="E54">
            <v>21.616499999999998</v>
          </cell>
          <cell r="F54">
            <v>24.348400000000002</v>
          </cell>
          <cell r="G54">
            <v>22.798399999999997</v>
          </cell>
        </row>
        <row r="55">
          <cell r="A55" t="str">
            <v xml:space="preserve">   (Percent of GDP) </v>
          </cell>
          <cell r="D55">
            <v>26.9</v>
          </cell>
          <cell r="E55">
            <v>44.865238494726746</v>
          </cell>
          <cell r="F55">
            <v>40.42263804704443</v>
          </cell>
          <cell r="G55">
            <v>44.877294053464261</v>
          </cell>
        </row>
        <row r="56">
          <cell r="A56" t="str">
            <v xml:space="preserve">  Short-term debt (convertible currencies, end-of-period)  7/</v>
          </cell>
          <cell r="D56">
            <v>2.9</v>
          </cell>
          <cell r="E56">
            <v>7.0591999999999997</v>
          </cell>
          <cell r="F56">
            <v>9.0919000000000008</v>
          </cell>
          <cell r="G56">
            <v>8.5187999999999988</v>
          </cell>
        </row>
        <row r="57">
          <cell r="A57" t="str">
            <v xml:space="preserve">  External debt service ratio in convertible currencies  7/</v>
          </cell>
        </row>
        <row r="58">
          <cell r="A58" t="str">
            <v xml:space="preserve">    (Percent of exports of goods and nonfactor services)</v>
          </cell>
          <cell r="D58">
            <v>13.1</v>
          </cell>
          <cell r="E58">
            <v>15.722020515115785</v>
          </cell>
          <cell r="F58">
            <v>15.139651764372179</v>
          </cell>
          <cell r="G58">
            <v>12.767906099552311</v>
          </cell>
        </row>
        <row r="61">
          <cell r="A61" t="str">
            <v>Exchange rate (period average)</v>
          </cell>
        </row>
        <row r="62">
          <cell r="A62" t="str">
            <v xml:space="preserve">  Nominal effective </v>
          </cell>
          <cell r="D62">
            <v>-0.17093711260115496</v>
          </cell>
          <cell r="E62">
            <v>-3.7</v>
          </cell>
          <cell r="F62">
            <v>-0.6</v>
          </cell>
          <cell r="G62">
            <v>-3.6</v>
          </cell>
        </row>
        <row r="63">
          <cell r="A63" t="str">
            <v xml:space="preserve">  Real effective (ULC-based)</v>
          </cell>
          <cell r="D63">
            <v>9.0117606701676003</v>
          </cell>
          <cell r="E63">
            <v>-0.4</v>
          </cell>
          <cell r="F63">
            <v>8.1</v>
          </cell>
          <cell r="G63">
            <v>-0.7</v>
          </cell>
        </row>
        <row r="65">
          <cell r="A65" t="str">
            <v>Memorandum item:</v>
          </cell>
        </row>
        <row r="66">
          <cell r="A66" t="str">
            <v xml:space="preserve">  GDP in nominal terms</v>
          </cell>
        </row>
        <row r="67">
          <cell r="A67" t="str">
            <v xml:space="preserve">    (In US$ billions)</v>
          </cell>
          <cell r="D67">
            <v>39.799999999999997</v>
          </cell>
          <cell r="E67">
            <v>52.608646307244861</v>
          </cell>
          <cell r="F67">
            <v>55.729317417229232</v>
          </cell>
          <cell r="G67">
            <v>52.977132645044229</v>
          </cell>
        </row>
        <row r="68">
          <cell r="A68" t="str">
            <v xml:space="preserve">    (In CZK billions)</v>
          </cell>
          <cell r="D68">
            <v>1148.5999999999999</v>
          </cell>
          <cell r="E68">
            <v>1668.8</v>
          </cell>
          <cell r="F68">
            <v>1798.3</v>
          </cell>
          <cell r="G68">
            <v>1833</v>
          </cell>
        </row>
        <row r="70">
          <cell r="A70" t="str">
            <v xml:space="preserve">  </v>
          </cell>
        </row>
        <row r="71">
          <cell r="A71" t="str">
            <v>Sources: Czech authorities; and staff estimates and projections.</v>
          </cell>
        </row>
        <row r="73">
          <cell r="A73" t="str">
            <v>1/ Staff projections.</v>
          </cell>
        </row>
        <row r="74">
          <cell r="A74" t="str">
            <v>2/ Net inflation excludes regulated prices and changes in indirect taxes. Authorities' target range for 2001.</v>
          </cell>
        </row>
        <row r="75">
          <cell r="A75" t="str">
            <v>3/ General government operations and debt; central government guarantees. Revenues and expenditures include privatization receipts and therefore</v>
          </cell>
        </row>
      </sheetData>
      <sheetData sheetId="8"/>
      <sheetData sheetId="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KA2"/>
      <sheetName val="my table"/>
      <sheetName val="i3-LQ"/>
      <sheetName val="Debt"/>
      <sheetName val="Assu"/>
      <sheetName val="BOP"/>
      <sheetName val="Assu. summary"/>
      <sheetName val="output"/>
      <sheetName val="outmacro"/>
      <sheetName val="WE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."/>
      <sheetName val="Table 3.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22"/>
      <sheetName val="Table 23"/>
      <sheetName val="Table 24"/>
      <sheetName val="Table 25"/>
      <sheetName val="Table26"/>
      <sheetName val="Table 27"/>
      <sheetName val="Table28"/>
      <sheetName val="Table 29"/>
      <sheetName val="ControlSheet"/>
      <sheetName val="Table 30"/>
      <sheetName val="Table21"/>
      <sheetName val="Table 22"/>
      <sheetName val="Table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PanelChart"/>
      <sheetName val="Table_GEF"/>
      <sheetName val="Chartdata"/>
      <sheetName val="A1_historical"/>
      <sheetName val="B1_irate"/>
      <sheetName val="B2_GDP"/>
      <sheetName val="B3_CAB"/>
      <sheetName val="B4_Combined"/>
      <sheetName val="B5_Depreciation"/>
      <sheetName val="A2_alternative"/>
      <sheetName val="A3_market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150dp"/>
      <sheetName val="RED47"/>
      <sheetName val="Rank"/>
      <sheetName val="Commercial Banks"/>
      <sheetName val="T7"/>
    </sheetNames>
    <sheetDataSet>
      <sheetData sheetId="0" refreshError="1"/>
      <sheetData sheetId="1" refreshError="1"/>
      <sheetData sheetId="2" refreshError="1">
        <row r="3">
          <cell r="B3" t="str">
            <v>External Debt Sustainability Framework, 2000-2010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1995</v>
          </cell>
          <cell r="D8">
            <v>1996</v>
          </cell>
          <cell r="E8">
            <v>1997</v>
          </cell>
          <cell r="F8">
            <v>1998</v>
          </cell>
          <cell r="G8">
            <v>1999</v>
          </cell>
          <cell r="H8">
            <v>2000</v>
          </cell>
          <cell r="I8">
            <v>2001</v>
          </cell>
          <cell r="J8">
            <v>2002</v>
          </cell>
          <cell r="K8">
            <v>2003</v>
          </cell>
          <cell r="L8">
            <v>2004</v>
          </cell>
          <cell r="M8">
            <v>2005</v>
          </cell>
          <cell r="S8">
            <v>2006</v>
          </cell>
          <cell r="T8">
            <v>2007</v>
          </cell>
          <cell r="U8">
            <v>2008</v>
          </cell>
          <cell r="V8">
            <v>2009</v>
          </cell>
          <cell r="W8">
            <v>2010</v>
          </cell>
          <cell r="X8">
            <v>2011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27.827143186829524</v>
          </cell>
          <cell r="D12">
            <v>28.477824267660534</v>
          </cell>
          <cell r="E12">
            <v>31.072419950435865</v>
          </cell>
          <cell r="F12">
            <v>36.574292747427883</v>
          </cell>
          <cell r="G12">
            <v>40.264478031766188</v>
          </cell>
          <cell r="H12">
            <v>45.409712848704906</v>
          </cell>
          <cell r="I12">
            <v>46.054244929808483</v>
          </cell>
          <cell r="J12">
            <v>47.523120253755543</v>
          </cell>
          <cell r="K12">
            <v>52.299048021540614</v>
          </cell>
          <cell r="L12">
            <v>46.437884371086149</v>
          </cell>
          <cell r="M12">
            <v>37.800126732454714</v>
          </cell>
          <cell r="S12">
            <v>38.362436203717643</v>
          </cell>
          <cell r="T12">
            <v>38.406957404478156</v>
          </cell>
          <cell r="U12">
            <v>38.146187105693365</v>
          </cell>
          <cell r="V12">
            <v>36.808499323906979</v>
          </cell>
          <cell r="W12">
            <v>35.558309557314352</v>
          </cell>
          <cell r="X12">
            <v>34.529000742578553</v>
          </cell>
          <cell r="AA12">
            <v>-1.7918969785476864</v>
          </cell>
        </row>
        <row r="14">
          <cell r="A14">
            <v>2</v>
          </cell>
          <cell r="B14" t="str">
            <v>Change in external debt</v>
          </cell>
          <cell r="D14">
            <v>0.65068108083100995</v>
          </cell>
          <cell r="E14">
            <v>2.5945956827753314</v>
          </cell>
          <cell r="F14">
            <v>5.5018727969920178</v>
          </cell>
          <cell r="G14">
            <v>3.6901852843383054</v>
          </cell>
          <cell r="H14">
            <v>5.1452348169387179</v>
          </cell>
          <cell r="I14">
            <v>0.64453208110357707</v>
          </cell>
          <cell r="J14">
            <v>1.46887532394706</v>
          </cell>
          <cell r="K14">
            <v>4.7759277677850704</v>
          </cell>
          <cell r="L14">
            <v>-5.8611636504544649</v>
          </cell>
          <cell r="M14">
            <v>-8.6377576386314345</v>
          </cell>
          <cell r="S14">
            <v>0.56230947126292818</v>
          </cell>
          <cell r="T14">
            <v>4.452120076051358E-2</v>
          </cell>
          <cell r="U14">
            <v>-0.26077029878479152</v>
          </cell>
          <cell r="V14">
            <v>-1.3376877817863857</v>
          </cell>
          <cell r="W14">
            <v>-1.2501897665926265</v>
          </cell>
          <cell r="X14">
            <v>-1.0293088147357992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2.5155907450021102</v>
          </cell>
          <cell r="E15">
            <v>-1.6629987718349488</v>
          </cell>
          <cell r="F15">
            <v>-2.090591783671492</v>
          </cell>
          <cell r="G15">
            <v>6.2629521364405036</v>
          </cell>
          <cell r="H15">
            <v>6.4528783696999321</v>
          </cell>
          <cell r="I15">
            <v>-2.1706731470476841</v>
          </cell>
          <cell r="J15">
            <v>-3.8432895871342665</v>
          </cell>
          <cell r="K15">
            <v>7.4168454666967314</v>
          </cell>
          <cell r="L15">
            <v>-6.3385907149520051</v>
          </cell>
          <cell r="M15">
            <v>-11.519119623015765</v>
          </cell>
          <cell r="S15">
            <v>0.42302703127567698</v>
          </cell>
          <cell r="T15">
            <v>0.63506520301859881</v>
          </cell>
          <cell r="U15">
            <v>-0.66785436892264993</v>
          </cell>
          <cell r="V15">
            <v>-1.5555077461891385</v>
          </cell>
          <cell r="W15">
            <v>-1.5347336122325728</v>
          </cell>
          <cell r="X15">
            <v>-1.5222228799874453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2.9500705138157968</v>
          </cell>
          <cell r="E16">
            <v>2.6435604766287164</v>
          </cell>
          <cell r="F16">
            <v>3.538040599460019</v>
          </cell>
          <cell r="G16">
            <v>2.5657779902981943</v>
          </cell>
          <cell r="H16">
            <v>-3.895406019845713</v>
          </cell>
          <cell r="I16">
            <v>-4.0882190744706284</v>
          </cell>
          <cell r="J16">
            <v>-2.0265264117934039</v>
          </cell>
          <cell r="K16">
            <v>-1.5842426889007037</v>
          </cell>
          <cell r="L16">
            <v>-1.4885347019879471</v>
          </cell>
          <cell r="M16">
            <v>-1.4646583321137183</v>
          </cell>
          <cell r="S16">
            <v>0.42992179530000463</v>
          </cell>
          <cell r="T16">
            <v>0.62345597052561874</v>
          </cell>
          <cell r="U16">
            <v>0.5839605977487039</v>
          </cell>
          <cell r="V16">
            <v>0.27555274141605451</v>
          </cell>
          <cell r="W16">
            <v>0.2407546828294263</v>
          </cell>
          <cell r="X16">
            <v>0.25937471636527804</v>
          </cell>
          <cell r="Y16">
            <v>1.7918969785476864</v>
          </cell>
        </row>
        <row r="17">
          <cell r="A17">
            <v>5</v>
          </cell>
          <cell r="B17" t="str">
            <v>Deficit in balance of goods and services</v>
          </cell>
          <cell r="D17">
            <v>3.9608664324196017</v>
          </cell>
          <cell r="E17">
            <v>-3.4796248445492726</v>
          </cell>
          <cell r="F17">
            <v>-3.3729061676472778</v>
          </cell>
          <cell r="G17">
            <v>-3.2060102481046986</v>
          </cell>
          <cell r="H17">
            <v>-8.4798428565616959</v>
          </cell>
          <cell r="I17">
            <v>-10.212378201437215</v>
          </cell>
          <cell r="J17">
            <v>-7.7666073678079464</v>
          </cell>
          <cell r="K17">
            <v>-7.6148200625131821</v>
          </cell>
          <cell r="L17">
            <v>-6.9611039964526569</v>
          </cell>
          <cell r="M17">
            <v>-6.4358952596151333</v>
          </cell>
          <cell r="S17">
            <v>-4.2174776308203601</v>
          </cell>
          <cell r="T17">
            <v>-4.3446568370763874</v>
          </cell>
          <cell r="U17">
            <v>-3.5168279362037289</v>
          </cell>
          <cell r="V17">
            <v>-3.5279129148168131</v>
          </cell>
          <cell r="W17">
            <v>-3.6047560160212573</v>
          </cell>
          <cell r="X17">
            <v>-3.8126296595809919</v>
          </cell>
        </row>
        <row r="18">
          <cell r="A18">
            <v>6</v>
          </cell>
          <cell r="B18" t="str">
            <v>Exports</v>
          </cell>
          <cell r="C18">
            <v>13.103093361120566</v>
          </cell>
          <cell r="D18">
            <v>13.36046046502681</v>
          </cell>
          <cell r="E18">
            <v>13.134972090158284</v>
          </cell>
          <cell r="F18">
            <v>15.114023623695646</v>
          </cell>
          <cell r="G18">
            <v>14.747596544067695</v>
          </cell>
          <cell r="H18">
            <v>17.280052193586215</v>
          </cell>
          <cell r="I18">
            <v>20.101132871743602</v>
          </cell>
          <cell r="J18">
            <v>18.272643716278289</v>
          </cell>
          <cell r="K18">
            <v>19.864572856665035</v>
          </cell>
          <cell r="L18">
            <v>18.996571727027138</v>
          </cell>
          <cell r="M18">
            <v>18.194553293237256</v>
          </cell>
          <cell r="S18">
            <v>18.01940401077719</v>
          </cell>
          <cell r="T18">
            <v>18.511563328201756</v>
          </cell>
          <cell r="U18">
            <v>18.001409286695633</v>
          </cell>
          <cell r="V18">
            <v>18.490670415665349</v>
          </cell>
          <cell r="W18">
            <v>18.950518280149431</v>
          </cell>
          <cell r="X18">
            <v>19.703028249700498</v>
          </cell>
        </row>
        <row r="19">
          <cell r="A19">
            <v>7</v>
          </cell>
          <cell r="B19" t="str">
            <v xml:space="preserve">Imports </v>
          </cell>
          <cell r="D19">
            <v>17.321326897446411</v>
          </cell>
          <cell r="E19">
            <v>9.6553472456090113</v>
          </cell>
          <cell r="F19">
            <v>11.741117456048368</v>
          </cell>
          <cell r="G19">
            <v>11.541586295962997</v>
          </cell>
          <cell r="H19">
            <v>8.8002093370245191</v>
          </cell>
          <cell r="I19">
            <v>9.8887546703063869</v>
          </cell>
          <cell r="J19">
            <v>10.506036348470342</v>
          </cell>
          <cell r="K19">
            <v>12.249752794151853</v>
          </cell>
          <cell r="L19">
            <v>12.035467730574481</v>
          </cell>
          <cell r="M19">
            <v>11.758658033622122</v>
          </cell>
          <cell r="S19">
            <v>13.80192637995683</v>
          </cell>
          <cell r="T19">
            <v>14.166906491125369</v>
          </cell>
          <cell r="U19">
            <v>14.484581350491904</v>
          </cell>
          <cell r="V19">
            <v>14.962757500848536</v>
          </cell>
          <cell r="W19">
            <v>15.345762264128174</v>
          </cell>
          <cell r="X19">
            <v>15.890398590119506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-1.2249435894567466</v>
          </cell>
          <cell r="E20">
            <v>-2.7787779755663116</v>
          </cell>
          <cell r="F20">
            <v>-5.0517492114984872</v>
          </cell>
          <cell r="G20">
            <v>-2.2312266369523392</v>
          </cell>
          <cell r="H20">
            <v>-1.7213625282789431</v>
          </cell>
          <cell r="I20">
            <v>-2.6376295689416644</v>
          </cell>
          <cell r="J20">
            <v>-3.0484042579074391</v>
          </cell>
          <cell r="K20">
            <v>-1.7616416644231585</v>
          </cell>
          <cell r="L20">
            <v>-1.0431233239018987</v>
          </cell>
          <cell r="M20">
            <v>-2.536062120970223</v>
          </cell>
          <cell r="S20">
            <v>-2.2242392649417373</v>
          </cell>
          <cell r="T20">
            <v>-2.0233225857366341</v>
          </cell>
          <cell r="U20">
            <v>-2.1643698851007245</v>
          </cell>
          <cell r="V20">
            <v>-2.1891096614786472</v>
          </cell>
          <cell r="W20">
            <v>-2.2231514682321389</v>
          </cell>
          <cell r="X20">
            <v>-2.1373981249157614</v>
          </cell>
          <cell r="Y20">
            <v>-2.1373981249157614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1.0469220077109218</v>
          </cell>
          <cell r="E21">
            <v>2.7787779755663116</v>
          </cell>
          <cell r="F21">
            <v>5.0517492114984872</v>
          </cell>
          <cell r="G21">
            <v>2.2312266369523392</v>
          </cell>
          <cell r="H21">
            <v>1.7213625282789431</v>
          </cell>
          <cell r="I21">
            <v>2.6376295689416644</v>
          </cell>
          <cell r="J21">
            <v>3.0484042579074391</v>
          </cell>
          <cell r="K21">
            <v>1.7616416644231585</v>
          </cell>
          <cell r="L21">
            <v>1.0431233239018987</v>
          </cell>
          <cell r="M21">
            <v>2.536062120970223</v>
          </cell>
          <cell r="S21">
            <v>2.2242392649417373</v>
          </cell>
          <cell r="T21">
            <v>2.0233225857366341</v>
          </cell>
          <cell r="U21">
            <v>2.1643698851007245</v>
          </cell>
          <cell r="V21">
            <v>2.1891096614786472</v>
          </cell>
          <cell r="W21">
            <v>2.2231514682321389</v>
          </cell>
          <cell r="X21">
            <v>2.1373981249157614</v>
          </cell>
        </row>
        <row r="22">
          <cell r="A22" t="str">
            <v>hide</v>
          </cell>
          <cell r="B22" t="str">
            <v>Net portfolio investment,equity</v>
          </cell>
          <cell r="D22">
            <v>0.17802158174582483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9</v>
          </cell>
          <cell r="B23" t="str">
            <v>Automatic debt dynamics 1/</v>
          </cell>
          <cell r="D23">
            <v>0.79046382064306009</v>
          </cell>
          <cell r="E23">
            <v>-1.5277812728973537</v>
          </cell>
          <cell r="F23">
            <v>-0.57688317163302405</v>
          </cell>
          <cell r="G23">
            <v>5.9284007830946486</v>
          </cell>
          <cell r="H23">
            <v>12.069646917824588</v>
          </cell>
          <cell r="I23">
            <v>4.5551754963646092</v>
          </cell>
          <cell r="J23">
            <v>1.231641082566576</v>
          </cell>
          <cell r="K23">
            <v>10.762729820020594</v>
          </cell>
          <cell r="L23">
            <v>-3.8069326890621591</v>
          </cell>
          <cell r="M23">
            <v>-7.5183991699318238</v>
          </cell>
          <cell r="S23">
            <v>2.2173445009174095</v>
          </cell>
          <cell r="T23">
            <v>2.0349318182296141</v>
          </cell>
          <cell r="U23">
            <v>0.91255491842937064</v>
          </cell>
          <cell r="V23">
            <v>0.35804917387345414</v>
          </cell>
          <cell r="W23">
            <v>0.44766317317013982</v>
          </cell>
          <cell r="X23">
            <v>0.35580052856303801</v>
          </cell>
          <cell r="Y23">
            <v>0.34550114636807505</v>
          </cell>
        </row>
        <row r="24">
          <cell r="A24" t="str">
            <v>hide</v>
          </cell>
          <cell r="B24" t="str">
            <v>Denominator: 1+g+r+gr</v>
          </cell>
          <cell r="D24">
            <v>1.0523677390395292</v>
          </cell>
          <cell r="E24">
            <v>1.1362937126984194</v>
          </cell>
          <cell r="F24">
            <v>1.0980310692167397</v>
          </cell>
          <cell r="G24">
            <v>0.92317891156420873</v>
          </cell>
          <cell r="H24">
            <v>0.82139295787955102</v>
          </cell>
          <cell r="I24">
            <v>0.96995753887179526</v>
          </cell>
          <cell r="J24">
            <v>1.0489437125477905</v>
          </cell>
          <cell r="K24">
            <v>0.86751322901733152</v>
          </cell>
          <cell r="L24">
            <v>1.1481493764611281</v>
          </cell>
          <cell r="M24">
            <v>1.2728316963506765</v>
          </cell>
          <cell r="S24">
            <v>1.0097757027456906</v>
          </cell>
          <cell r="T24">
            <v>1.0024077788894341</v>
          </cell>
          <cell r="U24">
            <v>1.0375663615710768</v>
          </cell>
          <cell r="V24">
            <v>1.0574563311184948</v>
          </cell>
          <cell r="W24">
            <v>1.0577951371017122</v>
          </cell>
          <cell r="X24">
            <v>1.0610887317759343</v>
          </cell>
          <cell r="Y24">
            <v>1.0610887317759343</v>
          </cell>
        </row>
        <row r="25">
          <cell r="A25">
            <v>10</v>
          </cell>
          <cell r="B25" t="str">
            <v>Contribution from nominal interest rate</v>
          </cell>
          <cell r="D25">
            <v>2.1751932441746984</v>
          </cell>
          <cell r="E25">
            <v>1.8880155018602462</v>
          </cell>
          <cell r="F25">
            <v>2.1972300900851853</v>
          </cell>
          <cell r="G25">
            <v>2.884920323964534</v>
          </cell>
          <cell r="H25">
            <v>3.3143742376902647</v>
          </cell>
          <cell r="I25">
            <v>3.1487020390966287</v>
          </cell>
          <cell r="J25">
            <v>3.3805321035872917</v>
          </cell>
          <cell r="K25">
            <v>3.504990642287158</v>
          </cell>
          <cell r="L25">
            <v>2.9413803029138967</v>
          </cell>
          <cell r="M25">
            <v>2.435569453119637</v>
          </cell>
          <cell r="S25">
            <v>2.5979496801034268</v>
          </cell>
          <cell r="T25">
            <v>2.1707737659105324</v>
          </cell>
          <cell r="U25">
            <v>2.3231478470577671</v>
          </cell>
          <cell r="V25">
            <v>2.4380841098801538</v>
          </cell>
          <cell r="W25">
            <v>2.4651166296581692</v>
          </cell>
          <cell r="X25">
            <v>2.4077219784129658</v>
          </cell>
          <cell r="Y25">
            <v>2.3380254859006047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-1.3756500739943727</v>
          </cell>
          <cell r="E26">
            <v>-0.51523887317358985</v>
          </cell>
          <cell r="F26">
            <v>-0.97071502540586418</v>
          </cell>
          <cell r="G26">
            <v>-0.22573576848553051</v>
          </cell>
          <cell r="H26">
            <v>2.0607977923516989</v>
          </cell>
          <cell r="I26">
            <v>-1.3693086011474331</v>
          </cell>
          <cell r="J26">
            <v>-0.6460750920598235</v>
          </cell>
          <cell r="K26">
            <v>-1.0584688235787245</v>
          </cell>
          <cell r="L26">
            <v>-1.7494252388140368</v>
          </cell>
          <cell r="M26">
            <v>-1.3863891877543575</v>
          </cell>
          <cell r="S26">
            <v>-1.4973668519008954</v>
          </cell>
          <cell r="T26">
            <v>-1.5308115923130348</v>
          </cell>
          <cell r="U26">
            <v>-1.4806554578859941</v>
          </cell>
          <cell r="V26">
            <v>-1.4429413672466396</v>
          </cell>
          <cell r="W26">
            <v>-1.3918951990934589</v>
          </cell>
          <cell r="X26">
            <v>-1.3404462225435483</v>
          </cell>
          <cell r="Y26">
            <v>-1.3016442342116938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-9.0793495372656057E-3</v>
          </cell>
          <cell r="E27">
            <v>-2.9005579015840102</v>
          </cell>
          <cell r="F27">
            <v>-1.8033982363123451</v>
          </cell>
          <cell r="G27">
            <v>3.2692162276156456</v>
          </cell>
          <cell r="H27">
            <v>6.6944748877826248</v>
          </cell>
          <cell r="I27">
            <v>2.7757820584154138</v>
          </cell>
          <cell r="J27">
            <v>-1.5028159289608922</v>
          </cell>
          <cell r="K27">
            <v>8.3162080013121606</v>
          </cell>
          <cell r="L27">
            <v>-4.9988877531620188</v>
          </cell>
          <cell r="M27">
            <v>-8.5675794352971035</v>
          </cell>
          <cell r="S27">
            <v>1.1167616727148784</v>
          </cell>
          <cell r="T27">
            <v>1.3949696446321163</v>
          </cell>
          <cell r="U27">
            <v>7.0062529257597636E-2</v>
          </cell>
          <cell r="V27">
            <v>-0.63709356876006007</v>
          </cell>
          <cell r="W27">
            <v>-0.62555825739457049</v>
          </cell>
          <cell r="X27">
            <v>-0.71147522730637947</v>
          </cell>
          <cell r="Y27">
            <v>-0.69088010532083577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-1.8649096641711003</v>
          </cell>
          <cell r="E28">
            <v>4.2575944546102802</v>
          </cell>
          <cell r="F28">
            <v>7.5924645806635098</v>
          </cell>
          <cell r="G28">
            <v>-2.5727668521021982</v>
          </cell>
          <cell r="H28">
            <v>-1.3076435527612142</v>
          </cell>
          <cell r="I28">
            <v>2.8152052281512612</v>
          </cell>
          <cell r="J28">
            <v>5.3121649110813269</v>
          </cell>
          <cell r="K28">
            <v>-2.6409176989116609</v>
          </cell>
          <cell r="L28">
            <v>0.47742706449754024</v>
          </cell>
          <cell r="M28">
            <v>2.8813619843843306</v>
          </cell>
          <cell r="S28">
            <v>0.13928243998725121</v>
          </cell>
          <cell r="T28">
            <v>-0.59054400225808523</v>
          </cell>
          <cell r="U28">
            <v>0.40708407013785841</v>
          </cell>
          <cell r="V28">
            <v>0.21781996440275275</v>
          </cell>
          <cell r="W28">
            <v>0.28454384563994628</v>
          </cell>
          <cell r="X28">
            <v>0.49291406525164616</v>
          </cell>
          <cell r="Y28">
            <v>0</v>
          </cell>
        </row>
        <row r="30">
          <cell r="B30" t="str">
            <v>External debt-to-exports ratio (in percent)</v>
          </cell>
          <cell r="C30">
            <v>212.37079230006927</v>
          </cell>
          <cell r="D30">
            <v>213.15002085598692</v>
          </cell>
          <cell r="E30">
            <v>236.56251217859591</v>
          </cell>
          <cell r="F30">
            <v>241.98911989317656</v>
          </cell>
          <cell r="G30">
            <v>273.02400029354482</v>
          </cell>
          <cell r="H30">
            <v>262.78689635879397</v>
          </cell>
          <cell r="I30">
            <v>229.11268346744515</v>
          </cell>
          <cell r="J30">
            <v>260.07796677729397</v>
          </cell>
          <cell r="K30">
            <v>263.27798940812886</v>
          </cell>
          <cell r="L30">
            <v>244.45402590730211</v>
          </cell>
          <cell r="M30">
            <v>207.75517883423205</v>
          </cell>
          <cell r="S30">
            <v>212.89514448298914</v>
          </cell>
          <cell r="T30">
            <v>207.47549368759377</v>
          </cell>
          <cell r="U30">
            <v>211.9066707398637</v>
          </cell>
          <cell r="V30">
            <v>199.06525018542709</v>
          </cell>
          <cell r="W30">
            <v>187.63766263090281</v>
          </cell>
          <cell r="X30">
            <v>175.24717675367197</v>
          </cell>
        </row>
        <row r="32">
          <cell r="B32" t="str">
            <v>Gross external financing need (in billions of US dollars) 3/</v>
          </cell>
          <cell r="D32">
            <v>11.902903431120297</v>
          </cell>
          <cell r="E32">
            <v>16.156556433588076</v>
          </cell>
          <cell r="F32">
            <v>14.938820385104657</v>
          </cell>
          <cell r="G32">
            <v>13.928871145543585</v>
          </cell>
          <cell r="H32">
            <v>8.3624089357911302</v>
          </cell>
          <cell r="I32">
            <v>8.7420668794403174</v>
          </cell>
          <cell r="J32">
            <v>10.764463026050214</v>
          </cell>
          <cell r="K32">
            <v>13.221166021095659</v>
          </cell>
          <cell r="L32">
            <v>12.769018636732786</v>
          </cell>
          <cell r="M32">
            <v>12.459160155848535</v>
          </cell>
          <cell r="S32">
            <v>15.71926270793422</v>
          </cell>
          <cell r="T32">
            <v>15.665410145180729</v>
          </cell>
          <cell r="U32">
            <v>16.26746031902503</v>
          </cell>
          <cell r="V32">
            <v>17.560776988044715</v>
          </cell>
          <cell r="W32">
            <v>18.35981727621348</v>
          </cell>
          <cell r="X32">
            <v>19.702522674881639</v>
          </cell>
        </row>
        <row r="33">
          <cell r="B33" t="str">
            <v>in percent of GDP</v>
          </cell>
          <cell r="D33">
            <v>12.868599531303843</v>
          </cell>
          <cell r="E33">
            <v>16.127938498970661</v>
          </cell>
          <cell r="F33">
            <v>15.877870398278644</v>
          </cell>
          <cell r="G33">
            <v>15.289965510820011</v>
          </cell>
          <cell r="H33">
            <v>10.338290815625511</v>
          </cell>
          <cell r="I33">
            <v>11.142399997094715</v>
          </cell>
          <cell r="J33">
            <v>13.079911532749117</v>
          </cell>
          <cell r="K33">
            <v>18.518512063793203</v>
          </cell>
          <cell r="L33">
            <v>15.577417381349324</v>
          </cell>
          <cell r="M33">
            <v>11.94141309964313</v>
          </cell>
          <cell r="O33" t="str">
            <v>10-Year</v>
          </cell>
          <cell r="Q33" t="str">
            <v>10-Year</v>
          </cell>
          <cell r="S33">
            <v>14.920185054561713</v>
          </cell>
          <cell r="T33">
            <v>14.833354610832055</v>
          </cell>
          <cell r="U33">
            <v>14.845727414903282</v>
          </cell>
          <cell r="V33">
            <v>15.155246759834155</v>
          </cell>
          <cell r="W33">
            <v>14.979112165640679</v>
          </cell>
          <cell r="X33">
            <v>15.149135553183534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81.707227570937263</v>
          </cell>
          <cell r="D37">
            <v>92.495717208120297</v>
          </cell>
          <cell r="E37">
            <v>100.1774432275969</v>
          </cell>
          <cell r="F37">
            <v>94.085793688832538</v>
          </cell>
          <cell r="G37">
            <v>91.098120108163485</v>
          </cell>
          <cell r="H37">
            <v>80.887731685318911</v>
          </cell>
          <cell r="I37">
            <v>78.457665150414059</v>
          </cell>
          <cell r="J37">
            <v>82.29767456070671</v>
          </cell>
          <cell r="K37">
            <v>71.394321398776185</v>
          </cell>
          <cell r="L37">
            <v>81.971345596870236</v>
          </cell>
          <cell r="M37">
            <v>104.33572686821191</v>
          </cell>
          <cell r="S37">
            <v>105.35568191983113</v>
          </cell>
          <cell r="T37">
            <v>105.60935510663963</v>
          </cell>
          <cell r="U37">
            <v>109.5767143258639</v>
          </cell>
          <cell r="V37">
            <v>115.87259030704746</v>
          </cell>
          <cell r="W37">
            <v>122.56946255017381</v>
          </cell>
          <cell r="X37">
            <v>130.05707557182183</v>
          </cell>
          <cell r="Y37">
            <v>138.00209737699129</v>
          </cell>
        </row>
        <row r="38">
          <cell r="B38" t="str">
            <v>Real GDP growth (in percent)</v>
          </cell>
          <cell r="D38">
            <v>5.2024375925308952</v>
          </cell>
          <cell r="E38">
            <v>2.0558547121516613</v>
          </cell>
          <cell r="F38">
            <v>3.4302936782888205</v>
          </cell>
          <cell r="G38">
            <v>0.56978408985430828</v>
          </cell>
          <cell r="H38">
            <v>-4.2040152436993106</v>
          </cell>
          <cell r="I38">
            <v>2.9248614831591579</v>
          </cell>
          <cell r="J38">
            <v>1.4715177866508666</v>
          </cell>
          <cell r="K38">
            <v>1.9321873270398138</v>
          </cell>
          <cell r="L38">
            <v>3.8406081431585637</v>
          </cell>
          <cell r="M38">
            <v>3.8000010671251472</v>
          </cell>
          <cell r="O38">
            <v>2.1023530636259924</v>
          </cell>
          <cell r="Q38">
            <v>2.5927705138243669</v>
          </cell>
          <cell r="S38">
            <v>3.9999989308187711</v>
          </cell>
          <cell r="T38">
            <v>4.0000000000000036</v>
          </cell>
          <cell r="U38">
            <v>4.0000000000000036</v>
          </cell>
          <cell r="V38">
            <v>4.0000000000000036</v>
          </cell>
          <cell r="W38">
            <v>4.0000000000000036</v>
          </cell>
          <cell r="X38">
            <v>4.0000000000000036</v>
          </cell>
          <cell r="Y38">
            <v>4.0000000000000036</v>
          </cell>
          <cell r="AA38">
            <v>4.0000000000000036</v>
          </cell>
        </row>
        <row r="39">
          <cell r="B39" t="str">
            <v>Exchange rate appreciation (US dollar value of local currency, change in percent)</v>
          </cell>
          <cell r="D39">
            <v>-15.833544271756207</v>
          </cell>
          <cell r="E39">
            <v>-4.7301108491746398</v>
          </cell>
          <cell r="F39">
            <v>-9.1393437237915265</v>
          </cell>
          <cell r="G39">
            <v>-20.020542863885392</v>
          </cell>
          <cell r="H39">
            <v>-23.866322974537969</v>
          </cell>
          <cell r="I39">
            <v>-15.943530805049377</v>
          </cell>
          <cell r="J39">
            <v>-2.706029207657179</v>
          </cell>
          <cell r="K39">
            <v>-20.022759085308184</v>
          </cell>
          <cell r="L39">
            <v>3.1163950889241621</v>
          </cell>
          <cell r="M39">
            <v>16.255256826027818</v>
          </cell>
          <cell r="O39">
            <v>-9.2890531866208494</v>
          </cell>
          <cell r="Q39">
            <v>12.474578760318973</v>
          </cell>
          <cell r="S39">
            <v>-6.9211955886601784</v>
          </cell>
          <cell r="T39">
            <v>-8.2899294418391278</v>
          </cell>
          <cell r="U39">
            <v>-3.9094667116496118</v>
          </cell>
          <cell r="V39">
            <v>-1.4623929276467051</v>
          </cell>
          <cell r="W39">
            <v>-1.2513873295957101</v>
          </cell>
          <cell r="X39">
            <v>-0.94391970054537033</v>
          </cell>
          <cell r="Y39">
            <v>-0.94391970054537033</v>
          </cell>
          <cell r="AA39">
            <v>-3.171419222255305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18.850957257864987</v>
          </cell>
          <cell r="E40">
            <v>16.868378789801476</v>
          </cell>
          <cell r="F40">
            <v>16.839852933650889</v>
          </cell>
          <cell r="G40">
            <v>14.773045408734209</v>
          </cell>
          <cell r="H40">
            <v>12.622940834170926</v>
          </cell>
          <cell r="I40">
            <v>12.114371909063681</v>
          </cell>
          <cell r="J40">
            <v>6.248326749264943</v>
          </cell>
          <cell r="K40">
            <v>6.4138962871332472</v>
          </cell>
          <cell r="L40">
            <v>7.2268257111746337</v>
          </cell>
          <cell r="M40">
            <v>5.477790491049972</v>
          </cell>
          <cell r="O40">
            <v>11.743638637190895</v>
          </cell>
          <cell r="Q40">
            <v>5.0673609055697169</v>
          </cell>
          <cell r="S40">
            <v>4.3135643865808815</v>
          </cell>
          <cell r="T40">
            <v>5.097905571479644</v>
          </cell>
          <cell r="U40">
            <v>3.8250001230937469</v>
          </cell>
          <cell r="V40">
            <v>3.187500080166128</v>
          </cell>
          <cell r="W40">
            <v>2.9999998224260915</v>
          </cell>
          <cell r="X40">
            <v>2.9999999619656492</v>
          </cell>
          <cell r="Y40">
            <v>2.9999999619656492</v>
          </cell>
          <cell r="AA40">
            <v>3.6220811118262519</v>
          </cell>
        </row>
        <row r="41">
          <cell r="B41" t="str">
            <v>GDP deflator in US dollars (change in percent)</v>
          </cell>
          <cell r="D41">
            <v>3.2638323034883676E-2</v>
          </cell>
          <cell r="E41">
            <v>11.340374925410558</v>
          </cell>
          <cell r="F41">
            <v>6.1614571676720242</v>
          </cell>
          <cell r="G41">
            <v>-8.2051413435080711</v>
          </cell>
          <cell r="H41">
            <v>-14.256013968735115</v>
          </cell>
          <cell r="I41">
            <v>-5.7606175131455162</v>
          </cell>
          <cell r="J41">
            <v>3.3732159947827967</v>
          </cell>
          <cell r="K41">
            <v>-14.893101799729159</v>
          </cell>
          <cell r="L41">
            <v>10.568437241646954</v>
          </cell>
          <cell r="M41">
            <v>22.623476229789684</v>
          </cell>
          <cell r="O41">
            <v>1.0984725257219039</v>
          </cell>
          <cell r="Q41">
            <v>12.087375907357632</v>
          </cell>
          <cell r="S41">
            <v>-2.9061814301173494</v>
          </cell>
          <cell r="T41">
            <v>-3.6146366452467271</v>
          </cell>
          <cell r="U41">
            <v>-0.23400369508876917</v>
          </cell>
          <cell r="V41">
            <v>1.678493376778345</v>
          </cell>
          <cell r="W41">
            <v>1.7110708751646442</v>
          </cell>
          <cell r="X41">
            <v>2.0277626707629226</v>
          </cell>
          <cell r="Y41">
            <v>2.0277626707629226</v>
          </cell>
          <cell r="AA41">
            <v>0.31373731647408309</v>
          </cell>
        </row>
        <row r="42">
          <cell r="B42" t="str">
            <v>Nominal external interest rate (in percent)</v>
          </cell>
          <cell r="D42">
            <v>8.2261523613017147</v>
          </cell>
          <cell r="E42">
            <v>7.5333709628835681</v>
          </cell>
          <cell r="F42">
            <v>7.7645285078531066</v>
          </cell>
          <cell r="G42">
            <v>7.2818840900603377</v>
          </cell>
          <cell r="H42">
            <v>6.7613037389144361</v>
          </cell>
          <cell r="I42">
            <v>6.7256696615950364</v>
          </cell>
          <cell r="J42">
            <v>7.699589691522041</v>
          </cell>
          <cell r="K42">
            <v>6.3982030925795019</v>
          </cell>
          <cell r="L42">
            <v>6.4573717658009313</v>
          </cell>
          <cell r="M42">
            <v>6.6757347811571908</v>
          </cell>
          <cell r="O42">
            <v>7.1523808653667853</v>
          </cell>
          <cell r="Q42">
            <v>0.632728572841883</v>
          </cell>
          <cell r="S42">
            <v>6.9400467424147756</v>
          </cell>
          <cell r="T42">
            <v>5.6722166903126876</v>
          </cell>
          <cell r="U42">
            <v>6.2759984699604416</v>
          </cell>
          <cell r="V42">
            <v>6.7586505320930854</v>
          </cell>
          <cell r="W42">
            <v>7.0842018314703612</v>
          </cell>
          <cell r="X42">
            <v>7.1848372218744379</v>
          </cell>
          <cell r="Y42">
            <v>7.1848372218744379</v>
          </cell>
          <cell r="AA42">
            <v>6.5951809491422022</v>
          </cell>
        </row>
        <row r="43">
          <cell r="B43" t="str">
            <v>Growth of exports (US dollar terms, in percent)</v>
          </cell>
          <cell r="D43">
            <v>15.4273540668169</v>
          </cell>
          <cell r="E43">
            <v>6.477059015827713</v>
          </cell>
          <cell r="F43">
            <v>8.0699752548217809</v>
          </cell>
          <cell r="G43">
            <v>-5.522908847250485</v>
          </cell>
          <cell r="H43">
            <v>4.0392095060575839</v>
          </cell>
          <cell r="I43">
            <v>12.830940267924063</v>
          </cell>
          <cell r="J43">
            <v>-4.6472909755288399</v>
          </cell>
          <cell r="K43">
            <v>-5.6908238922011911</v>
          </cell>
          <cell r="L43">
            <v>9.7979913319264931</v>
          </cell>
          <cell r="M43">
            <v>21.909386942831087</v>
          </cell>
          <cell r="O43">
            <v>6.26908926712251</v>
          </cell>
          <cell r="Q43">
            <v>9.3898329726107885</v>
          </cell>
          <cell r="S43">
            <v>5.5129399861186812E-3</v>
          </cell>
          <cell r="T43">
            <v>2.9786283081039588</v>
          </cell>
          <cell r="U43">
            <v>0.89724139232363331</v>
          </cell>
          <cell r="V43">
            <v>8.6196985261700387</v>
          </cell>
          <cell r="W43">
            <v>8.4101637835497058</v>
          </cell>
          <cell r="X43">
            <v>10.322371919082185</v>
          </cell>
          <cell r="AA43">
            <v>6.2456207858459036</v>
          </cell>
        </row>
        <row r="44">
          <cell r="B44" t="str">
            <v>Growth of imports  (US dollar terms, in percent)</v>
          </cell>
          <cell r="D44">
            <v>15.149557118289669</v>
          </cell>
          <cell r="E44">
            <v>-39.628070199976783</v>
          </cell>
          <cell r="F44">
            <v>14.207768227972828</v>
          </cell>
          <cell r="G44">
            <v>-4.8209353473688381</v>
          </cell>
          <cell r="H44">
            <v>-32.298117956247687</v>
          </cell>
          <cell r="I44">
            <v>8.9936815725844887</v>
          </cell>
          <cell r="J44">
            <v>11.442149582471828</v>
          </cell>
          <cell r="K44">
            <v>1.1496843209189533</v>
          </cell>
          <cell r="L44">
            <v>12.806478648893282</v>
          </cell>
          <cell r="M44">
            <v>24.355720831037075</v>
          </cell>
          <cell r="O44">
            <v>1.1357916798574816</v>
          </cell>
          <cell r="Q44">
            <v>21.149208607026498</v>
          </cell>
          <cell r="S44">
            <v>18.524153604219642</v>
          </cell>
          <cell r="T44">
            <v>2.891559327008264</v>
          </cell>
          <cell r="U44">
            <v>6.083246756267191</v>
          </cell>
          <cell r="V44">
            <v>9.2365893593858939</v>
          </cell>
          <cell r="W44">
            <v>8.4871735520220213</v>
          </cell>
          <cell r="X44">
            <v>9.8747823483366304</v>
          </cell>
          <cell r="AA44">
            <v>7.3146702686039999</v>
          </cell>
        </row>
        <row r="45">
          <cell r="B45" t="str">
            <v xml:space="preserve">Current account balance, excluding interest payments </v>
          </cell>
          <cell r="D45">
            <v>-2.9500705138157968</v>
          </cell>
          <cell r="E45">
            <v>-2.6435604766287164</v>
          </cell>
          <cell r="F45">
            <v>-3.538040599460019</v>
          </cell>
          <cell r="G45">
            <v>-2.5657779902981943</v>
          </cell>
          <cell r="H45">
            <v>3.895406019845713</v>
          </cell>
          <cell r="I45">
            <v>4.0882190744706284</v>
          </cell>
          <cell r="J45">
            <v>2.0265264117934039</v>
          </cell>
          <cell r="K45">
            <v>1.5842426889007037</v>
          </cell>
          <cell r="L45">
            <v>1.4885347019879471</v>
          </cell>
          <cell r="M45">
            <v>1.4646583321137183</v>
          </cell>
          <cell r="O45">
            <v>0.28501376489093888</v>
          </cell>
          <cell r="Q45">
            <v>2.9220476950900864</v>
          </cell>
          <cell r="S45">
            <v>-0.42992179530000463</v>
          </cell>
          <cell r="T45">
            <v>-0.62345597052561874</v>
          </cell>
          <cell r="U45">
            <v>-0.5839605977487039</v>
          </cell>
          <cell r="V45">
            <v>-0.27555274141605451</v>
          </cell>
          <cell r="W45">
            <v>-0.2407546828294263</v>
          </cell>
          <cell r="X45">
            <v>-0.25937471636527804</v>
          </cell>
          <cell r="AA45">
            <v>-0.39661974177701625</v>
          </cell>
        </row>
        <row r="46">
          <cell r="B46" t="str">
            <v xml:space="preserve">Net non-debt creating capital inflows </v>
          </cell>
          <cell r="D46">
            <v>1.2249435894567466</v>
          </cell>
          <cell r="E46">
            <v>2.7787779755663116</v>
          </cell>
          <cell r="F46">
            <v>5.0517492114984872</v>
          </cell>
          <cell r="G46">
            <v>2.2312266369523392</v>
          </cell>
          <cell r="H46">
            <v>1.7213625282789431</v>
          </cell>
          <cell r="I46">
            <v>2.6376295689416644</v>
          </cell>
          <cell r="J46">
            <v>3.0484042579074391</v>
          </cell>
          <cell r="K46">
            <v>1.7616416644231585</v>
          </cell>
          <cell r="L46">
            <v>1.0431233239018987</v>
          </cell>
          <cell r="M46">
            <v>2.536062120970223</v>
          </cell>
          <cell r="O46">
            <v>2.4034920877897212</v>
          </cell>
          <cell r="Q46">
            <v>1.144500861411893</v>
          </cell>
          <cell r="S46">
            <v>2.2242392649417373</v>
          </cell>
          <cell r="T46">
            <v>2.0233225857366341</v>
          </cell>
          <cell r="U46">
            <v>2.1643698851007245</v>
          </cell>
          <cell r="V46">
            <v>2.1891096614786472</v>
          </cell>
          <cell r="W46">
            <v>2.2231514682321389</v>
          </cell>
          <cell r="X46">
            <v>2.1373981249157614</v>
          </cell>
          <cell r="AA46">
            <v>2.1474703450927812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2006-10 4/</v>
          </cell>
          <cell r="S52">
            <v>38.362436203717643</v>
          </cell>
          <cell r="T52">
            <v>36.517410581820911</v>
          </cell>
          <cell r="U52">
            <v>35.596738813813253</v>
          </cell>
          <cell r="V52">
            <v>34.47368961576715</v>
          </cell>
          <cell r="W52">
            <v>33.382665120145923</v>
          </cell>
          <cell r="X52">
            <v>32.479239090583306</v>
          </cell>
          <cell r="AA52">
            <v>-1.1718830177957513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B. Bound Tests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B1. Nominal interest rate is at baseline plus one-half standard deviation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B3. Non-interest current account is at baseline minus one-half standard deviations</v>
          </cell>
          <cell r="S58">
            <v>38.362436203717643</v>
          </cell>
          <cell r="T58">
            <v>39.867981252023199</v>
          </cell>
          <cell r="U58">
            <v>41.102948940827886</v>
          </cell>
          <cell r="V58">
            <v>41.254037875555525</v>
          </cell>
          <cell r="W58">
            <v>41.518938379509017</v>
          </cell>
          <cell r="X58">
            <v>42.010296148767431</v>
          </cell>
          <cell r="AA58">
            <v>-1.7170382776421289</v>
          </cell>
        </row>
        <row r="59">
          <cell r="B59" t="str">
            <v>B4. Combination of B1-B3 using 1/4 standard deviation shocks</v>
          </cell>
          <cell r="S59">
            <v>38.362436203717643</v>
          </cell>
          <cell r="T59">
            <v>39.435287130689105</v>
          </cell>
          <cell r="U59">
            <v>40.221021074611002</v>
          </cell>
          <cell r="V59">
            <v>39.911150563619607</v>
          </cell>
          <cell r="W59">
            <v>39.693516525364224</v>
          </cell>
          <cell r="X59">
            <v>39.694851118100829</v>
          </cell>
          <cell r="AA59">
            <v>-1.4970944791441685</v>
          </cell>
        </row>
        <row r="60">
          <cell r="B60" t="str">
            <v>B5. One time 30 percent real depreciation in 2006</v>
          </cell>
          <cell r="S60">
            <v>38.362436203717643</v>
          </cell>
          <cell r="T60">
            <v>53.813861201643761</v>
          </cell>
          <cell r="U60">
            <v>53.193309786544049</v>
          </cell>
          <cell r="V60">
            <v>51.182611620582676</v>
          </cell>
          <cell r="W60">
            <v>49.306492268877761</v>
          </cell>
          <cell r="X60">
            <v>47.735491001450598</v>
          </cell>
          <cell r="AA60">
            <v>-2.5426090836976432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 xml:space="preserve">1/ Derived as [r - g - r(1+g) + ea(1+r)]/(1+g+r+gr) times previous period debt stock, with r = nominal effective interest rate on external debt; r = change in domestic GDP deflator in US dollar terms, 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and rising inflation (based on GDP deflator). </v>
          </cell>
        </row>
        <row r="67">
          <cell r="B67" t="str">
            <v xml:space="preserve">3/ Defined as current account deficit, plus amortization on medium- and long-term debt, plus short-term debt at end of previous period. </v>
          </cell>
        </row>
        <row r="68">
          <cell r="B68" t="str">
            <v>4/ The key variables include real GDP growth; nominal interest rate; dollar deflator growth; and both non-interest current account and non-debt inflows in percent of GDP.</v>
          </cell>
        </row>
        <row r="69">
          <cell r="B69" t="str">
            <v xml:space="preserve">5/ The implied change in other key variables under this scenario is discussed in the text. </v>
          </cell>
        </row>
        <row r="70">
          <cell r="B70" t="str">
            <v xml:space="preserve">6/ Long-run, constant balance that stabilizes the debt ratio assuming that key variables (real GDP growth, nominal interest rate, dollar deflator growth, and non-debt inflows in percent of GDP) remain </v>
          </cell>
        </row>
        <row r="71">
          <cell r="B71" t="str">
            <v>at their levels of the last projection year.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 refreshError="1"/>
      <sheetData sheetId="4" refreshError="1"/>
      <sheetData sheetId="5" refreshError="1">
        <row r="2">
          <cell r="B2" t="str">
            <v>Table --. Country: External Sustainability Framework--Gross External Financing Need, 2000-2010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1995</v>
          </cell>
          <cell r="D8">
            <v>1996</v>
          </cell>
          <cell r="E8">
            <v>1997</v>
          </cell>
          <cell r="F8">
            <v>1998</v>
          </cell>
          <cell r="G8">
            <v>1999</v>
          </cell>
          <cell r="H8">
            <v>2000</v>
          </cell>
          <cell r="I8">
            <v>2001</v>
          </cell>
          <cell r="J8">
            <v>2002</v>
          </cell>
          <cell r="K8">
            <v>2003</v>
          </cell>
          <cell r="L8">
            <v>2004</v>
          </cell>
          <cell r="M8">
            <v>2005</v>
          </cell>
          <cell r="O8">
            <v>2006</v>
          </cell>
          <cell r="P8">
            <v>2007</v>
          </cell>
          <cell r="Q8">
            <v>2008</v>
          </cell>
          <cell r="R8">
            <v>2009</v>
          </cell>
          <cell r="S8">
            <v>2010</v>
          </cell>
          <cell r="T8">
            <v>2011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11.902903431120297</v>
          </cell>
          <cell r="E12">
            <v>16.156556433588076</v>
          </cell>
          <cell r="F12">
            <v>14.938820385104657</v>
          </cell>
          <cell r="G12">
            <v>13.928871145543585</v>
          </cell>
          <cell r="H12">
            <v>8.3624089357911302</v>
          </cell>
          <cell r="I12">
            <v>8.7420668794403174</v>
          </cell>
          <cell r="J12">
            <v>10.764463026050214</v>
          </cell>
          <cell r="K12">
            <v>13.221166021095659</v>
          </cell>
          <cell r="L12">
            <v>12.769018636732786</v>
          </cell>
          <cell r="M12">
            <v>12.459160155848535</v>
          </cell>
          <cell r="O12">
            <v>15.71926270793422</v>
          </cell>
          <cell r="P12">
            <v>15.665410145180729</v>
          </cell>
          <cell r="Q12">
            <v>16.26746031902503</v>
          </cell>
          <cell r="R12">
            <v>17.560776988044715</v>
          </cell>
          <cell r="S12">
            <v>18.35981727621348</v>
          </cell>
          <cell r="T12">
            <v>19.702522674881639</v>
          </cell>
        </row>
        <row r="13">
          <cell r="B13" t="str">
            <v>in percent of GDP</v>
          </cell>
          <cell r="D13">
            <v>12.868599531303843</v>
          </cell>
          <cell r="E13">
            <v>16.127938498970661</v>
          </cell>
          <cell r="F13">
            <v>15.877870398278644</v>
          </cell>
          <cell r="G13">
            <v>15.289965510820011</v>
          </cell>
          <cell r="H13">
            <v>10.338290815625511</v>
          </cell>
          <cell r="I13">
            <v>11.142399997094715</v>
          </cell>
          <cell r="J13">
            <v>13.079911532749117</v>
          </cell>
          <cell r="K13">
            <v>18.518512063793203</v>
          </cell>
          <cell r="L13">
            <v>15.577417381349324</v>
          </cell>
          <cell r="M13">
            <v>11.94141309964313</v>
          </cell>
          <cell r="O13">
            <v>14.920185054561713</v>
          </cell>
          <cell r="P13">
            <v>14.833354610832055</v>
          </cell>
          <cell r="Q13">
            <v>14.845727414903282</v>
          </cell>
          <cell r="R13">
            <v>15.155246759834155</v>
          </cell>
          <cell r="S13">
            <v>14.979112165640679</v>
          </cell>
          <cell r="T13">
            <v>15.149135553183534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2006-10 3/</v>
          </cell>
          <cell r="O20">
            <v>15.71926270793422</v>
          </cell>
          <cell r="P20">
            <v>15.071303921348086</v>
          </cell>
          <cell r="Q20">
            <v>15.073083911987634</v>
          </cell>
          <cell r="R20">
            <v>16.069170061389251</v>
          </cell>
          <cell r="S20">
            <v>16.339335382450585</v>
          </cell>
          <cell r="T20">
            <v>17.047037299397999</v>
          </cell>
        </row>
        <row r="21">
          <cell r="B21" t="str">
            <v>A2. Country-specific shock in 2005, with reduction in GDP growth (relative to baseline) of one standard deviation 4/</v>
          </cell>
          <cell r="O21" t="e">
            <v>#REF!</v>
          </cell>
          <cell r="P21" t="e">
            <v>#REF!</v>
          </cell>
          <cell r="Q21" t="e">
            <v>#REF!</v>
          </cell>
          <cell r="R21" t="e">
            <v>#REF!</v>
          </cell>
          <cell r="S21" t="e">
            <v>#REF!</v>
          </cell>
          <cell r="T21" t="e">
            <v>#REF!</v>
          </cell>
        </row>
        <row r="22">
          <cell r="B22" t="str">
            <v>A3. Selected variables are consistent with market forecast in 2005-09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  <cell r="S22" t="e">
            <v>#REF!</v>
          </cell>
          <cell r="T22" t="e">
            <v>#REF!</v>
          </cell>
        </row>
        <row r="24">
          <cell r="B24" t="str">
            <v>B. Bound Tests</v>
          </cell>
        </row>
        <row r="26">
          <cell r="B26" t="str">
            <v>B1. Nominal interest rate is at baseline plus one-half standard deviations</v>
          </cell>
          <cell r="O26">
            <v>15.71926270793422</v>
          </cell>
          <cell r="P26">
            <v>15.827014674736052</v>
          </cell>
          <cell r="Q26">
            <v>16.480580992588948</v>
          </cell>
          <cell r="R26">
            <v>17.845234669402966</v>
          </cell>
          <cell r="S26">
            <v>18.718747899794696</v>
          </cell>
          <cell r="T26">
            <v>20.152173359418743</v>
          </cell>
        </row>
        <row r="27">
          <cell r="B27" t="str">
            <v>B2. Real GDP growth is at baseline minus one-half standard deviations</v>
          </cell>
          <cell r="O27">
            <v>15.71926270793422</v>
          </cell>
          <cell r="P27">
            <v>15.655034647860722</v>
          </cell>
          <cell r="Q27">
            <v>16.244172896959885</v>
          </cell>
          <cell r="R27">
            <v>17.535080813597546</v>
          </cell>
          <cell r="S27">
            <v>18.324396914440758</v>
          </cell>
          <cell r="T27">
            <v>19.650290535757751</v>
          </cell>
        </row>
        <row r="28">
          <cell r="B28" t="str">
            <v>B3. Non-interest current account is at baseline minus one-half standard deviations</v>
          </cell>
          <cell r="O28">
            <v>15.71926270793422</v>
          </cell>
          <cell r="P28">
            <v>17.61597185630017</v>
          </cell>
          <cell r="Q28">
            <v>18.900297166103066</v>
          </cell>
          <cell r="R28">
            <v>21.127290789891287</v>
          </cell>
          <cell r="S28">
            <v>22.943489867158064</v>
          </cell>
          <cell r="T28">
            <v>25.546854191073582</v>
          </cell>
        </row>
        <row r="29">
          <cell r="B29" t="str">
            <v>B4. Combination of B1-B3 using 1/4 standard deviation shocks</v>
          </cell>
          <cell r="O29">
            <v>15.71926270793422</v>
          </cell>
          <cell r="P29">
            <v>16.710226960499956</v>
          </cell>
          <cell r="Q29">
            <v>17.665684899811922</v>
          </cell>
          <cell r="R29">
            <v>19.450088642104429</v>
          </cell>
          <cell r="S29">
            <v>20.776926302188706</v>
          </cell>
          <cell r="T29">
            <v>22.769202611448801</v>
          </cell>
        </row>
        <row r="30">
          <cell r="B30" t="str">
            <v>B5. One time 30 percent nominal depreciation in 2006</v>
          </cell>
          <cell r="O30">
            <v>15.71926270793422</v>
          </cell>
          <cell r="P30">
            <v>15.382683416381989</v>
          </cell>
          <cell r="Q30">
            <v>15.896303232028647</v>
          </cell>
          <cell r="R30">
            <v>17.205881419937587</v>
          </cell>
          <cell r="S30">
            <v>17.949629032244427</v>
          </cell>
          <cell r="T30">
            <v>19.199984818557894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A2. Country-specific shock in 2005, with reduction in GDP growth (relative to baseline) of one standard deviation 4/</v>
          </cell>
          <cell r="O37" t="e">
            <v>#REF!</v>
          </cell>
          <cell r="P37" t="e">
            <v>#REF!</v>
          </cell>
          <cell r="Q37" t="e">
            <v>#REF!</v>
          </cell>
          <cell r="R37" t="e">
            <v>#REF!</v>
          </cell>
          <cell r="S37" t="e">
            <v>#REF!</v>
          </cell>
          <cell r="T37" t="e">
            <v>#REF!</v>
          </cell>
        </row>
        <row r="38">
          <cell r="B38" t="str">
            <v>A3. Selected variables are consistent with market forecast in 2005-09</v>
          </cell>
          <cell r="O38" t="e">
            <v>#REF!</v>
          </cell>
          <cell r="P38" t="e">
            <v>#REF!</v>
          </cell>
          <cell r="Q38" t="e">
            <v>#REF!</v>
          </cell>
          <cell r="R38" t="e">
            <v>#REF!</v>
          </cell>
          <cell r="S38" t="e">
            <v>#REF!</v>
          </cell>
          <cell r="T38" t="e">
            <v>#REF!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B2. Real GDP growth is at baseline minus one-half standard deviations</v>
          </cell>
          <cell r="O43">
            <v>14.920185054561713</v>
          </cell>
          <cell r="P43">
            <v>15.010641491220122</v>
          </cell>
          <cell r="Q43">
            <v>15.201083672016411</v>
          </cell>
          <cell r="R43">
            <v>15.713389878471162</v>
          </cell>
          <cell r="S43">
            <v>15.71946817072099</v>
          </cell>
          <cell r="T43">
            <v>16.086925178614116</v>
          </cell>
        </row>
        <row r="44">
          <cell r="B44" t="str">
            <v>B3. Non-interest current account is at baseline minus one-half standard deviations</v>
          </cell>
          <cell r="O44">
            <v>14.920185054561713</v>
          </cell>
          <cell r="P44">
            <v>16.680313821168916</v>
          </cell>
          <cell r="Q44">
            <v>17.248461301638006</v>
          </cell>
          <cell r="R44">
            <v>18.233208331587896</v>
          </cell>
          <cell r="S44">
            <v>18.718765171843799</v>
          </cell>
          <cell r="T44">
            <v>19.642802268736055</v>
          </cell>
        </row>
        <row r="45">
          <cell r="B45" t="str">
            <v>B4. Combination of B1-B4 using 1/4 standard deviation shocks</v>
          </cell>
          <cell r="O45">
            <v>14.920185054561713</v>
          </cell>
          <cell r="P45">
            <v>15.921912080140505</v>
          </cell>
          <cell r="Q45">
            <v>16.324606925434885</v>
          </cell>
          <cell r="R45">
            <v>17.103565684204309</v>
          </cell>
          <cell r="S45">
            <v>17.380412178477933</v>
          </cell>
          <cell r="T45">
            <v>18.063011353489674</v>
          </cell>
        </row>
        <row r="46">
          <cell r="B46" t="str">
            <v>B5. One time 30 percent nominal depreciation in 2006</v>
          </cell>
          <cell r="O46">
            <v>14.920185054561713</v>
          </cell>
          <cell r="P46">
            <v>20.582021479050727</v>
          </cell>
          <cell r="Q46">
            <v>20.499165433566162</v>
          </cell>
          <cell r="R46">
            <v>20.982369247424025</v>
          </cell>
          <cell r="S46">
            <v>20.693383729692549</v>
          </cell>
          <cell r="T46">
            <v>20.860524153743697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>debt. Interest expenditures are derived by applying the respective interest rate to the previous period debt stock under each alternative scenario.</v>
          </cell>
        </row>
        <row r="52">
          <cell r="B52" t="str">
            <v>3/ The key variables include real GDP growth; nominal interest rate; dollar deflator growth; and both non-interest current account and non-debt inflows in percent of GDP.</v>
          </cell>
        </row>
        <row r="53">
          <cell r="B53" t="str">
            <v xml:space="preserve">4/ The implied change in other key variables under this scenario is discussed in the text. 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ntrolSheet"/>
      <sheetName val="Data"/>
      <sheetName val="Bloomberg via EDSS"/>
      <sheetName val="Module1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A"/>
      <sheetName val="DATAQ"/>
      <sheetName val="DataM"/>
      <sheetName val="T Vulnerability"/>
      <sheetName val="PDR vulnerability table"/>
    </sheetNames>
    <sheetDataSet>
      <sheetData sheetId="0"/>
      <sheetData sheetId="1"/>
      <sheetData sheetId="2"/>
      <sheetData sheetId="3"/>
      <sheetData sheetId="4" refreshError="1">
        <row r="5">
          <cell r="B5">
            <v>2000</v>
          </cell>
          <cell r="C5">
            <v>2001</v>
          </cell>
          <cell r="D5">
            <v>2002</v>
          </cell>
          <cell r="E5">
            <v>2003</v>
          </cell>
        </row>
        <row r="8">
          <cell r="A8" t="str">
            <v>Key Economic and Market Indicators</v>
          </cell>
        </row>
        <row r="9">
          <cell r="A9" t="str">
            <v>Real GDP growth (in percent)</v>
          </cell>
          <cell r="B9">
            <v>2.035398622287147</v>
          </cell>
          <cell r="C9">
            <v>3.7857410702522287</v>
          </cell>
          <cell r="D9">
            <v>4.6111781486932273</v>
          </cell>
          <cell r="E9">
            <v>4.4672623016402326</v>
          </cell>
        </row>
        <row r="10">
          <cell r="A10" t="str">
            <v>CPI inflation (period average, in percent)</v>
          </cell>
          <cell r="B10">
            <v>12.028861672837749</v>
          </cell>
          <cell r="C10">
            <v>7.3037809647979515</v>
          </cell>
          <cell r="D10">
            <v>3.3233106504193728</v>
          </cell>
          <cell r="E10">
            <v>8.5</v>
          </cell>
        </row>
        <row r="11">
          <cell r="A11" t="str">
            <v>Short-term interbank rate (in percent)</v>
          </cell>
          <cell r="B11">
            <v>8.5816666666666652</v>
          </cell>
          <cell r="C11">
            <v>7.769166666666667</v>
          </cell>
          <cell r="D11">
            <v>7.8066666666666675</v>
          </cell>
          <cell r="E11">
            <v>6.32</v>
          </cell>
        </row>
        <row r="12">
          <cell r="A12" t="str">
            <v>EMBI secondary market spread (basis points, end of period)</v>
          </cell>
          <cell r="B12" t="str">
            <v>…</v>
          </cell>
          <cell r="C12" t="str">
            <v>…</v>
          </cell>
          <cell r="D12" t="str">
            <v>…</v>
          </cell>
          <cell r="E12" t="str">
            <v>…</v>
          </cell>
        </row>
        <row r="13">
          <cell r="A13" t="str">
            <v>Exchange rate Sk/US$ (end of period)</v>
          </cell>
          <cell r="B13">
            <v>47.389000000000003</v>
          </cell>
          <cell r="C13">
            <v>48.466999999999999</v>
          </cell>
          <cell r="D13">
            <v>40.036000000000001</v>
          </cell>
          <cell r="E13">
            <v>32.92</v>
          </cell>
        </row>
        <row r="16">
          <cell r="A16" t="str">
            <v>External Sector</v>
          </cell>
        </row>
        <row r="17">
          <cell r="A17" t="str">
            <v>Exchange rate regime</v>
          </cell>
          <cell r="B17" t="str">
            <v>Managed floating</v>
          </cell>
        </row>
        <row r="18">
          <cell r="A18" t="str">
            <v>Current account balance (percent of GDP)</v>
          </cell>
          <cell r="B18">
            <v>-3.4636573362638488</v>
          </cell>
          <cell r="C18">
            <v>-8.407194853338007</v>
          </cell>
          <cell r="D18">
            <v>-7.999629388763382</v>
          </cell>
          <cell r="E18">
            <v>-0.85626393194781836</v>
          </cell>
        </row>
        <row r="19">
          <cell r="A19" t="str">
            <v>Net FDI inflows (percent of GDP)</v>
          </cell>
          <cell r="B19">
            <v>10.36732895897099</v>
          </cell>
          <cell r="C19">
            <v>5.4439924505726625</v>
          </cell>
          <cell r="D19">
            <v>16.350849739075539</v>
          </cell>
          <cell r="E19">
            <v>1.7749988247863249</v>
          </cell>
        </row>
        <row r="20">
          <cell r="A20" t="str">
            <v>Export growth (US$ value, GNFS)</v>
          </cell>
          <cell r="B20">
            <v>14.864495470165579</v>
          </cell>
          <cell r="C20">
            <v>7.0974774345985594</v>
          </cell>
          <cell r="D20">
            <v>13.425324299569155</v>
          </cell>
          <cell r="E20">
            <v>46.484482044883435</v>
          </cell>
        </row>
        <row r="21">
          <cell r="A21" t="str">
            <v xml:space="preserve">Real effective exchange rate (2000 = 100)  </v>
          </cell>
          <cell r="B21">
            <v>100</v>
          </cell>
          <cell r="C21">
            <v>100.55386661515627</v>
          </cell>
          <cell r="D21">
            <v>100.48456753547046</v>
          </cell>
          <cell r="E21">
            <v>112.13728474870786</v>
          </cell>
        </row>
        <row r="22">
          <cell r="A22" t="str">
            <v>Gross official international reserves (GIR) in US$ billion</v>
          </cell>
          <cell r="B22">
            <v>4.0768000000000004</v>
          </cell>
          <cell r="C22">
            <v>4.1886427230136505</v>
          </cell>
          <cell r="D22">
            <v>9.1954999999999991</v>
          </cell>
          <cell r="E22">
            <v>12.148999999999999</v>
          </cell>
        </row>
        <row r="23">
          <cell r="A23" t="str">
            <v xml:space="preserve">GIR in percent of external short-term debt at remaining maturity </v>
          </cell>
          <cell r="B23">
            <v>102.00364298724955</v>
          </cell>
          <cell r="C23">
            <v>95.151087781354732</v>
          </cell>
          <cell r="D23">
            <v>132.1382382526225</v>
          </cell>
          <cell r="E23">
            <v>85.344552581958979</v>
          </cell>
        </row>
        <row r="24">
          <cell r="A24" t="str">
            <v xml:space="preserve">Net official international reserves (NIR) in US$ billion </v>
          </cell>
          <cell r="B24">
            <v>3.7529386739026509</v>
          </cell>
          <cell r="C24">
            <v>3.9225599483835722</v>
          </cell>
          <cell r="D24">
            <v>8.760844984422743</v>
          </cell>
          <cell r="E24">
            <v>11.070891728261516</v>
          </cell>
        </row>
        <row r="25">
          <cell r="A25" t="str">
            <v xml:space="preserve">Total gross external debt in percent of GDP </v>
          </cell>
          <cell r="B25">
            <v>53.440365724419458</v>
          </cell>
          <cell r="C25">
            <v>52.866938251067076</v>
          </cell>
          <cell r="D25">
            <v>54.079111901055896</v>
          </cell>
          <cell r="E25">
            <v>55.333568051282043</v>
          </cell>
        </row>
        <row r="26">
          <cell r="A26" t="str">
            <v xml:space="preserve">o/w  Short-term debt (original maturity in percent of GDP) </v>
          </cell>
          <cell r="B26">
            <v>11.945279953480025</v>
          </cell>
          <cell r="C26">
            <v>14.712790651057189</v>
          </cell>
          <cell r="D26">
            <v>17.48005113098489</v>
          </cell>
          <cell r="E26">
            <v>23.804002980669871</v>
          </cell>
        </row>
        <row r="27">
          <cell r="A27" t="str">
            <v xml:space="preserve">           Private sector debt (in percent of GDP)</v>
          </cell>
          <cell r="B27">
            <v>36.702174625308288</v>
          </cell>
          <cell r="C27">
            <v>36.322982150625464</v>
          </cell>
          <cell r="D27">
            <v>38.647387577371205</v>
          </cell>
          <cell r="E27">
            <v>39.237170299145291</v>
          </cell>
        </row>
        <row r="28">
          <cell r="A28" t="str">
            <v xml:space="preserve">Total gross external debt in percent of exports of GNFS </v>
          </cell>
          <cell r="B28">
            <v>76.522845875333601</v>
          </cell>
          <cell r="C28">
            <v>73.026982378869192</v>
          </cell>
          <cell r="D28">
            <v>76.422736734087025</v>
          </cell>
          <cell r="E28">
            <v>72.004489784546053</v>
          </cell>
        </row>
        <row r="29">
          <cell r="A29" t="str">
            <v>Gross external financing requirement (in US billion)</v>
          </cell>
          <cell r="B29">
            <v>5.0892999999999997</v>
          </cell>
          <cell r="C29">
            <v>5.752751323431581</v>
          </cell>
          <cell r="D29">
            <v>6.3409941559352418</v>
          </cell>
          <cell r="E29">
            <v>7.2389381908149346</v>
          </cell>
        </row>
        <row r="32">
          <cell r="A32" t="str">
            <v>Public Sector  2/</v>
          </cell>
        </row>
        <row r="33">
          <cell r="A33" t="str">
            <v xml:space="preserve">Overall balance (percent of GDP) </v>
          </cell>
          <cell r="B33">
            <v>-12.307524310042298</v>
          </cell>
          <cell r="C33">
            <v>-5.9985147044261815</v>
          </cell>
          <cell r="D33">
            <v>-5.7045228472601535</v>
          </cell>
          <cell r="E33">
            <v>-3.3646353646353639</v>
          </cell>
        </row>
        <row r="34">
          <cell r="A34" t="str">
            <v xml:space="preserve">Primary balance (percent of GDP) </v>
          </cell>
          <cell r="B34">
            <v>-9.9463749854134385</v>
          </cell>
          <cell r="C34">
            <v>-3.2516090702049709</v>
          </cell>
          <cell r="D34">
            <v>-2.6017658838521784</v>
          </cell>
          <cell r="E34">
            <v>-1.5393772893772892</v>
          </cell>
        </row>
        <row r="35">
          <cell r="A35" t="str">
            <v xml:space="preserve">Debt-stabilizing primary balance (percent of GDP) </v>
          </cell>
          <cell r="B35" t="str">
            <v>…</v>
          </cell>
          <cell r="C35" t="str">
            <v>…</v>
          </cell>
          <cell r="D35" t="str">
            <v>…</v>
          </cell>
          <cell r="E35" t="str">
            <v>…</v>
          </cell>
        </row>
        <row r="36">
          <cell r="A36" t="str">
            <v>Gross public sector financing requirement (in percent of GDP)</v>
          </cell>
          <cell r="B36">
            <v>20.865759518525536</v>
          </cell>
          <cell r="C36">
            <v>19.043443116006475</v>
          </cell>
          <cell r="D36">
            <v>17.643546331694886</v>
          </cell>
          <cell r="E36">
            <v>18.027599132814743</v>
          </cell>
        </row>
        <row r="37">
          <cell r="A37" t="str">
            <v xml:space="preserve">Public sector gross debt (PSGD, in percent of GDP) </v>
          </cell>
          <cell r="B37">
            <v>49.878650520994469</v>
          </cell>
          <cell r="C37">
            <v>48.736112486384791</v>
          </cell>
          <cell r="D37">
            <v>43.272073548152193</v>
          </cell>
          <cell r="E37">
            <v>42.6048951048951</v>
          </cell>
        </row>
        <row r="38">
          <cell r="A38" t="str">
            <v>o/w  External debt from official creditors (in percent of total PSGD)</v>
          </cell>
          <cell r="B38">
            <v>3.2481681945142005</v>
          </cell>
          <cell r="C38">
            <v>2.8645439528958558</v>
          </cell>
          <cell r="D38">
            <v>3.1435923731612352</v>
          </cell>
          <cell r="E38">
            <v>4.3166072210823874</v>
          </cell>
        </row>
        <row r="39">
          <cell r="A39" t="str">
            <v>External debt from private creditors (in percent of total PSGD)</v>
          </cell>
          <cell r="B39">
            <v>27.098280730805495</v>
          </cell>
          <cell r="C39">
            <v>28.467599278530177</v>
          </cell>
          <cell r="D39">
            <v>28.37375774263916</v>
          </cell>
          <cell r="E39">
            <v>25.575408870195592</v>
          </cell>
        </row>
        <row r="40">
          <cell r="A40" t="str">
            <v>Debt linked to foreign currency (in percent of total PSGD)</v>
          </cell>
          <cell r="B40">
            <v>23.533137585693254</v>
          </cell>
          <cell r="C40">
            <v>19.27088539698407</v>
          </cell>
          <cell r="D40">
            <v>23.677971841888819</v>
          </cell>
          <cell r="E40">
            <v>20.31518064755652</v>
          </cell>
        </row>
        <row r="41">
          <cell r="A41" t="str">
            <v>Debt at variable interest rate or indexed to inflation (in percent of total PSGD)</v>
          </cell>
          <cell r="B41" t="str">
            <v>…</v>
          </cell>
          <cell r="C41" t="str">
            <v>…</v>
          </cell>
          <cell r="D41" t="str">
            <v>…</v>
          </cell>
          <cell r="E41" t="str">
            <v>…</v>
          </cell>
        </row>
        <row r="42">
          <cell r="A42" t="str">
            <v>Public sector net debt (in percent of GDP)</v>
          </cell>
          <cell r="B42" t="str">
            <v>…</v>
          </cell>
          <cell r="C42" t="str">
            <v>…</v>
          </cell>
          <cell r="D42" t="str">
            <v>…</v>
          </cell>
          <cell r="E42">
            <v>29.039377289377292</v>
          </cell>
        </row>
        <row r="45">
          <cell r="A45" t="str">
            <v xml:space="preserve">Financial Sector </v>
          </cell>
        </row>
        <row r="46">
          <cell r="A46" t="str">
            <v>Capital adequacy ratio (in percent)</v>
          </cell>
          <cell r="B46">
            <v>13.75</v>
          </cell>
          <cell r="C46">
            <v>19.75</v>
          </cell>
          <cell r="D46">
            <v>21.3</v>
          </cell>
          <cell r="E46">
            <v>21.6</v>
          </cell>
        </row>
        <row r="47">
          <cell r="A47" t="str">
            <v xml:space="preserve">NPLs in percent of total loans </v>
          </cell>
          <cell r="B47">
            <v>20.11</v>
          </cell>
          <cell r="C47">
            <v>20.53</v>
          </cell>
          <cell r="D47">
            <v>9.2200000000000006</v>
          </cell>
          <cell r="E47">
            <v>6.41</v>
          </cell>
        </row>
        <row r="48">
          <cell r="A48" t="str">
            <v>Provisions in percent of NPLs</v>
          </cell>
          <cell r="B48">
            <v>83.8</v>
          </cell>
          <cell r="C48">
            <v>88.6</v>
          </cell>
          <cell r="D48">
            <v>86.14</v>
          </cell>
          <cell r="E48">
            <v>88.3</v>
          </cell>
        </row>
        <row r="49">
          <cell r="A49" t="str">
            <v>Return on average assets (in percent)</v>
          </cell>
          <cell r="B49">
            <v>0.52</v>
          </cell>
          <cell r="C49">
            <v>0.98</v>
          </cell>
          <cell r="D49">
            <v>1.17</v>
          </cell>
          <cell r="E49">
            <v>1.1499999999999999</v>
          </cell>
        </row>
        <row r="50">
          <cell r="A50" t="str">
            <v xml:space="preserve">FX deposits held by residents (in percent of total deposits) </v>
          </cell>
          <cell r="B50">
            <v>17.433906452209278</v>
          </cell>
          <cell r="C50">
            <v>17.548839539155118</v>
          </cell>
          <cell r="D50">
            <v>17.245838047518991</v>
          </cell>
          <cell r="E50">
            <v>14.151813153042406</v>
          </cell>
        </row>
        <row r="51">
          <cell r="A51" t="str">
            <v>FX deposits held by residents (in percent of gross international reserves)</v>
          </cell>
          <cell r="B51">
            <v>48.810666969492246</v>
          </cell>
          <cell r="C51">
            <v>51.770607264047207</v>
          </cell>
          <cell r="D51">
            <v>28.982669879094573</v>
          </cell>
          <cell r="E51">
            <v>23.028161766610555</v>
          </cell>
        </row>
        <row r="52">
          <cell r="A52" t="str">
            <v>FX loans to residents (in percent of total loans)</v>
          </cell>
          <cell r="B52">
            <v>12.30806726785279</v>
          </cell>
          <cell r="C52">
            <v>15.932102441929718</v>
          </cell>
          <cell r="D52">
            <v>15.928424757993549</v>
          </cell>
          <cell r="E52">
            <v>17.703225806451613</v>
          </cell>
        </row>
        <row r="53">
          <cell r="A53" t="str">
            <v>Net open forex position (sum of on- and off- balance sheet exposure) (in percent of capital)</v>
          </cell>
          <cell r="B53" t="str">
            <v>…</v>
          </cell>
          <cell r="C53" t="str">
            <v>…</v>
          </cell>
          <cell r="D53" t="str">
            <v>…</v>
          </cell>
          <cell r="E53" t="str">
            <v>…</v>
          </cell>
        </row>
        <row r="54">
          <cell r="A54" t="str">
            <v>Ratio of gross notional off-balance sheet exposure to capital</v>
          </cell>
          <cell r="B54" t="str">
            <v>…</v>
          </cell>
          <cell r="C54" t="str">
            <v>…</v>
          </cell>
          <cell r="D54" t="str">
            <v>…</v>
          </cell>
          <cell r="E54" t="str">
            <v>…</v>
          </cell>
        </row>
        <row r="56">
          <cell r="A56" t="str">
            <v>Memo item:</v>
          </cell>
        </row>
        <row r="57">
          <cell r="A57" t="str">
            <v>Nominal GDP in billions of U.S. dollars</v>
          </cell>
          <cell r="B57">
            <v>20.217357897053152</v>
          </cell>
          <cell r="C57">
            <v>20.887244248114019</v>
          </cell>
          <cell r="D57">
            <v>24.237343290661691</v>
          </cell>
          <cell r="E57">
            <v>32.692979392245896</v>
          </cell>
        </row>
        <row r="59">
          <cell r="A59" t="str">
            <v>1/ Staff projection, or actual data for period specified in column G</v>
          </cell>
        </row>
        <row r="60">
          <cell r="A60" t="str">
            <v>2/  General government.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"/>
      <sheetName val="output"/>
      <sheetName val="assum"/>
      <sheetName val="table"/>
      <sheetName val="work Q real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CompCht"/>
      <sheetName val="tab Defl"/>
      <sheetName val="auth  inves"/>
      <sheetName val="auth inves 2"/>
      <sheetName val="auth curr"/>
      <sheetName val="auth  const"/>
      <sheetName val="auth disp inc"/>
      <sheetName val="To WEO "/>
      <sheetName val="WEO Q1&amp;2"/>
      <sheetName val="WEO Q3"/>
      <sheetName val="work Q current (2)"/>
      <sheetName val="J - GDPsec-real"/>
      <sheetName val="K-sect, Q-const."/>
      <sheetName val="K1-sect, Q-curr."/>
      <sheetName val="M- GDPsec-nom"/>
      <sheetName val="output for Qdata charts"/>
      <sheetName val="unemployment"/>
      <sheetName val="WEO 3"/>
      <sheetName val="WEO p3"/>
      <sheetName val="WEO p"/>
      <sheetName val="Svkre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5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showGridLines="0" tabSelected="1" workbookViewId="0">
      <selection sqref="A1:D1"/>
    </sheetView>
  </sheetViews>
  <sheetFormatPr defaultRowHeight="15" x14ac:dyDescent="0.25"/>
  <cols>
    <col min="1" max="1" width="39.28515625" style="351" customWidth="1"/>
    <col min="2" max="2" width="9.140625" style="351" customWidth="1"/>
    <col min="3" max="3" width="45.140625" style="351" customWidth="1"/>
    <col min="4" max="16384" width="9.140625" style="351"/>
  </cols>
  <sheetData>
    <row r="1" spans="1:4" x14ac:dyDescent="0.25">
      <c r="A1" s="1158" t="s">
        <v>407</v>
      </c>
      <c r="B1" s="1158"/>
      <c r="C1" s="1158"/>
      <c r="D1" s="1158"/>
    </row>
    <row r="2" spans="1:4" x14ac:dyDescent="0.25">
      <c r="A2" s="1159" t="s">
        <v>406</v>
      </c>
      <c r="B2" s="1160"/>
      <c r="C2" s="1160" t="s">
        <v>405</v>
      </c>
      <c r="D2" s="1161"/>
    </row>
    <row r="3" spans="1:4" x14ac:dyDescent="0.25">
      <c r="A3" s="356" t="s">
        <v>401</v>
      </c>
      <c r="B3" s="358">
        <f>B12/$B$19*100</f>
        <v>0.53681436804302773</v>
      </c>
      <c r="C3" s="356" t="s">
        <v>400</v>
      </c>
      <c r="D3" s="358">
        <f>D12/$B$19*100</f>
        <v>-0.39486826110857326</v>
      </c>
    </row>
    <row r="4" spans="1:4" ht="24" x14ac:dyDescent="0.25">
      <c r="A4" s="356" t="s">
        <v>399</v>
      </c>
      <c r="B4" s="358">
        <f>B13/$B$19*100</f>
        <v>0.20001496886218584</v>
      </c>
      <c r="C4" s="356" t="s">
        <v>398</v>
      </c>
      <c r="D4" s="358">
        <f>D13/$B$19*100</f>
        <v>-0.30324850117815266</v>
      </c>
    </row>
    <row r="5" spans="1:4" x14ac:dyDescent="0.25">
      <c r="A5" s="356" t="s">
        <v>397</v>
      </c>
      <c r="B5" s="358">
        <f>B14/$B$19*100</f>
        <v>0.13936526862655529</v>
      </c>
      <c r="C5" s="356" t="s">
        <v>396</v>
      </c>
      <c r="D5" s="358">
        <f>D14/$B$19*100</f>
        <v>-0.3019580820242031</v>
      </c>
    </row>
    <row r="6" spans="1:4" ht="24" x14ac:dyDescent="0.25">
      <c r="A6" s="356" t="s">
        <v>395</v>
      </c>
      <c r="B6" s="358">
        <f>B15/$B$19*100</f>
        <v>0.13420359201075693</v>
      </c>
      <c r="C6" s="356" t="s">
        <v>394</v>
      </c>
      <c r="D6" s="358">
        <f>D15/$B$19*100</f>
        <v>-0.26195508825176594</v>
      </c>
    </row>
    <row r="7" spans="1:4" x14ac:dyDescent="0.25">
      <c r="A7" s="354" t="s">
        <v>393</v>
      </c>
      <c r="B7" s="357">
        <f>B16/$B$19*100</f>
        <v>6.7101796005378467E-2</v>
      </c>
      <c r="C7" s="354" t="s">
        <v>392</v>
      </c>
      <c r="D7" s="357">
        <f>D16/$B$19*100</f>
        <v>-0.18323951986084119</v>
      </c>
    </row>
    <row r="8" spans="1:4" x14ac:dyDescent="0.25">
      <c r="A8" s="1157" t="s">
        <v>391</v>
      </c>
      <c r="B8" s="1157"/>
      <c r="C8" s="1157"/>
      <c r="D8" s="1157"/>
    </row>
    <row r="10" spans="1:4" x14ac:dyDescent="0.25">
      <c r="A10" s="1158" t="s">
        <v>404</v>
      </c>
      <c r="B10" s="1158"/>
      <c r="C10" s="1158"/>
      <c r="D10" s="1158"/>
    </row>
    <row r="11" spans="1:4" x14ac:dyDescent="0.25">
      <c r="A11" s="1159" t="s">
        <v>403</v>
      </c>
      <c r="B11" s="1160"/>
      <c r="C11" s="1160" t="s">
        <v>402</v>
      </c>
      <c r="D11" s="1161"/>
    </row>
    <row r="12" spans="1:4" x14ac:dyDescent="0.25">
      <c r="A12" s="356" t="s">
        <v>401</v>
      </c>
      <c r="B12" s="355">
        <v>416</v>
      </c>
      <c r="C12" s="356" t="s">
        <v>400</v>
      </c>
      <c r="D12" s="355">
        <v>-306</v>
      </c>
    </row>
    <row r="13" spans="1:4" ht="24" x14ac:dyDescent="0.25">
      <c r="A13" s="356" t="s">
        <v>399</v>
      </c>
      <c r="B13" s="355">
        <v>155</v>
      </c>
      <c r="C13" s="356" t="s">
        <v>398</v>
      </c>
      <c r="D13" s="355">
        <v>-235</v>
      </c>
    </row>
    <row r="14" spans="1:4" x14ac:dyDescent="0.25">
      <c r="A14" s="356" t="s">
        <v>397</v>
      </c>
      <c r="B14" s="355">
        <v>108</v>
      </c>
      <c r="C14" s="356" t="s">
        <v>396</v>
      </c>
      <c r="D14" s="355">
        <v>-234</v>
      </c>
    </row>
    <row r="15" spans="1:4" ht="24" x14ac:dyDescent="0.25">
      <c r="A15" s="356" t="s">
        <v>395</v>
      </c>
      <c r="B15" s="355">
        <v>104</v>
      </c>
      <c r="C15" s="356" t="s">
        <v>394</v>
      </c>
      <c r="D15" s="355">
        <v>-203</v>
      </c>
    </row>
    <row r="16" spans="1:4" x14ac:dyDescent="0.25">
      <c r="A16" s="354" t="s">
        <v>393</v>
      </c>
      <c r="B16" s="353">
        <v>52</v>
      </c>
      <c r="C16" s="354" t="s">
        <v>392</v>
      </c>
      <c r="D16" s="353">
        <v>-142</v>
      </c>
    </row>
    <row r="17" spans="1:4" x14ac:dyDescent="0.25">
      <c r="A17" s="1157" t="s">
        <v>391</v>
      </c>
      <c r="B17" s="1157"/>
      <c r="C17" s="1157"/>
      <c r="D17" s="1157"/>
    </row>
    <row r="19" spans="1:4" x14ac:dyDescent="0.25">
      <c r="A19" s="1" t="s">
        <v>390</v>
      </c>
      <c r="B19" s="352">
        <v>77494.2</v>
      </c>
    </row>
  </sheetData>
  <mergeCells count="8">
    <mergeCell ref="A17:D17"/>
    <mergeCell ref="A1:D1"/>
    <mergeCell ref="A2:B2"/>
    <mergeCell ref="C2:D2"/>
    <mergeCell ref="A8:D8"/>
    <mergeCell ref="A10:D10"/>
    <mergeCell ref="A11:B11"/>
    <mergeCell ref="C11:D11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"/>
  <sheetViews>
    <sheetView showGridLines="0" workbookViewId="0">
      <selection sqref="A1:E1"/>
    </sheetView>
  </sheetViews>
  <sheetFormatPr defaultRowHeight="12.75" x14ac:dyDescent="0.2"/>
  <cols>
    <col min="1" max="1" width="33.140625" style="94" customWidth="1"/>
    <col min="2" max="2" width="22.140625" style="94" customWidth="1"/>
    <col min="3" max="3" width="15.42578125" style="94" customWidth="1"/>
    <col min="4" max="4" width="14.140625" style="94" customWidth="1"/>
    <col min="5" max="5" width="14.7109375" style="94" customWidth="1"/>
    <col min="6" max="16384" width="9.140625" style="94"/>
  </cols>
  <sheetData>
    <row r="1" spans="1:5" ht="15" customHeight="1" x14ac:dyDescent="0.2">
      <c r="A1" s="1218" t="s">
        <v>232</v>
      </c>
      <c r="B1" s="1218"/>
      <c r="C1" s="1218"/>
      <c r="D1" s="1218"/>
      <c r="E1" s="1218"/>
    </row>
    <row r="2" spans="1:5" ht="15" customHeight="1" x14ac:dyDescent="0.2">
      <c r="A2" s="183"/>
      <c r="B2" s="183"/>
      <c r="C2" s="181" t="s">
        <v>895</v>
      </c>
      <c r="D2" s="181" t="s">
        <v>896</v>
      </c>
      <c r="E2" s="181" t="s">
        <v>897</v>
      </c>
    </row>
    <row r="3" spans="1:5" ht="24" x14ac:dyDescent="0.2">
      <c r="A3" s="183"/>
      <c r="B3" s="183"/>
      <c r="C3" s="182" t="s">
        <v>231</v>
      </c>
      <c r="D3" s="182" t="s">
        <v>230</v>
      </c>
      <c r="E3" s="181"/>
    </row>
    <row r="4" spans="1:5" ht="15" customHeight="1" x14ac:dyDescent="0.2">
      <c r="A4" s="1219" t="s">
        <v>229</v>
      </c>
      <c r="B4" s="179" t="s">
        <v>228</v>
      </c>
      <c r="C4" s="931">
        <v>42033</v>
      </c>
      <c r="D4" s="931">
        <v>42170</v>
      </c>
      <c r="E4" s="931">
        <v>42263</v>
      </c>
    </row>
    <row r="5" spans="1:5" ht="15" customHeight="1" x14ac:dyDescent="0.2">
      <c r="A5" s="1220"/>
      <c r="B5" s="997" t="s">
        <v>225</v>
      </c>
      <c r="C5" s="998">
        <v>42038</v>
      </c>
      <c r="D5" s="998">
        <v>42172</v>
      </c>
      <c r="E5" s="999">
        <v>42268</v>
      </c>
    </row>
    <row r="6" spans="1:5" x14ac:dyDescent="0.2">
      <c r="A6" s="1221" t="s">
        <v>227</v>
      </c>
      <c r="B6" s="1000" t="s">
        <v>226</v>
      </c>
      <c r="C6" s="1001">
        <v>42045</v>
      </c>
      <c r="D6" s="1001">
        <v>42178</v>
      </c>
      <c r="E6" s="1001">
        <v>42270</v>
      </c>
    </row>
    <row r="7" spans="1:5" ht="15" customHeight="1" x14ac:dyDescent="0.2">
      <c r="A7" s="1222"/>
      <c r="B7" s="1002" t="s">
        <v>225</v>
      </c>
      <c r="C7" s="1003">
        <v>42048</v>
      </c>
      <c r="D7" s="1003">
        <v>42181</v>
      </c>
      <c r="E7" s="1004">
        <v>42278</v>
      </c>
    </row>
    <row r="8" spans="1:5" ht="15" customHeight="1" x14ac:dyDescent="0.2">
      <c r="A8" s="180"/>
      <c r="B8" s="179"/>
      <c r="C8" s="178"/>
      <c r="D8" s="178"/>
      <c r="E8" s="177" t="s">
        <v>224</v>
      </c>
    </row>
    <row r="9" spans="1:5" ht="15" customHeight="1" x14ac:dyDescent="0.2"/>
    <row r="10" spans="1:5" ht="15" customHeight="1" x14ac:dyDescent="0.2"/>
    <row r="11" spans="1:5" ht="15" customHeight="1" x14ac:dyDescent="0.2"/>
    <row r="12" spans="1:5" ht="15" customHeight="1" x14ac:dyDescent="0.2"/>
    <row r="13" spans="1:5" ht="15" customHeight="1" x14ac:dyDescent="0.2"/>
    <row r="14" spans="1:5" ht="15" customHeight="1" x14ac:dyDescent="0.2"/>
    <row r="15" spans="1:5" ht="15" customHeight="1" x14ac:dyDescent="0.2"/>
    <row r="16" spans="1: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</sheetData>
  <mergeCells count="3">
    <mergeCell ref="A1:E1"/>
    <mergeCell ref="A4:A5"/>
    <mergeCell ref="A6:A7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"/>
  <sheetViews>
    <sheetView showGridLines="0" workbookViewId="0">
      <selection sqref="A1:G1"/>
    </sheetView>
  </sheetViews>
  <sheetFormatPr defaultRowHeight="15" customHeight="1" x14ac:dyDescent="0.25"/>
  <cols>
    <col min="1" max="1" width="27.42578125" customWidth="1"/>
  </cols>
  <sheetData>
    <row r="1" spans="1:7" ht="15" customHeight="1" x14ac:dyDescent="0.25">
      <c r="A1" s="1183" t="s">
        <v>898</v>
      </c>
      <c r="B1" s="1183"/>
      <c r="C1" s="1183"/>
      <c r="D1" s="1183"/>
      <c r="E1" s="1183"/>
      <c r="F1" s="1183"/>
      <c r="G1" s="1183"/>
    </row>
    <row r="2" spans="1:7" ht="15" customHeight="1" x14ac:dyDescent="0.25">
      <c r="A2" s="932"/>
      <c r="B2" s="933">
        <v>2013</v>
      </c>
      <c r="C2" s="933">
        <v>2014</v>
      </c>
      <c r="D2" s="933">
        <v>2015</v>
      </c>
      <c r="E2" s="933">
        <v>2016</v>
      </c>
      <c r="F2" s="933">
        <v>2017</v>
      </c>
      <c r="G2" s="933">
        <v>2018</v>
      </c>
    </row>
    <row r="3" spans="1:7" ht="15" customHeight="1" x14ac:dyDescent="0.25">
      <c r="A3" s="936" t="s">
        <v>899</v>
      </c>
      <c r="B3" s="937">
        <v>0</v>
      </c>
      <c r="C3" s="937">
        <v>-0.3</v>
      </c>
      <c r="D3" s="937">
        <v>-0.6</v>
      </c>
      <c r="E3" s="938">
        <v>0</v>
      </c>
      <c r="F3" s="937">
        <v>1.5</v>
      </c>
      <c r="G3" s="937">
        <v>1.9</v>
      </c>
    </row>
    <row r="4" spans="1:7" ht="15" customHeight="1" x14ac:dyDescent="0.25">
      <c r="A4" s="1005" t="s">
        <v>900</v>
      </c>
      <c r="B4" s="1006">
        <v>54.6</v>
      </c>
      <c r="C4" s="1007">
        <v>53.6</v>
      </c>
      <c r="D4" s="1007">
        <v>52.8</v>
      </c>
      <c r="E4" s="1008">
        <v>52.1</v>
      </c>
      <c r="F4" s="1006">
        <v>51.3</v>
      </c>
      <c r="G4" s="1006">
        <v>48.9</v>
      </c>
    </row>
    <row r="5" spans="1:7" ht="15" customHeight="1" x14ac:dyDescent="0.25">
      <c r="A5" s="1223" t="s">
        <v>901</v>
      </c>
      <c r="B5" s="1223"/>
      <c r="C5" s="1223"/>
      <c r="D5" s="1223"/>
      <c r="E5" s="1223"/>
      <c r="F5" s="1182" t="s">
        <v>902</v>
      </c>
      <c r="G5" s="1182"/>
    </row>
  </sheetData>
  <mergeCells count="3">
    <mergeCell ref="A1:G1"/>
    <mergeCell ref="A5:E5"/>
    <mergeCell ref="F5:G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8"/>
  <sheetViews>
    <sheetView showGridLines="0" workbookViewId="0">
      <selection sqref="A1:D1"/>
    </sheetView>
  </sheetViews>
  <sheetFormatPr defaultRowHeight="15" x14ac:dyDescent="0.25"/>
  <cols>
    <col min="1" max="1" width="42.140625" customWidth="1"/>
    <col min="2" max="2" width="13.140625" customWidth="1"/>
    <col min="3" max="3" width="13" customWidth="1"/>
    <col min="4" max="4" width="28.85546875" customWidth="1"/>
  </cols>
  <sheetData>
    <row r="1" spans="1:4" x14ac:dyDescent="0.25">
      <c r="A1" s="1226" t="s">
        <v>504</v>
      </c>
      <c r="B1" s="1226"/>
      <c r="C1" s="1226"/>
      <c r="D1" s="1226"/>
    </row>
    <row r="2" spans="1:4" x14ac:dyDescent="0.25">
      <c r="A2" s="471" t="s">
        <v>461</v>
      </c>
      <c r="B2" s="470" t="s">
        <v>503</v>
      </c>
      <c r="C2" s="470" t="s">
        <v>502</v>
      </c>
      <c r="D2" s="469" t="s">
        <v>501</v>
      </c>
    </row>
    <row r="3" spans="1:4" ht="15.75" customHeight="1" x14ac:dyDescent="0.25">
      <c r="A3" s="468" t="s">
        <v>459</v>
      </c>
      <c r="B3" s="441"/>
      <c r="C3" s="441"/>
      <c r="D3" s="460"/>
    </row>
    <row r="4" spans="1:4" x14ac:dyDescent="0.25">
      <c r="A4" s="459" t="s">
        <v>458</v>
      </c>
      <c r="B4" s="425">
        <f>300*0.49+21.5</f>
        <v>168.5</v>
      </c>
      <c r="C4" s="467">
        <f>300+36.516-133-15</f>
        <v>188.51600000000002</v>
      </c>
      <c r="D4" s="460" t="s">
        <v>500</v>
      </c>
    </row>
    <row r="5" spans="1:4" x14ac:dyDescent="0.25">
      <c r="A5" s="459" t="s">
        <v>457</v>
      </c>
      <c r="B5" s="425">
        <f>11.11*(10.5-5.788)</f>
        <v>52.350319999999996</v>
      </c>
      <c r="C5" s="458">
        <v>39</v>
      </c>
      <c r="D5" s="449">
        <v>68</v>
      </c>
    </row>
    <row r="6" spans="1:4" ht="34.5" customHeight="1" x14ac:dyDescent="0.25">
      <c r="A6" s="437" t="s">
        <v>455</v>
      </c>
      <c r="B6" s="462" t="s">
        <v>414</v>
      </c>
      <c r="C6" s="435" t="s">
        <v>499</v>
      </c>
      <c r="D6" s="449" t="s">
        <v>498</v>
      </c>
    </row>
    <row r="7" spans="1:4" ht="15" customHeight="1" x14ac:dyDescent="0.25">
      <c r="A7" s="437" t="s">
        <v>497</v>
      </c>
      <c r="B7" s="441">
        <v>50</v>
      </c>
      <c r="C7" s="440" t="s">
        <v>496</v>
      </c>
      <c r="D7" s="449" t="s">
        <v>495</v>
      </c>
    </row>
    <row r="8" spans="1:4" ht="24" x14ac:dyDescent="0.25">
      <c r="A8" s="463" t="s">
        <v>494</v>
      </c>
      <c r="B8" s="466" t="s">
        <v>493</v>
      </c>
      <c r="C8" s="465" t="s">
        <v>493</v>
      </c>
      <c r="D8" s="464" t="s">
        <v>492</v>
      </c>
    </row>
    <row r="9" spans="1:4" ht="24" x14ac:dyDescent="0.25">
      <c r="A9" s="463" t="s">
        <v>491</v>
      </c>
      <c r="B9" s="462" t="s">
        <v>414</v>
      </c>
      <c r="C9" s="435" t="s">
        <v>414</v>
      </c>
      <c r="D9" s="438" t="s">
        <v>414</v>
      </c>
    </row>
    <row r="10" spans="1:4" ht="24" customHeight="1" x14ac:dyDescent="0.25">
      <c r="A10" s="461" t="s">
        <v>490</v>
      </c>
      <c r="B10" s="441"/>
      <c r="C10" s="440"/>
      <c r="D10" s="460"/>
    </row>
    <row r="11" spans="1:4" ht="36" x14ac:dyDescent="0.25">
      <c r="A11" s="459" t="s">
        <v>489</v>
      </c>
      <c r="B11" s="455" t="s">
        <v>189</v>
      </c>
      <c r="C11" s="458" t="s">
        <v>488</v>
      </c>
      <c r="D11" s="457" t="s">
        <v>1040</v>
      </c>
    </row>
    <row r="12" spans="1:4" ht="24" customHeight="1" x14ac:dyDescent="0.25">
      <c r="A12" s="456" t="s">
        <v>487</v>
      </c>
      <c r="B12" s="455" t="s">
        <v>189</v>
      </c>
      <c r="C12" s="1227" t="s">
        <v>414</v>
      </c>
      <c r="D12" s="454" t="s">
        <v>486</v>
      </c>
    </row>
    <row r="13" spans="1:4" x14ac:dyDescent="0.25">
      <c r="A13" s="456" t="s">
        <v>485</v>
      </c>
      <c r="B13" s="455" t="s">
        <v>189</v>
      </c>
      <c r="C13" s="1227"/>
      <c r="D13" s="454" t="s">
        <v>414</v>
      </c>
    </row>
    <row r="14" spans="1:4" ht="24" x14ac:dyDescent="0.25">
      <c r="A14" s="453" t="s">
        <v>484</v>
      </c>
      <c r="B14" s="452" t="s">
        <v>189</v>
      </c>
      <c r="C14" s="1228"/>
      <c r="D14" s="451" t="s">
        <v>483</v>
      </c>
    </row>
    <row r="15" spans="1:4" x14ac:dyDescent="0.25">
      <c r="A15" s="450" t="s">
        <v>482</v>
      </c>
      <c r="B15" s="449" t="s">
        <v>189</v>
      </c>
      <c r="C15" s="449" t="s">
        <v>189</v>
      </c>
      <c r="D15" s="449" t="s">
        <v>410</v>
      </c>
    </row>
    <row r="16" spans="1:4" ht="24" x14ac:dyDescent="0.25">
      <c r="A16" s="448" t="s">
        <v>481</v>
      </c>
      <c r="B16" s="447" t="s">
        <v>189</v>
      </c>
      <c r="C16" s="447" t="s">
        <v>189</v>
      </c>
      <c r="D16" s="447" t="s">
        <v>480</v>
      </c>
    </row>
    <row r="17" spans="1:4" x14ac:dyDescent="0.25">
      <c r="A17" s="1229" t="s">
        <v>479</v>
      </c>
      <c r="B17" s="1229"/>
      <c r="C17" s="1229"/>
      <c r="D17" s="1229"/>
    </row>
    <row r="18" spans="1:4" x14ac:dyDescent="0.25">
      <c r="A18" s="446" t="s">
        <v>478</v>
      </c>
      <c r="B18" s="436">
        <v>190</v>
      </c>
      <c r="C18" s="444" t="s">
        <v>477</v>
      </c>
      <c r="D18" s="443" t="s">
        <v>476</v>
      </c>
    </row>
    <row r="19" spans="1:4" x14ac:dyDescent="0.25">
      <c r="A19" s="446" t="s">
        <v>475</v>
      </c>
      <c r="B19" s="436">
        <v>156</v>
      </c>
      <c r="C19" s="444">
        <v>156</v>
      </c>
      <c r="D19" s="443">
        <v>156</v>
      </c>
    </row>
    <row r="20" spans="1:4" x14ac:dyDescent="0.25">
      <c r="A20" s="445" t="s">
        <v>474</v>
      </c>
      <c r="B20" s="436" t="s">
        <v>189</v>
      </c>
      <c r="C20" s="444">
        <v>26</v>
      </c>
      <c r="D20" s="443" t="s">
        <v>473</v>
      </c>
    </row>
    <row r="21" spans="1:4" x14ac:dyDescent="0.25">
      <c r="A21" s="445" t="s">
        <v>472</v>
      </c>
      <c r="B21" s="436" t="s">
        <v>189</v>
      </c>
      <c r="C21" s="444" t="s">
        <v>471</v>
      </c>
      <c r="D21" s="443" t="s">
        <v>470</v>
      </c>
    </row>
    <row r="22" spans="1:4" x14ac:dyDescent="0.25">
      <c r="A22" s="442" t="s">
        <v>469</v>
      </c>
      <c r="B22" s="441" t="s">
        <v>189</v>
      </c>
      <c r="C22" s="440">
        <v>0</v>
      </c>
      <c r="D22" s="439" t="s">
        <v>468</v>
      </c>
    </row>
    <row r="23" spans="1:4" x14ac:dyDescent="0.25">
      <c r="A23" s="1230" t="s">
        <v>440</v>
      </c>
      <c r="B23" s="1230"/>
      <c r="C23" s="1230"/>
      <c r="D23" s="1230"/>
    </row>
    <row r="24" spans="1:4" ht="24" x14ac:dyDescent="0.25">
      <c r="A24" s="437" t="s">
        <v>439</v>
      </c>
      <c r="B24" s="436" t="s">
        <v>414</v>
      </c>
      <c r="C24" s="435" t="s">
        <v>414</v>
      </c>
      <c r="D24" s="438" t="s">
        <v>414</v>
      </c>
    </row>
    <row r="25" spans="1:4" ht="36" x14ac:dyDescent="0.25">
      <c r="A25" s="437" t="s">
        <v>467</v>
      </c>
      <c r="B25" s="436">
        <v>105</v>
      </c>
      <c r="C25" s="435">
        <v>632</v>
      </c>
      <c r="D25" s="434" t="s">
        <v>466</v>
      </c>
    </row>
    <row r="26" spans="1:4" ht="24" customHeight="1" x14ac:dyDescent="0.25">
      <c r="A26" s="1231" t="s">
        <v>465</v>
      </c>
      <c r="B26" s="1231"/>
      <c r="C26" s="1231"/>
      <c r="D26" s="433" t="s">
        <v>464</v>
      </c>
    </row>
    <row r="27" spans="1:4" x14ac:dyDescent="0.25">
      <c r="A27" s="1224" t="s">
        <v>463</v>
      </c>
      <c r="B27" s="1225"/>
      <c r="C27" s="1225"/>
      <c r="D27" s="432"/>
    </row>
    <row r="28" spans="1:4" x14ac:dyDescent="0.25">
      <c r="A28" s="432"/>
      <c r="B28" s="432"/>
      <c r="C28" s="432"/>
      <c r="D28" s="432"/>
    </row>
  </sheetData>
  <mergeCells count="6">
    <mergeCell ref="A27:C27"/>
    <mergeCell ref="A1:D1"/>
    <mergeCell ref="C12:C14"/>
    <mergeCell ref="A17:D17"/>
    <mergeCell ref="A23:D23"/>
    <mergeCell ref="A26:C26"/>
  </mergeCells>
  <pageMargins left="0.7" right="0.7" top="0.75" bottom="0.75" header="0.3" footer="0.3"/>
  <pageSetup paperSize="9" scale="5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showGridLines="0" workbookViewId="0">
      <selection sqref="A1:I1"/>
    </sheetView>
  </sheetViews>
  <sheetFormatPr defaultRowHeight="15" customHeight="1" x14ac:dyDescent="0.25"/>
  <cols>
    <col min="1" max="1" width="32.85546875" customWidth="1"/>
    <col min="2" max="9" width="7.28515625" customWidth="1"/>
  </cols>
  <sheetData>
    <row r="1" spans="1:9" ht="15" customHeight="1" x14ac:dyDescent="0.25">
      <c r="A1" s="1233" t="s">
        <v>1034</v>
      </c>
      <c r="B1" s="1233"/>
      <c r="C1" s="1233"/>
      <c r="D1" s="1233"/>
      <c r="E1" s="1233"/>
      <c r="F1" s="1233"/>
      <c r="G1" s="1233"/>
      <c r="H1" s="1233"/>
      <c r="I1" s="1233"/>
    </row>
    <row r="2" spans="1:9" ht="15" customHeight="1" x14ac:dyDescent="0.25">
      <c r="A2" s="944"/>
      <c r="B2" s="1232" t="s">
        <v>662</v>
      </c>
      <c r="C2" s="1232"/>
      <c r="D2" s="1232" t="s">
        <v>726</v>
      </c>
      <c r="E2" s="1232"/>
      <c r="F2" s="1232" t="s">
        <v>725</v>
      </c>
      <c r="G2" s="1232"/>
      <c r="H2" s="1232" t="s">
        <v>724</v>
      </c>
      <c r="I2" s="1232"/>
    </row>
    <row r="3" spans="1:9" ht="15" customHeight="1" x14ac:dyDescent="0.25">
      <c r="A3" s="1009" t="s">
        <v>903</v>
      </c>
      <c r="B3" s="1010" t="s">
        <v>904</v>
      </c>
      <c r="C3" s="1011" t="s">
        <v>905</v>
      </c>
      <c r="D3" s="1010" t="s">
        <v>904</v>
      </c>
      <c r="E3" s="1011" t="s">
        <v>905</v>
      </c>
      <c r="F3" s="1010" t="s">
        <v>904</v>
      </c>
      <c r="G3" s="1011" t="s">
        <v>905</v>
      </c>
      <c r="H3" s="1010" t="s">
        <v>904</v>
      </c>
      <c r="I3" s="1011" t="s">
        <v>905</v>
      </c>
    </row>
    <row r="4" spans="1:9" ht="15" customHeight="1" x14ac:dyDescent="0.25">
      <c r="A4" s="1012" t="s">
        <v>906</v>
      </c>
      <c r="B4" s="1013">
        <v>289</v>
      </c>
      <c r="C4" s="1014">
        <v>289</v>
      </c>
      <c r="D4" s="1013">
        <v>300</v>
      </c>
      <c r="E4" s="1014">
        <v>300</v>
      </c>
      <c r="F4" s="1013">
        <v>300</v>
      </c>
      <c r="G4" s="1014">
        <v>300</v>
      </c>
      <c r="H4" s="1013">
        <v>300</v>
      </c>
      <c r="I4" s="1014">
        <v>300</v>
      </c>
    </row>
    <row r="5" spans="1:9" ht="15" customHeight="1" x14ac:dyDescent="0.25">
      <c r="A5" s="1015" t="s">
        <v>907</v>
      </c>
      <c r="B5" s="1016">
        <v>280</v>
      </c>
      <c r="C5" s="1017">
        <v>123</v>
      </c>
      <c r="D5" s="1016">
        <v>300</v>
      </c>
      <c r="E5" s="1017">
        <v>200</v>
      </c>
      <c r="F5" s="1016">
        <v>300</v>
      </c>
      <c r="G5" s="1017">
        <v>200</v>
      </c>
      <c r="H5" s="1016">
        <v>300</v>
      </c>
      <c r="I5" s="1017">
        <v>200</v>
      </c>
    </row>
    <row r="6" spans="1:9" ht="15" customHeight="1" x14ac:dyDescent="0.25">
      <c r="A6" s="1015" t="s">
        <v>1037</v>
      </c>
      <c r="B6" s="1016">
        <v>9</v>
      </c>
      <c r="C6" s="1017">
        <v>165</v>
      </c>
      <c r="D6" s="1016" t="s">
        <v>189</v>
      </c>
      <c r="E6" s="1017">
        <v>100</v>
      </c>
      <c r="F6" s="1016" t="s">
        <v>189</v>
      </c>
      <c r="G6" s="1017">
        <v>100</v>
      </c>
      <c r="H6" s="1016" t="s">
        <v>189</v>
      </c>
      <c r="I6" s="1017">
        <v>100</v>
      </c>
    </row>
    <row r="7" spans="1:9" ht="15" customHeight="1" x14ac:dyDescent="0.25">
      <c r="A7" s="1018" t="s">
        <v>908</v>
      </c>
      <c r="B7" s="1019" t="s">
        <v>189</v>
      </c>
      <c r="C7" s="1020">
        <v>156</v>
      </c>
      <c r="D7" s="1019" t="s">
        <v>189</v>
      </c>
      <c r="E7" s="1020" t="s">
        <v>189</v>
      </c>
      <c r="F7" s="1019" t="s">
        <v>189</v>
      </c>
      <c r="G7" s="1020" t="s">
        <v>189</v>
      </c>
      <c r="H7" s="1019" t="s">
        <v>189</v>
      </c>
      <c r="I7" s="1020" t="s">
        <v>189</v>
      </c>
    </row>
    <row r="8" spans="1:9" ht="15" customHeight="1" x14ac:dyDescent="0.25">
      <c r="A8" s="1021" t="s">
        <v>909</v>
      </c>
      <c r="B8" s="1022" t="s">
        <v>189</v>
      </c>
      <c r="C8" s="1023">
        <v>9</v>
      </c>
      <c r="D8" s="1022" t="s">
        <v>189</v>
      </c>
      <c r="E8" s="1023" t="s">
        <v>189</v>
      </c>
      <c r="F8" s="1022" t="s">
        <v>189</v>
      </c>
      <c r="G8" s="1023" t="s">
        <v>189</v>
      </c>
      <c r="H8" s="1022" t="s">
        <v>189</v>
      </c>
      <c r="I8" s="1023" t="s">
        <v>189</v>
      </c>
    </row>
    <row r="9" spans="1:9" ht="15" customHeight="1" x14ac:dyDescent="0.25">
      <c r="A9" s="1009" t="s">
        <v>910</v>
      </c>
      <c r="B9" s="1010"/>
      <c r="C9" s="1010"/>
      <c r="D9" s="1010"/>
      <c r="E9" s="1010"/>
      <c r="F9" s="1010"/>
      <c r="G9" s="1010"/>
      <c r="H9" s="1010"/>
      <c r="I9" s="1010"/>
    </row>
    <row r="10" spans="1:9" ht="15" customHeight="1" x14ac:dyDescent="0.25">
      <c r="A10" s="1012" t="s">
        <v>906</v>
      </c>
      <c r="B10" s="1013">
        <v>28</v>
      </c>
      <c r="C10" s="1014">
        <v>28</v>
      </c>
      <c r="D10" s="1024">
        <v>34</v>
      </c>
      <c r="E10" s="1025">
        <v>34</v>
      </c>
      <c r="F10" s="1024">
        <v>30</v>
      </c>
      <c r="G10" s="1025">
        <v>30</v>
      </c>
      <c r="H10" s="1024">
        <v>32</v>
      </c>
      <c r="I10" s="1025">
        <v>32</v>
      </c>
    </row>
    <row r="11" spans="1:9" ht="15" customHeight="1" x14ac:dyDescent="0.25">
      <c r="A11" s="1015" t="s">
        <v>907</v>
      </c>
      <c r="B11" s="1016">
        <v>28</v>
      </c>
      <c r="C11" s="1017">
        <v>4</v>
      </c>
      <c r="D11" s="1026">
        <v>34</v>
      </c>
      <c r="E11" s="1027">
        <v>15</v>
      </c>
      <c r="F11" s="1026">
        <v>30</v>
      </c>
      <c r="G11" s="1027">
        <v>15</v>
      </c>
      <c r="H11" s="1026">
        <v>32</v>
      </c>
      <c r="I11" s="1027">
        <v>15</v>
      </c>
    </row>
    <row r="12" spans="1:9" ht="15" customHeight="1" x14ac:dyDescent="0.25">
      <c r="A12" s="1028" t="s">
        <v>1036</v>
      </c>
      <c r="B12" s="923" t="s">
        <v>189</v>
      </c>
      <c r="C12" s="1029">
        <v>24</v>
      </c>
      <c r="D12" s="1030" t="s">
        <v>189</v>
      </c>
      <c r="E12" s="1031">
        <v>19</v>
      </c>
      <c r="F12" s="1030" t="s">
        <v>189</v>
      </c>
      <c r="G12" s="1031">
        <v>15</v>
      </c>
      <c r="H12" s="1030" t="s">
        <v>189</v>
      </c>
      <c r="I12" s="1031">
        <v>17</v>
      </c>
    </row>
    <row r="13" spans="1:9" ht="15" customHeight="1" x14ac:dyDescent="0.25">
      <c r="A13" s="1009" t="s">
        <v>0</v>
      </c>
      <c r="B13" s="1010"/>
      <c r="C13" s="1010"/>
      <c r="D13" s="1010"/>
      <c r="E13" s="1010"/>
      <c r="F13" s="1010"/>
      <c r="G13" s="1010"/>
      <c r="H13" s="1010"/>
      <c r="I13" s="1010"/>
    </row>
    <row r="14" spans="1:9" ht="15" customHeight="1" x14ac:dyDescent="0.25">
      <c r="A14" s="1012" t="s">
        <v>906</v>
      </c>
      <c r="B14" s="1013">
        <v>3.5</v>
      </c>
      <c r="C14" s="1014">
        <v>3.5</v>
      </c>
      <c r="D14" s="1013" t="s">
        <v>189</v>
      </c>
      <c r="E14" s="1014" t="s">
        <v>189</v>
      </c>
      <c r="F14" s="1013" t="s">
        <v>189</v>
      </c>
      <c r="G14" s="1014" t="s">
        <v>189</v>
      </c>
      <c r="H14" s="1013" t="s">
        <v>189</v>
      </c>
      <c r="I14" s="1014" t="s">
        <v>189</v>
      </c>
    </row>
    <row r="15" spans="1:9" ht="15" customHeight="1" x14ac:dyDescent="0.25">
      <c r="A15" s="1015" t="s">
        <v>907</v>
      </c>
      <c r="B15" s="1016">
        <v>0.5</v>
      </c>
      <c r="C15" s="1017">
        <v>0.5</v>
      </c>
      <c r="D15" s="1019" t="s">
        <v>189</v>
      </c>
      <c r="E15" s="1020" t="s">
        <v>189</v>
      </c>
      <c r="F15" s="1019" t="s">
        <v>189</v>
      </c>
      <c r="G15" s="1020" t="s">
        <v>189</v>
      </c>
      <c r="H15" s="1019" t="s">
        <v>189</v>
      </c>
      <c r="I15" s="1020" t="s">
        <v>189</v>
      </c>
    </row>
    <row r="16" spans="1:9" ht="15" customHeight="1" x14ac:dyDescent="0.25">
      <c r="A16" s="1028" t="s">
        <v>1036</v>
      </c>
      <c r="B16" s="923">
        <v>3</v>
      </c>
      <c r="C16" s="1029">
        <v>3</v>
      </c>
      <c r="D16" s="1022" t="s">
        <v>189</v>
      </c>
      <c r="E16" s="1023" t="s">
        <v>189</v>
      </c>
      <c r="F16" s="1022" t="s">
        <v>189</v>
      </c>
      <c r="G16" s="1023" t="s">
        <v>189</v>
      </c>
      <c r="H16" s="1022" t="s">
        <v>189</v>
      </c>
      <c r="I16" s="1023" t="s">
        <v>189</v>
      </c>
    </row>
    <row r="17" spans="1:9" ht="15" customHeight="1" x14ac:dyDescent="0.25">
      <c r="A17" s="925" t="s">
        <v>1038</v>
      </c>
      <c r="B17" s="942"/>
      <c r="C17" s="940"/>
      <c r="D17" s="943"/>
      <c r="E17" s="943"/>
      <c r="F17" s="940"/>
      <c r="G17" s="1234" t="s">
        <v>254</v>
      </c>
      <c r="H17" s="1234"/>
      <c r="I17" s="1234"/>
    </row>
    <row r="18" spans="1:9" ht="15" customHeight="1" x14ac:dyDescent="0.25">
      <c r="A18" s="499" t="s">
        <v>1035</v>
      </c>
    </row>
  </sheetData>
  <mergeCells count="6">
    <mergeCell ref="F2:G2"/>
    <mergeCell ref="H2:I2"/>
    <mergeCell ref="A1:I1"/>
    <mergeCell ref="G17:I17"/>
    <mergeCell ref="B2:C2"/>
    <mergeCell ref="D2:E2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showGridLines="0" zoomScaleNormal="100" workbookViewId="0">
      <selection sqref="A1:N1"/>
    </sheetView>
  </sheetViews>
  <sheetFormatPr defaultRowHeight="15" x14ac:dyDescent="0.25"/>
  <cols>
    <col min="1" max="1" width="5" customWidth="1"/>
    <col min="2" max="7" width="6.85546875" customWidth="1"/>
    <col min="8" max="10" width="7.85546875" customWidth="1"/>
    <col min="11" max="12" width="6.85546875" customWidth="1"/>
    <col min="13" max="13" width="6.85546875" style="16" customWidth="1"/>
    <col min="14" max="14" width="6.85546875" customWidth="1"/>
    <col min="15" max="15" width="8.42578125" bestFit="1" customWidth="1"/>
  </cols>
  <sheetData>
    <row r="1" spans="1:14" x14ac:dyDescent="0.25">
      <c r="A1" s="1238" t="s">
        <v>526</v>
      </c>
      <c r="B1" s="1238"/>
      <c r="C1" s="1238"/>
      <c r="D1" s="1238"/>
      <c r="E1" s="1238"/>
      <c r="F1" s="1238"/>
      <c r="G1" s="1238"/>
      <c r="H1" s="1238"/>
      <c r="I1" s="1238"/>
      <c r="J1" s="1238"/>
      <c r="K1" s="1238"/>
      <c r="L1" s="1238"/>
      <c r="M1" s="1238"/>
      <c r="N1" s="1238"/>
    </row>
    <row r="2" spans="1:14" ht="46.5" customHeight="1" x14ac:dyDescent="0.25">
      <c r="A2" s="1239" t="s">
        <v>525</v>
      </c>
      <c r="B2" s="1235" t="s">
        <v>524</v>
      </c>
      <c r="C2" s="1241"/>
      <c r="D2" s="1235" t="s">
        <v>523</v>
      </c>
      <c r="E2" s="1241"/>
      <c r="F2" s="1235" t="s">
        <v>522</v>
      </c>
      <c r="G2" s="1241"/>
      <c r="H2" s="1244" t="s">
        <v>521</v>
      </c>
      <c r="I2" s="1244" t="s">
        <v>520</v>
      </c>
      <c r="J2" s="1244" t="s">
        <v>519</v>
      </c>
      <c r="K2" s="1235" t="s">
        <v>518</v>
      </c>
      <c r="L2" s="1241"/>
      <c r="M2" s="1235" t="s">
        <v>517</v>
      </c>
      <c r="N2" s="1236"/>
    </row>
    <row r="3" spans="1:14" x14ac:dyDescent="0.25">
      <c r="A3" s="1240"/>
      <c r="B3" s="1242"/>
      <c r="C3" s="1243"/>
      <c r="D3" s="1242"/>
      <c r="E3" s="1243"/>
      <c r="F3" s="1242"/>
      <c r="G3" s="1243"/>
      <c r="H3" s="1245"/>
      <c r="I3" s="1245"/>
      <c r="J3" s="1245"/>
      <c r="K3" s="491" t="s">
        <v>516</v>
      </c>
      <c r="L3" s="492" t="s">
        <v>515</v>
      </c>
      <c r="M3" s="491" t="s">
        <v>516</v>
      </c>
      <c r="N3" s="490" t="s">
        <v>515</v>
      </c>
    </row>
    <row r="4" spans="1:14" s="485" customFormat="1" x14ac:dyDescent="0.25">
      <c r="A4" s="489"/>
      <c r="B4" s="486" t="s">
        <v>513</v>
      </c>
      <c r="C4" s="487" t="s">
        <v>8</v>
      </c>
      <c r="D4" s="486" t="s">
        <v>513</v>
      </c>
      <c r="E4" s="487" t="s">
        <v>8</v>
      </c>
      <c r="F4" s="486" t="s">
        <v>513</v>
      </c>
      <c r="G4" s="487" t="s">
        <v>8</v>
      </c>
      <c r="H4" s="488" t="s">
        <v>514</v>
      </c>
      <c r="I4" s="488" t="s">
        <v>514</v>
      </c>
      <c r="J4" s="488" t="s">
        <v>8</v>
      </c>
      <c r="K4" s="486" t="s">
        <v>8</v>
      </c>
      <c r="L4" s="487" t="s">
        <v>8</v>
      </c>
      <c r="M4" s="486" t="s">
        <v>513</v>
      </c>
      <c r="N4" s="486" t="s">
        <v>513</v>
      </c>
    </row>
    <row r="5" spans="1:14" ht="22.5" x14ac:dyDescent="0.25">
      <c r="A5" s="484">
        <v>1</v>
      </c>
      <c r="B5" s="482">
        <v>2</v>
      </c>
      <c r="C5" s="481" t="s">
        <v>512</v>
      </c>
      <c r="D5" s="478">
        <v>4</v>
      </c>
      <c r="E5" s="483" t="s">
        <v>511</v>
      </c>
      <c r="F5" s="482">
        <v>6</v>
      </c>
      <c r="G5" s="481" t="s">
        <v>510</v>
      </c>
      <c r="H5" s="480">
        <v>8</v>
      </c>
      <c r="I5" s="480" t="s">
        <v>509</v>
      </c>
      <c r="J5" s="480" t="s">
        <v>508</v>
      </c>
      <c r="K5" s="478">
        <v>11</v>
      </c>
      <c r="L5" s="479" t="s">
        <v>507</v>
      </c>
      <c r="M5" s="478">
        <v>13</v>
      </c>
      <c r="N5" s="477" t="s">
        <v>506</v>
      </c>
    </row>
    <row r="6" spans="1:14" x14ac:dyDescent="0.25">
      <c r="A6" s="476">
        <v>2015</v>
      </c>
      <c r="B6" s="945">
        <v>14.99</v>
      </c>
      <c r="C6" s="946">
        <f>B6*H6</f>
        <v>114.00949187306315</v>
      </c>
      <c r="D6" s="945">
        <v>11.013238005483208</v>
      </c>
      <c r="E6" s="946">
        <f>D6*H6</f>
        <v>83.763420205620292</v>
      </c>
      <c r="F6" s="945">
        <v>21.183104666666669</v>
      </c>
      <c r="G6" s="946">
        <f>F6*H6</f>
        <v>161.11240822819079</v>
      </c>
      <c r="H6" s="947">
        <v>7.6057032603777959</v>
      </c>
      <c r="I6" s="947">
        <f>K6/M6</f>
        <v>2.2793710784360512</v>
      </c>
      <c r="J6" s="948">
        <f>F6*I6</f>
        <v>48.284156128683755</v>
      </c>
      <c r="K6" s="949">
        <v>63.012933100721988</v>
      </c>
      <c r="L6" s="950">
        <f>K6+E6-J6</f>
        <v>98.492197177658539</v>
      </c>
      <c r="M6" s="949">
        <v>27.644877000000001</v>
      </c>
      <c r="N6" s="950">
        <f>M6+B6+D6-F6</f>
        <v>32.465010338816541</v>
      </c>
    </row>
    <row r="7" spans="1:14" x14ac:dyDescent="0.25">
      <c r="A7" s="475">
        <v>2016</v>
      </c>
      <c r="B7" s="951">
        <v>14.558569692604559</v>
      </c>
      <c r="C7" s="952">
        <f>B7*H7</f>
        <v>121.12729984246994</v>
      </c>
      <c r="D7" s="951">
        <v>12.987629038500613</v>
      </c>
      <c r="E7" s="952">
        <f>D7*H7</f>
        <v>108.0570736003251</v>
      </c>
      <c r="F7" s="951">
        <v>21.183104666666669</v>
      </c>
      <c r="G7" s="952">
        <f>F7*H7</f>
        <v>176.2434308266667</v>
      </c>
      <c r="H7" s="953">
        <v>8.32</v>
      </c>
      <c r="I7" s="953">
        <f>K7/M7</f>
        <v>3.033795343040353</v>
      </c>
      <c r="J7" s="954">
        <f>F7*I7</f>
        <v>64.265204288869711</v>
      </c>
      <c r="K7" s="955">
        <f>L6</f>
        <v>98.492197177658539</v>
      </c>
      <c r="L7" s="956">
        <f>K7+E7-J7</f>
        <v>142.28406648911391</v>
      </c>
      <c r="M7" s="955">
        <f>N6</f>
        <v>32.465010338816541</v>
      </c>
      <c r="N7" s="956">
        <f>M7+B7+D7-F7</f>
        <v>38.82810440325504</v>
      </c>
    </row>
    <row r="8" spans="1:14" x14ac:dyDescent="0.25">
      <c r="A8" s="475">
        <v>2017</v>
      </c>
      <c r="B8" s="951">
        <v>14.162249525052024</v>
      </c>
      <c r="C8" s="952">
        <f>B8*H8</f>
        <v>117.82991604843285</v>
      </c>
      <c r="D8" s="951">
        <v>16.604294010826155</v>
      </c>
      <c r="E8" s="952">
        <f>D8*H8</f>
        <v>138.14772617007361</v>
      </c>
      <c r="F8" s="951">
        <v>21.183104666666669</v>
      </c>
      <c r="G8" s="952">
        <f>F8*H8</f>
        <v>176.2434308266667</v>
      </c>
      <c r="H8" s="953">
        <v>8.32</v>
      </c>
      <c r="I8" s="953">
        <f>K8/M8</f>
        <v>3.6644607991006111</v>
      </c>
      <c r="J8" s="954">
        <f>F8*I8</f>
        <v>77.624656654245229</v>
      </c>
      <c r="K8" s="955">
        <f>L7</f>
        <v>142.28406648911391</v>
      </c>
      <c r="L8" s="956">
        <f>K8+E8-J8</f>
        <v>202.80713600494229</v>
      </c>
      <c r="M8" s="955">
        <f>N7</f>
        <v>38.82810440325504</v>
      </c>
      <c r="N8" s="956">
        <f>M8+B8+D8-F8</f>
        <v>48.41154327246656</v>
      </c>
    </row>
    <row r="9" spans="1:14" x14ac:dyDescent="0.25">
      <c r="A9" s="474">
        <v>2018</v>
      </c>
      <c r="B9" s="957">
        <v>13.776957497650903</v>
      </c>
      <c r="C9" s="958">
        <f>B9*H9</f>
        <v>114.62428638045552</v>
      </c>
      <c r="D9" s="957">
        <v>16.678698861204531</v>
      </c>
      <c r="E9" s="958">
        <f>D9*H9</f>
        <v>138.76677452522171</v>
      </c>
      <c r="F9" s="957">
        <v>21.183104666666669</v>
      </c>
      <c r="G9" s="958">
        <f>F9*H9</f>
        <v>176.2434308266667</v>
      </c>
      <c r="H9" s="959">
        <v>8.32</v>
      </c>
      <c r="I9" s="959">
        <f>K9/M9</f>
        <v>4.1892309622008321</v>
      </c>
      <c r="J9" s="960">
        <f>F9*I9</f>
        <v>88.74091794514095</v>
      </c>
      <c r="K9" s="961">
        <f>L8</f>
        <v>202.80713600494229</v>
      </c>
      <c r="L9" s="962">
        <f>K9+E9-J9</f>
        <v>252.83299258502302</v>
      </c>
      <c r="M9" s="961">
        <f>N8</f>
        <v>48.41154327246656</v>
      </c>
      <c r="N9" s="962">
        <f>M9+B9+D9-F9</f>
        <v>57.68409496465533</v>
      </c>
    </row>
    <row r="10" spans="1:14" x14ac:dyDescent="0.25">
      <c r="A10" s="473"/>
      <c r="J10" s="1237" t="s">
        <v>505</v>
      </c>
      <c r="K10" s="1237"/>
      <c r="L10" s="1237"/>
      <c r="M10" s="1237"/>
      <c r="N10" s="1237"/>
    </row>
    <row r="14" spans="1:14" x14ac:dyDescent="0.25">
      <c r="E14" s="472"/>
      <c r="F14" s="472"/>
    </row>
  </sheetData>
  <mergeCells count="11">
    <mergeCell ref="M2:N2"/>
    <mergeCell ref="J10:N10"/>
    <mergeCell ref="A1:N1"/>
    <mergeCell ref="A2:A3"/>
    <mergeCell ref="B2:C3"/>
    <mergeCell ref="D2:E3"/>
    <mergeCell ref="F2:G3"/>
    <mergeCell ref="H2:H3"/>
    <mergeCell ref="I2:I3"/>
    <mergeCell ref="J2:J3"/>
    <mergeCell ref="K2:L2"/>
  </mergeCells>
  <pageMargins left="0.25" right="0.25" top="0.75" bottom="0.75" header="0.3" footer="0.3"/>
  <pageSetup paperSize="9" scale="60" orientation="landscape" r:id="rId1"/>
  <ignoredErrors>
    <ignoredError sqref="L7:L9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showGridLines="0" workbookViewId="0">
      <selection sqref="A1:E1"/>
    </sheetView>
  </sheetViews>
  <sheetFormatPr defaultRowHeight="15" x14ac:dyDescent="0.25"/>
  <cols>
    <col min="1" max="1" width="44.85546875" customWidth="1"/>
  </cols>
  <sheetData>
    <row r="1" spans="1:6" x14ac:dyDescent="0.25">
      <c r="A1" s="1189" t="s">
        <v>530</v>
      </c>
      <c r="B1" s="1189"/>
      <c r="C1" s="1189"/>
      <c r="D1" s="1189"/>
      <c r="E1" s="1189"/>
      <c r="F1" s="493"/>
    </row>
    <row r="2" spans="1:6" x14ac:dyDescent="0.25">
      <c r="A2" s="497"/>
      <c r="B2" s="497">
        <v>2015</v>
      </c>
      <c r="C2" s="497">
        <v>2016</v>
      </c>
      <c r="D2" s="497">
        <v>2017</v>
      </c>
      <c r="E2" s="497">
        <v>2018</v>
      </c>
      <c r="F2" s="493"/>
    </row>
    <row r="3" spans="1:6" x14ac:dyDescent="0.25">
      <c r="A3" s="493" t="s">
        <v>529</v>
      </c>
      <c r="B3" s="496">
        <v>116.65900000000001</v>
      </c>
      <c r="C3" s="496">
        <f>B3</f>
        <v>116.65900000000001</v>
      </c>
      <c r="D3" s="496">
        <f>C3</f>
        <v>116.65900000000001</v>
      </c>
      <c r="E3" s="496">
        <f>D3</f>
        <v>116.65900000000001</v>
      </c>
      <c r="F3" s="493"/>
    </row>
    <row r="4" spans="1:6" x14ac:dyDescent="0.25">
      <c r="A4" s="493" t="s">
        <v>528</v>
      </c>
      <c r="B4" s="495">
        <v>48.284156128683755</v>
      </c>
      <c r="C4" s="495">
        <v>64.265204288869697</v>
      </c>
      <c r="D4" s="495">
        <v>77.624656654245214</v>
      </c>
      <c r="E4" s="495">
        <v>88.740917945140993</v>
      </c>
      <c r="F4" s="493"/>
    </row>
    <row r="5" spans="1:6" x14ac:dyDescent="0.25">
      <c r="A5" s="375" t="s">
        <v>527</v>
      </c>
      <c r="B5" s="494">
        <f>B4-B3</f>
        <v>-68.374843871316244</v>
      </c>
      <c r="C5" s="494">
        <f>C4-C3</f>
        <v>-52.393795711130309</v>
      </c>
      <c r="D5" s="494">
        <f>D4-D3</f>
        <v>-39.034343345754792</v>
      </c>
      <c r="E5" s="494">
        <f>E4-E3</f>
        <v>-27.918082054859013</v>
      </c>
      <c r="F5" s="493"/>
    </row>
    <row r="6" spans="1:6" x14ac:dyDescent="0.25">
      <c r="A6" s="493"/>
      <c r="B6" s="493"/>
      <c r="C6" s="493"/>
      <c r="D6" s="1191" t="s">
        <v>464</v>
      </c>
      <c r="E6" s="1191"/>
      <c r="F6" s="493"/>
    </row>
    <row r="7" spans="1:6" x14ac:dyDescent="0.25">
      <c r="A7" s="493"/>
      <c r="B7" s="493"/>
      <c r="C7" s="493"/>
      <c r="D7" s="493"/>
      <c r="E7" s="493"/>
      <c r="F7" s="493"/>
    </row>
    <row r="8" spans="1:6" x14ac:dyDescent="0.25">
      <c r="A8" s="493"/>
      <c r="B8" s="493"/>
      <c r="C8" s="493"/>
      <c r="D8" s="493"/>
      <c r="E8" s="493"/>
      <c r="F8" s="493"/>
    </row>
    <row r="9" spans="1:6" x14ac:dyDescent="0.25">
      <c r="A9" s="493"/>
      <c r="B9" s="493"/>
      <c r="C9" s="493"/>
      <c r="D9" s="493"/>
      <c r="E9" s="493"/>
      <c r="F9" s="493"/>
    </row>
    <row r="10" spans="1:6" x14ac:dyDescent="0.25">
      <c r="A10" s="493"/>
      <c r="B10" s="493"/>
      <c r="C10" s="493"/>
      <c r="D10" s="493"/>
      <c r="E10" s="493"/>
      <c r="F10" s="493"/>
    </row>
    <row r="11" spans="1:6" x14ac:dyDescent="0.25">
      <c r="A11" s="493"/>
      <c r="B11" s="493"/>
      <c r="C11" s="493"/>
      <c r="D11" s="493"/>
      <c r="E11" s="493"/>
      <c r="F11" s="493"/>
    </row>
    <row r="12" spans="1:6" x14ac:dyDescent="0.25">
      <c r="A12" s="493"/>
      <c r="B12" s="493"/>
      <c r="C12" s="493"/>
      <c r="D12" s="493"/>
      <c r="E12" s="493"/>
      <c r="F12" s="493"/>
    </row>
    <row r="13" spans="1:6" x14ac:dyDescent="0.25">
      <c r="A13" s="493"/>
      <c r="B13" s="493"/>
      <c r="C13" s="493"/>
      <c r="D13" s="493"/>
      <c r="E13" s="493"/>
      <c r="F13" s="493"/>
    </row>
    <row r="14" spans="1:6" x14ac:dyDescent="0.25">
      <c r="A14" s="493"/>
      <c r="B14" s="493"/>
      <c r="C14" s="493"/>
      <c r="D14" s="493"/>
      <c r="E14" s="493"/>
      <c r="F14" s="493"/>
    </row>
    <row r="15" spans="1:6" x14ac:dyDescent="0.25">
      <c r="A15" s="493"/>
      <c r="B15" s="493"/>
      <c r="C15" s="493"/>
      <c r="D15" s="493"/>
      <c r="E15" s="493"/>
      <c r="F15" s="493"/>
    </row>
    <row r="16" spans="1:6" x14ac:dyDescent="0.25">
      <c r="A16" s="493"/>
      <c r="B16" s="493"/>
      <c r="C16" s="493"/>
      <c r="D16" s="493"/>
      <c r="E16" s="493"/>
      <c r="F16" s="493"/>
    </row>
    <row r="17" spans="1:6" x14ac:dyDescent="0.25">
      <c r="A17" s="493"/>
      <c r="B17" s="493"/>
      <c r="C17" s="493"/>
      <c r="D17" s="493"/>
      <c r="E17" s="493"/>
      <c r="F17" s="493"/>
    </row>
    <row r="18" spans="1:6" x14ac:dyDescent="0.25">
      <c r="A18" s="493"/>
      <c r="B18" s="493"/>
      <c r="C18" s="493"/>
      <c r="D18" s="493"/>
      <c r="E18" s="493"/>
      <c r="F18" s="493"/>
    </row>
    <row r="19" spans="1:6" x14ac:dyDescent="0.25">
      <c r="A19" s="493"/>
      <c r="B19" s="493"/>
      <c r="C19" s="493"/>
      <c r="D19" s="493"/>
      <c r="E19" s="493"/>
      <c r="F19" s="493"/>
    </row>
    <row r="20" spans="1:6" x14ac:dyDescent="0.25">
      <c r="A20" s="493"/>
      <c r="B20" s="493"/>
      <c r="C20" s="493"/>
      <c r="D20" s="493"/>
      <c r="E20" s="493"/>
      <c r="F20" s="493"/>
    </row>
    <row r="21" spans="1:6" x14ac:dyDescent="0.25">
      <c r="A21" s="493"/>
      <c r="B21" s="493"/>
      <c r="C21" s="493"/>
      <c r="D21" s="493"/>
      <c r="E21" s="493"/>
      <c r="F21" s="493"/>
    </row>
  </sheetData>
  <mergeCells count="2">
    <mergeCell ref="A1:E1"/>
    <mergeCell ref="D6: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showGridLines="0" workbookViewId="0">
      <selection sqref="A1:K1"/>
    </sheetView>
  </sheetViews>
  <sheetFormatPr defaultRowHeight="15" x14ac:dyDescent="0.25"/>
  <cols>
    <col min="1" max="1" width="34.28515625" style="351" customWidth="1"/>
    <col min="2" max="10" width="8" style="351" customWidth="1"/>
    <col min="11" max="11" width="11.85546875" style="351" customWidth="1"/>
    <col min="12" max="16384" width="9.140625" style="351"/>
  </cols>
  <sheetData>
    <row r="1" spans="1:11" ht="15" customHeight="1" x14ac:dyDescent="0.25">
      <c r="A1" s="1158" t="s">
        <v>539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</row>
    <row r="2" spans="1:11" s="402" customFormat="1" ht="24" x14ac:dyDescent="0.2">
      <c r="A2" s="507"/>
      <c r="B2" s="506">
        <v>2008</v>
      </c>
      <c r="C2" s="506">
        <v>2009</v>
      </c>
      <c r="D2" s="506">
        <v>2010</v>
      </c>
      <c r="E2" s="506">
        <v>2011</v>
      </c>
      <c r="F2" s="506">
        <v>2012</v>
      </c>
      <c r="G2" s="506">
        <v>2013</v>
      </c>
      <c r="H2" s="506">
        <v>2014</v>
      </c>
      <c r="I2" s="506">
        <v>2015</v>
      </c>
      <c r="J2" s="506">
        <v>2016</v>
      </c>
      <c r="K2" s="505" t="s">
        <v>538</v>
      </c>
    </row>
    <row r="3" spans="1:11" s="402" customFormat="1" ht="15" customHeight="1" x14ac:dyDescent="0.2">
      <c r="A3" s="402" t="s">
        <v>537</v>
      </c>
      <c r="B3" s="498">
        <f>95188.8/30.126</f>
        <v>3159.6893049193386</v>
      </c>
      <c r="C3" s="498">
        <v>3285.4589999999998</v>
      </c>
      <c r="D3" s="498">
        <v>3385.8670000000002</v>
      </c>
      <c r="E3" s="498">
        <v>3363.1379999999999</v>
      </c>
      <c r="F3" s="498">
        <v>3495.78</v>
      </c>
      <c r="G3" s="498">
        <v>3672.27</v>
      </c>
      <c r="H3" s="498">
        <v>3882.15</v>
      </c>
      <c r="I3" s="498">
        <v>4005.4659999999999</v>
      </c>
      <c r="J3" s="498">
        <v>4047.87</v>
      </c>
      <c r="K3" s="498"/>
    </row>
    <row r="4" spans="1:11" s="402" customFormat="1" ht="15" customHeight="1" x14ac:dyDescent="0.2">
      <c r="A4" s="402" t="s">
        <v>536</v>
      </c>
      <c r="B4" s="504">
        <v>0.14900705418833371</v>
      </c>
      <c r="C4" s="504">
        <f t="shared" ref="C4:J4" si="0">C3/B3-1</f>
        <v>3.9804450040340944E-2</v>
      </c>
      <c r="D4" s="504">
        <f t="shared" si="0"/>
        <v>3.0561331004282932E-2</v>
      </c>
      <c r="E4" s="504">
        <f t="shared" si="0"/>
        <v>-6.7129039622644271E-3</v>
      </c>
      <c r="F4" s="504">
        <f t="shared" si="0"/>
        <v>3.9439951616615287E-2</v>
      </c>
      <c r="G4" s="504">
        <f t="shared" si="0"/>
        <v>5.0486586684516777E-2</v>
      </c>
      <c r="H4" s="504">
        <f t="shared" si="0"/>
        <v>5.7152660343602113E-2</v>
      </c>
      <c r="I4" s="504">
        <f t="shared" si="0"/>
        <v>3.1764872557732193E-2</v>
      </c>
      <c r="J4" s="504">
        <f t="shared" si="0"/>
        <v>1.0586533501969475E-2</v>
      </c>
      <c r="K4" s="504">
        <f>POWER(H3/B3,1/6)-1</f>
        <v>3.4914937196858231E-2</v>
      </c>
    </row>
    <row r="5" spans="1:11" s="402" customFormat="1" ht="15" customHeight="1" x14ac:dyDescent="0.2">
      <c r="A5" s="402" t="s">
        <v>535</v>
      </c>
      <c r="B5" s="498">
        <v>-48.136150000000001</v>
      </c>
      <c r="C5" s="498">
        <v>20.142578999999898</v>
      </c>
      <c r="D5" s="498">
        <v>-108.556588</v>
      </c>
      <c r="E5" s="498">
        <f>(244850.724-350000+1447)/1000</f>
        <v>-103.70227600000001</v>
      </c>
      <c r="F5" s="498">
        <f>(-73741.605+1374)/1000</f>
        <v>-72.367604999999998</v>
      </c>
      <c r="G5" s="498">
        <v>-30.198</v>
      </c>
      <c r="H5" s="498">
        <v>-61.935000000000002</v>
      </c>
      <c r="I5" s="498">
        <v>-50.16</v>
      </c>
      <c r="J5" s="498">
        <v>-54.207999999999998</v>
      </c>
      <c r="K5" s="498"/>
    </row>
    <row r="6" spans="1:11" s="402" customFormat="1" ht="15" customHeight="1" x14ac:dyDescent="0.2">
      <c r="A6" s="503" t="s">
        <v>534</v>
      </c>
      <c r="B6" s="502">
        <v>-7.0626741417078878E-2</v>
      </c>
      <c r="C6" s="502">
        <v>3.1571984783436563E-2</v>
      </c>
      <c r="D6" s="502">
        <v>-0.1615329266115112</v>
      </c>
      <c r="E6" s="502">
        <v>-0.14721337305196408</v>
      </c>
      <c r="F6" s="502">
        <v>-9.9927647061820751E-2</v>
      </c>
      <c r="G6" s="502">
        <v>-4.0899253753174922E-2</v>
      </c>
      <c r="H6" s="502">
        <v>-8.1967476718675741E-2</v>
      </c>
      <c r="I6" s="502">
        <v>-6.4727421421091044E-2</v>
      </c>
      <c r="J6" s="502">
        <v>-6.7215720701618631E-2</v>
      </c>
      <c r="K6" s="502"/>
    </row>
    <row r="7" spans="1:11" s="402" customFormat="1" ht="15" customHeight="1" x14ac:dyDescent="0.2">
      <c r="A7" s="501" t="s">
        <v>533</v>
      </c>
      <c r="H7" s="500"/>
      <c r="I7" s="1157" t="s">
        <v>532</v>
      </c>
      <c r="J7" s="1157"/>
      <c r="K7" s="1157"/>
    </row>
    <row r="8" spans="1:11" s="402" customFormat="1" ht="12.75" customHeight="1" x14ac:dyDescent="0.2">
      <c r="A8" s="499" t="s">
        <v>531</v>
      </c>
      <c r="B8" s="498"/>
      <c r="C8" s="498"/>
      <c r="D8" s="498"/>
      <c r="E8" s="498"/>
      <c r="F8" s="498"/>
      <c r="G8" s="498"/>
      <c r="H8" s="498"/>
      <c r="I8" s="498"/>
      <c r="J8" s="498"/>
      <c r="K8" s="498"/>
    </row>
  </sheetData>
  <mergeCells count="2">
    <mergeCell ref="I7:K7"/>
    <mergeCell ref="A1:K1"/>
  </mergeCells>
  <pageMargins left="0.7" right="0.7" top="0.75" bottom="0.75" header="0.3" footer="0.3"/>
  <pageSetup orientation="portrait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showGridLines="0" workbookViewId="0">
      <selection sqref="A1:G1"/>
    </sheetView>
  </sheetViews>
  <sheetFormatPr defaultRowHeight="15" x14ac:dyDescent="0.25"/>
  <cols>
    <col min="1" max="1" width="43.85546875" customWidth="1"/>
  </cols>
  <sheetData>
    <row r="1" spans="1:7" x14ac:dyDescent="0.25">
      <c r="A1" s="1169" t="s">
        <v>565</v>
      </c>
      <c r="B1" s="1169"/>
      <c r="C1" s="1169"/>
      <c r="D1" s="1169"/>
      <c r="E1" s="1169"/>
      <c r="F1" s="1169"/>
      <c r="G1" s="1169"/>
    </row>
    <row r="2" spans="1:7" x14ac:dyDescent="0.25">
      <c r="A2" s="374"/>
      <c r="B2" s="373" t="s">
        <v>564</v>
      </c>
      <c r="C2" s="373" t="s">
        <v>370</v>
      </c>
      <c r="D2" s="372" t="s">
        <v>369</v>
      </c>
      <c r="E2" s="371" t="s">
        <v>368</v>
      </c>
      <c r="F2" s="372" t="s">
        <v>367</v>
      </c>
      <c r="G2" s="523" t="s">
        <v>366</v>
      </c>
    </row>
    <row r="3" spans="1:7" x14ac:dyDescent="0.25">
      <c r="A3" s="513" t="s">
        <v>563</v>
      </c>
      <c r="B3" s="402"/>
      <c r="C3" s="402"/>
      <c r="D3" s="402"/>
      <c r="E3" s="402"/>
      <c r="F3" s="402"/>
      <c r="G3" s="402"/>
    </row>
    <row r="4" spans="1:7" x14ac:dyDescent="0.25">
      <c r="A4" s="512" t="s">
        <v>562</v>
      </c>
      <c r="B4" s="511">
        <v>29825</v>
      </c>
      <c r="C4" s="511">
        <f>B11</f>
        <v>469046</v>
      </c>
      <c r="D4" s="511">
        <f>C11</f>
        <v>478059.15899999999</v>
      </c>
      <c r="E4" s="511">
        <f>D11</f>
        <v>337837.54399999999</v>
      </c>
      <c r="F4" s="511">
        <f>E11</f>
        <v>335693.35399999999</v>
      </c>
      <c r="G4" s="511">
        <f>F11</f>
        <v>233786.54699999999</v>
      </c>
    </row>
    <row r="5" spans="1:7" x14ac:dyDescent="0.25">
      <c r="A5" s="402" t="s">
        <v>561</v>
      </c>
      <c r="B5" s="498">
        <v>-29825</v>
      </c>
      <c r="C5" s="402">
        <v>0</v>
      </c>
      <c r="D5" s="402">
        <v>0</v>
      </c>
      <c r="E5" s="402">
        <v>0</v>
      </c>
      <c r="F5" s="402">
        <v>0</v>
      </c>
      <c r="G5" s="402">
        <v>0</v>
      </c>
    </row>
    <row r="6" spans="1:7" x14ac:dyDescent="0.25">
      <c r="A6" s="402" t="s">
        <v>548</v>
      </c>
      <c r="B6" s="498">
        <v>469046</v>
      </c>
      <c r="C6" s="498">
        <v>16238</v>
      </c>
      <c r="D6" s="498">
        <v>39278.385000000002</v>
      </c>
      <c r="E6" s="498">
        <v>47855.81</v>
      </c>
      <c r="F6" s="498">
        <v>46498.192999999999</v>
      </c>
      <c r="G6" s="498">
        <v>2261.902</v>
      </c>
    </row>
    <row r="7" spans="1:7" x14ac:dyDescent="0.25">
      <c r="A7" s="402" t="s">
        <v>560</v>
      </c>
      <c r="B7" s="498">
        <v>0</v>
      </c>
      <c r="C7" s="498">
        <v>0</v>
      </c>
      <c r="D7" s="498">
        <v>-179500</v>
      </c>
      <c r="E7" s="498">
        <v>0</v>
      </c>
      <c r="F7" s="498">
        <v>-87405</v>
      </c>
      <c r="G7" s="498">
        <v>0</v>
      </c>
    </row>
    <row r="8" spans="1:7" x14ac:dyDescent="0.25">
      <c r="A8" s="402" t="s">
        <v>559</v>
      </c>
      <c r="B8" s="498">
        <v>0</v>
      </c>
      <c r="C8" s="498">
        <v>0</v>
      </c>
      <c r="D8" s="498">
        <v>0</v>
      </c>
      <c r="E8" s="498">
        <v>-50000</v>
      </c>
      <c r="F8" s="498">
        <v>-61000</v>
      </c>
      <c r="G8" s="498">
        <v>0</v>
      </c>
    </row>
    <row r="9" spans="1:7" x14ac:dyDescent="0.25">
      <c r="A9" s="402" t="s">
        <v>558</v>
      </c>
      <c r="B9" s="498">
        <v>0</v>
      </c>
      <c r="C9" s="498">
        <v>0</v>
      </c>
      <c r="D9" s="498">
        <v>0</v>
      </c>
      <c r="E9" s="498">
        <v>0</v>
      </c>
      <c r="F9" s="498">
        <v>0</v>
      </c>
      <c r="G9" s="498">
        <v>-15115.451999999999</v>
      </c>
    </row>
    <row r="10" spans="1:7" x14ac:dyDescent="0.25">
      <c r="A10" s="402" t="s">
        <v>544</v>
      </c>
      <c r="B10" s="402">
        <v>0</v>
      </c>
      <c r="C10" s="498">
        <v>-7224.8410000000149</v>
      </c>
      <c r="D10" s="402">
        <v>0</v>
      </c>
      <c r="E10" s="402">
        <v>0</v>
      </c>
      <c r="F10" s="402">
        <v>0</v>
      </c>
      <c r="G10" s="402">
        <v>0</v>
      </c>
    </row>
    <row r="11" spans="1:7" x14ac:dyDescent="0.25">
      <c r="A11" s="510" t="s">
        <v>557</v>
      </c>
      <c r="B11" s="509">
        <f t="shared" ref="B11:G11" si="0">B4+SUM(B5:B10)</f>
        <v>469046</v>
      </c>
      <c r="C11" s="509">
        <f t="shared" si="0"/>
        <v>478059.15899999999</v>
      </c>
      <c r="D11" s="509">
        <f t="shared" si="0"/>
        <v>337837.54399999999</v>
      </c>
      <c r="E11" s="509">
        <f t="shared" si="0"/>
        <v>335693.35399999999</v>
      </c>
      <c r="F11" s="509">
        <f t="shared" si="0"/>
        <v>233786.54699999999</v>
      </c>
      <c r="G11" s="509">
        <f t="shared" si="0"/>
        <v>220932.997</v>
      </c>
    </row>
    <row r="12" spans="1:7" x14ac:dyDescent="0.25">
      <c r="A12" s="522" t="s">
        <v>556</v>
      </c>
      <c r="B12" s="522">
        <v>0</v>
      </c>
      <c r="C12" s="522">
        <v>0</v>
      </c>
      <c r="D12" s="521">
        <v>-11738</v>
      </c>
      <c r="E12" s="521">
        <v>-25806.524000000001</v>
      </c>
      <c r="F12" s="521">
        <v>-19357.143</v>
      </c>
      <c r="G12" s="521">
        <v>-26250</v>
      </c>
    </row>
    <row r="13" spans="1:7" hidden="1" x14ac:dyDescent="0.25">
      <c r="A13" s="402"/>
      <c r="B13" s="402"/>
      <c r="C13" s="1246" t="s">
        <v>555</v>
      </c>
      <c r="D13" s="1246"/>
      <c r="E13" s="1246"/>
      <c r="F13" s="1246"/>
      <c r="G13" s="1246"/>
    </row>
    <row r="14" spans="1:7" hidden="1" x14ac:dyDescent="0.25">
      <c r="A14" s="519" t="s">
        <v>554</v>
      </c>
      <c r="B14" s="519"/>
      <c r="C14" s="520"/>
      <c r="D14" s="520"/>
      <c r="E14" s="520"/>
      <c r="F14" s="518">
        <f>G14</f>
        <v>34898.396999999997</v>
      </c>
      <c r="G14" s="518">
        <v>34898.396999999997</v>
      </c>
    </row>
    <row r="15" spans="1:7" hidden="1" x14ac:dyDescent="0.25">
      <c r="A15" s="519" t="s">
        <v>553</v>
      </c>
      <c r="B15" s="519"/>
      <c r="C15" s="520"/>
      <c r="D15" s="520"/>
      <c r="E15" s="520"/>
      <c r="F15" s="518">
        <v>152367.25899999999</v>
      </c>
      <c r="G15" s="518">
        <v>183750</v>
      </c>
    </row>
    <row r="16" spans="1:7" hidden="1" x14ac:dyDescent="0.25">
      <c r="A16" s="519" t="s">
        <v>552</v>
      </c>
      <c r="B16" s="518">
        <f t="shared" ref="B16:G16" si="1">B6</f>
        <v>469046</v>
      </c>
      <c r="C16" s="518">
        <f t="shared" si="1"/>
        <v>16238</v>
      </c>
      <c r="D16" s="518">
        <f t="shared" si="1"/>
        <v>39278.385000000002</v>
      </c>
      <c r="E16" s="518">
        <f t="shared" si="1"/>
        <v>47855.81</v>
      </c>
      <c r="F16" s="518">
        <f t="shared" si="1"/>
        <v>46498.192999999999</v>
      </c>
      <c r="G16" s="518">
        <f t="shared" si="1"/>
        <v>2261.902</v>
      </c>
    </row>
    <row r="17" spans="1:7" hidden="1" x14ac:dyDescent="0.25">
      <c r="A17" s="517" t="s">
        <v>551</v>
      </c>
      <c r="B17" s="516">
        <f t="shared" ref="B17:G17" si="2">B11-B14-B15-B16</f>
        <v>0</v>
      </c>
      <c r="C17" s="516">
        <f t="shared" si="2"/>
        <v>461821.15899999999</v>
      </c>
      <c r="D17" s="516">
        <f t="shared" si="2"/>
        <v>298559.15899999999</v>
      </c>
      <c r="E17" s="516">
        <f t="shared" si="2"/>
        <v>287837.54399999999</v>
      </c>
      <c r="F17" s="516">
        <f t="shared" si="2"/>
        <v>22.698000000003958</v>
      </c>
      <c r="G17" s="516">
        <f t="shared" si="2"/>
        <v>22.698000000005777</v>
      </c>
    </row>
    <row r="18" spans="1:7" hidden="1" x14ac:dyDescent="0.25">
      <c r="A18" s="402"/>
      <c r="B18" s="402"/>
      <c r="C18" s="515"/>
      <c r="D18" s="515"/>
      <c r="E18" s="515"/>
      <c r="F18" s="514"/>
      <c r="G18" s="514"/>
    </row>
    <row r="19" spans="1:7" x14ac:dyDescent="0.25">
      <c r="A19" s="513" t="s">
        <v>550</v>
      </c>
      <c r="B19" s="402"/>
      <c r="C19" s="402"/>
      <c r="D19" s="402"/>
      <c r="E19" s="402"/>
      <c r="F19" s="402"/>
      <c r="G19" s="402"/>
    </row>
    <row r="20" spans="1:7" x14ac:dyDescent="0.25">
      <c r="A20" s="512" t="s">
        <v>549</v>
      </c>
      <c r="B20" s="511">
        <v>-39915.671000000002</v>
      </c>
      <c r="C20" s="511">
        <f>B26</f>
        <v>-56432.303000000007</v>
      </c>
      <c r="D20" s="511">
        <f>C26</f>
        <v>-58697.303000000007</v>
      </c>
      <c r="E20" s="511">
        <f>D26</f>
        <v>-49696.918000000005</v>
      </c>
      <c r="F20" s="511">
        <f>E26</f>
        <v>-35512.995000000003</v>
      </c>
      <c r="G20" s="511">
        <f>F26</f>
        <v>19391.635999999991</v>
      </c>
    </row>
    <row r="21" spans="1:7" x14ac:dyDescent="0.25">
      <c r="A21" s="402" t="s">
        <v>548</v>
      </c>
      <c r="B21" s="498">
        <v>-16513</v>
      </c>
      <c r="C21" s="498">
        <v>-2265</v>
      </c>
      <c r="D21" s="498">
        <v>9000.3850000000002</v>
      </c>
      <c r="E21" s="498">
        <v>15984</v>
      </c>
      <c r="F21" s="498">
        <v>6605.3289999999997</v>
      </c>
      <c r="G21" s="498">
        <v>-8926.4590000000007</v>
      </c>
    </row>
    <row r="22" spans="1:7" x14ac:dyDescent="0.25">
      <c r="A22" s="402" t="s">
        <v>547</v>
      </c>
      <c r="B22" s="498">
        <v>0</v>
      </c>
      <c r="C22" s="498">
        <v>0</v>
      </c>
      <c r="D22" s="498">
        <v>0</v>
      </c>
      <c r="E22" s="498">
        <v>0</v>
      </c>
      <c r="F22" s="498">
        <v>68516</v>
      </c>
      <c r="G22" s="498">
        <v>0</v>
      </c>
    </row>
    <row r="23" spans="1:7" x14ac:dyDescent="0.25">
      <c r="A23" s="402" t="s">
        <v>546</v>
      </c>
      <c r="B23" s="498">
        <v>0</v>
      </c>
      <c r="C23" s="498">
        <v>0</v>
      </c>
      <c r="D23" s="498">
        <v>0</v>
      </c>
      <c r="E23" s="498">
        <v>0</v>
      </c>
      <c r="F23" s="498">
        <v>-17019.842000000001</v>
      </c>
      <c r="G23" s="498">
        <v>-11178.781000000001</v>
      </c>
    </row>
    <row r="24" spans="1:7" x14ac:dyDescent="0.25">
      <c r="A24" s="402" t="s">
        <v>545</v>
      </c>
      <c r="B24" s="498">
        <v>0</v>
      </c>
      <c r="C24" s="498">
        <v>0</v>
      </c>
      <c r="D24" s="498">
        <v>0</v>
      </c>
      <c r="E24" s="498">
        <v>-1800.077</v>
      </c>
      <c r="F24" s="498">
        <v>-3196.8560000000002</v>
      </c>
      <c r="G24" s="498">
        <v>0</v>
      </c>
    </row>
    <row r="25" spans="1:7" x14ac:dyDescent="0.25">
      <c r="A25" s="402" t="s">
        <v>544</v>
      </c>
      <c r="B25" s="498">
        <v>-3.6320000000050072</v>
      </c>
      <c r="C25" s="498">
        <v>0</v>
      </c>
      <c r="D25" s="498">
        <v>0</v>
      </c>
      <c r="E25" s="498">
        <v>0</v>
      </c>
      <c r="F25" s="498">
        <v>0</v>
      </c>
      <c r="G25" s="498">
        <v>0</v>
      </c>
    </row>
    <row r="26" spans="1:7" x14ac:dyDescent="0.25">
      <c r="A26" s="510" t="s">
        <v>543</v>
      </c>
      <c r="B26" s="509">
        <f t="shared" ref="B26:G26" si="3">B20+SUM(B21:B25)</f>
        <v>-56432.303000000007</v>
      </c>
      <c r="C26" s="509">
        <f t="shared" si="3"/>
        <v>-58697.303000000007</v>
      </c>
      <c r="D26" s="509">
        <f t="shared" si="3"/>
        <v>-49696.918000000005</v>
      </c>
      <c r="E26" s="509">
        <f t="shared" si="3"/>
        <v>-35512.995000000003</v>
      </c>
      <c r="F26" s="509">
        <f t="shared" si="3"/>
        <v>19391.635999999991</v>
      </c>
      <c r="G26" s="509">
        <f t="shared" si="3"/>
        <v>-713.60400000001027</v>
      </c>
    </row>
    <row r="27" spans="1:7" x14ac:dyDescent="0.25">
      <c r="A27" s="508" t="s">
        <v>542</v>
      </c>
      <c r="B27" s="508"/>
      <c r="C27" s="1246" t="s">
        <v>541</v>
      </c>
      <c r="D27" s="1246"/>
      <c r="E27" s="1246"/>
      <c r="F27" s="1246"/>
      <c r="G27" s="1246"/>
    </row>
    <row r="28" spans="1:7" x14ac:dyDescent="0.25">
      <c r="A28" s="508" t="s">
        <v>540</v>
      </c>
      <c r="B28" s="402"/>
      <c r="C28" s="402"/>
      <c r="D28" s="402"/>
      <c r="E28" s="498"/>
      <c r="F28" s="402"/>
      <c r="G28" s="402"/>
    </row>
  </sheetData>
  <mergeCells count="3">
    <mergeCell ref="C13:G13"/>
    <mergeCell ref="C27:G27"/>
    <mergeCell ref="A1:G1"/>
  </mergeCells>
  <pageMargins left="0.7" right="0.7" top="0.75" bottom="0.75" header="0.3" footer="0.3"/>
  <pageSetup paperSize="9" orientation="portrait" verticalDpi="0" r:id="rId1"/>
  <ignoredErrors>
    <ignoredError sqref="B2:H7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showGridLines="0" workbookViewId="0">
      <selection sqref="A1:E1"/>
    </sheetView>
  </sheetViews>
  <sheetFormatPr defaultRowHeight="15" x14ac:dyDescent="0.25"/>
  <cols>
    <col min="1" max="1" width="24.7109375" style="351" customWidth="1"/>
    <col min="2" max="5" width="7.7109375" style="351" customWidth="1"/>
    <col min="6" max="8" width="9.140625" style="351" customWidth="1"/>
    <col min="9" max="16384" width="9.140625" style="351"/>
  </cols>
  <sheetData>
    <row r="1" spans="1:6" x14ac:dyDescent="0.25">
      <c r="A1" s="1247" t="s">
        <v>572</v>
      </c>
      <c r="B1" s="1247"/>
      <c r="C1" s="1247"/>
      <c r="D1" s="1247"/>
      <c r="E1" s="1247"/>
    </row>
    <row r="2" spans="1:6" x14ac:dyDescent="0.25">
      <c r="A2" s="507"/>
      <c r="B2" s="507">
        <v>2015</v>
      </c>
      <c r="C2" s="507">
        <v>2016</v>
      </c>
      <c r="D2" s="507">
        <v>2017</v>
      </c>
      <c r="E2" s="507">
        <v>2018</v>
      </c>
    </row>
    <row r="3" spans="1:6" x14ac:dyDescent="0.25">
      <c r="A3" s="1248" t="s">
        <v>571</v>
      </c>
      <c r="B3" s="1248"/>
      <c r="C3" s="1248"/>
      <c r="D3" s="1248"/>
      <c r="E3" s="1248"/>
    </row>
    <row r="4" spans="1:6" x14ac:dyDescent="0.25">
      <c r="A4" s="527" t="s">
        <v>537</v>
      </c>
      <c r="B4" s="525">
        <v>4005.4659999999999</v>
      </c>
      <c r="C4" s="525">
        <v>4047.87</v>
      </c>
      <c r="D4" s="525">
        <v>4136.6490000000003</v>
      </c>
      <c r="E4" s="525">
        <v>4355.268</v>
      </c>
    </row>
    <row r="5" spans="1:6" x14ac:dyDescent="0.25">
      <c r="A5" s="526" t="s">
        <v>23</v>
      </c>
      <c r="B5" s="530">
        <v>-50.16</v>
      </c>
      <c r="C5" s="530">
        <f>-4.208-50</f>
        <v>-54.207999999999998</v>
      </c>
      <c r="D5" s="530">
        <f>-2.423-15.045489</f>
        <v>-17.468488999999998</v>
      </c>
      <c r="E5" s="530">
        <f>8.688-13.092563</f>
        <v>-4.4045629999999996</v>
      </c>
    </row>
    <row r="6" spans="1:6" x14ac:dyDescent="0.25">
      <c r="A6" s="529" t="s">
        <v>569</v>
      </c>
      <c r="B6" s="528">
        <v>26.38</v>
      </c>
      <c r="C6" s="528">
        <v>26.25</v>
      </c>
      <c r="D6" s="528">
        <v>26.25</v>
      </c>
      <c r="E6" s="528">
        <v>26.25</v>
      </c>
    </row>
    <row r="7" spans="1:6" x14ac:dyDescent="0.25">
      <c r="A7" s="1248" t="s">
        <v>570</v>
      </c>
      <c r="B7" s="1248"/>
      <c r="C7" s="1248"/>
      <c r="D7" s="1248"/>
      <c r="E7" s="1248"/>
      <c r="F7" s="532"/>
    </row>
    <row r="8" spans="1:6" x14ac:dyDescent="0.25">
      <c r="A8" s="527" t="s">
        <v>537</v>
      </c>
      <c r="B8" s="525">
        <f>'T16'!H3*(1+'T16'!K4)</f>
        <v>4017.6950234387832</v>
      </c>
      <c r="C8" s="525">
        <f>B8*(1+'T16'!$K$4)</f>
        <v>4157.9725928582784</v>
      </c>
      <c r="D8" s="525">
        <f>C8*(1+'T16'!$K$4)</f>
        <v>4303.1479448041828</v>
      </c>
      <c r="E8" s="525">
        <f>D8*(1+'T16'!$K$4)</f>
        <v>4453.3920850458107</v>
      </c>
      <c r="F8" s="525"/>
    </row>
    <row r="9" spans="1:6" x14ac:dyDescent="0.25">
      <c r="A9" s="526" t="s">
        <v>23</v>
      </c>
      <c r="B9" s="525">
        <f>'T16'!H5*(1+'T16'!K4)</f>
        <v>-64.097456635287415</v>
      </c>
      <c r="C9" s="525">
        <f>B9*(1+'T16'!$K$4)</f>
        <v>-66.335415308186825</v>
      </c>
      <c r="D9" s="525">
        <f>C9*(1+'T16'!$K$4)</f>
        <v>-68.651512167599677</v>
      </c>
      <c r="E9" s="525">
        <f>D9*(1+'T16'!$K$4)</f>
        <v>-71.048475403400772</v>
      </c>
      <c r="F9" s="525"/>
    </row>
    <row r="10" spans="1:6" x14ac:dyDescent="0.25">
      <c r="A10" s="529" t="s">
        <v>569</v>
      </c>
      <c r="B10" s="528">
        <v>51.379999999999995</v>
      </c>
      <c r="C10" s="528">
        <v>51.25</v>
      </c>
      <c r="D10" s="528">
        <v>51.25</v>
      </c>
      <c r="E10" s="528">
        <v>51.25</v>
      </c>
      <c r="F10" s="525"/>
    </row>
    <row r="11" spans="1:6" x14ac:dyDescent="0.25">
      <c r="A11" s="512" t="s">
        <v>568</v>
      </c>
      <c r="B11" s="531">
        <f>B12+B13</f>
        <v>51.166480074070734</v>
      </c>
      <c r="C11" s="531">
        <f>C12+C13</f>
        <v>147.23000816646535</v>
      </c>
      <c r="D11" s="531">
        <f>D12+D13</f>
        <v>242.68196797178209</v>
      </c>
      <c r="E11" s="531">
        <f>E12+E13</f>
        <v>189.76799744921149</v>
      </c>
      <c r="F11" s="525"/>
    </row>
    <row r="12" spans="1:6" x14ac:dyDescent="0.25">
      <c r="A12" s="527" t="s">
        <v>567</v>
      </c>
      <c r="B12" s="530">
        <f>B8-B4-B9+B5</f>
        <v>26.166480074070734</v>
      </c>
      <c r="C12" s="530">
        <f>C8-C4-C9+C5</f>
        <v>122.23000816646535</v>
      </c>
      <c r="D12" s="530">
        <f>D8-D4-D9+D5</f>
        <v>217.68196797178209</v>
      </c>
      <c r="E12" s="530">
        <f>E8-E4-E9+E5</f>
        <v>164.76799744921149</v>
      </c>
      <c r="F12" s="525"/>
    </row>
    <row r="13" spans="1:6" x14ac:dyDescent="0.25">
      <c r="A13" s="529" t="s">
        <v>566</v>
      </c>
      <c r="B13" s="528">
        <f>B10-B6</f>
        <v>24.999999999999996</v>
      </c>
      <c r="C13" s="528">
        <f>C10-C6</f>
        <v>25</v>
      </c>
      <c r="D13" s="528">
        <f>D10-D6</f>
        <v>25</v>
      </c>
      <c r="E13" s="528">
        <f>E10-E6</f>
        <v>25</v>
      </c>
      <c r="F13" s="525"/>
    </row>
    <row r="14" spans="1:6" x14ac:dyDescent="0.25">
      <c r="A14" s="526"/>
      <c r="B14" s="525"/>
      <c r="C14" s="1249" t="s">
        <v>464</v>
      </c>
      <c r="D14" s="1249"/>
      <c r="E14" s="1249"/>
      <c r="F14" s="525"/>
    </row>
    <row r="15" spans="1:6" x14ac:dyDescent="0.25">
      <c r="A15" s="527"/>
      <c r="B15" s="525"/>
      <c r="C15" s="525"/>
      <c r="D15" s="525"/>
      <c r="E15" s="525"/>
      <c r="F15" s="525"/>
    </row>
    <row r="16" spans="1:6" x14ac:dyDescent="0.25">
      <c r="A16" s="526"/>
      <c r="B16" s="525"/>
      <c r="C16" s="525"/>
      <c r="D16" s="525"/>
      <c r="E16" s="525"/>
      <c r="F16" s="525"/>
    </row>
    <row r="17" spans="1:6" x14ac:dyDescent="0.25">
      <c r="A17" s="526"/>
      <c r="B17" s="525"/>
      <c r="C17" s="525"/>
      <c r="D17" s="525"/>
      <c r="E17" s="525"/>
      <c r="F17" s="525"/>
    </row>
    <row r="18" spans="1:6" x14ac:dyDescent="0.25">
      <c r="B18" s="525"/>
      <c r="C18" s="525"/>
      <c r="D18" s="525"/>
      <c r="E18" s="525"/>
      <c r="F18" s="525"/>
    </row>
    <row r="21" spans="1:6" x14ac:dyDescent="0.25">
      <c r="B21" s="525"/>
      <c r="C21" s="525"/>
      <c r="D21" s="525"/>
      <c r="E21" s="525"/>
    </row>
    <row r="22" spans="1:6" x14ac:dyDescent="0.25">
      <c r="C22" s="524"/>
      <c r="D22" s="524"/>
      <c r="E22" s="524"/>
    </row>
    <row r="24" spans="1:6" x14ac:dyDescent="0.25">
      <c r="B24" s="525"/>
      <c r="C24" s="525"/>
      <c r="D24" s="525"/>
      <c r="E24" s="525"/>
      <c r="F24" s="525"/>
    </row>
    <row r="25" spans="1:6" x14ac:dyDescent="0.25">
      <c r="C25" s="524"/>
      <c r="D25" s="524"/>
      <c r="E25" s="524"/>
      <c r="F25" s="524"/>
    </row>
  </sheetData>
  <mergeCells count="4">
    <mergeCell ref="A1:E1"/>
    <mergeCell ref="A3:E3"/>
    <mergeCell ref="A7:E7"/>
    <mergeCell ref="C14:E14"/>
  </mergeCells>
  <pageMargins left="0.7" right="0.7" top="0.75" bottom="0.75" header="0.3" footer="0.3"/>
  <pageSetup orientation="portrait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showGridLines="0" workbookViewId="0">
      <selection sqref="A1:J1"/>
    </sheetView>
  </sheetViews>
  <sheetFormatPr defaultRowHeight="15" x14ac:dyDescent="0.25"/>
  <cols>
    <col min="1" max="1" width="27" customWidth="1"/>
  </cols>
  <sheetData>
    <row r="1" spans="1:10" x14ac:dyDescent="0.25">
      <c r="A1" s="1250" t="s">
        <v>588</v>
      </c>
      <c r="B1" s="1250"/>
      <c r="C1" s="1250"/>
      <c r="D1" s="1250"/>
      <c r="E1" s="1250"/>
      <c r="F1" s="1250"/>
      <c r="G1" s="1250"/>
      <c r="H1" s="1250"/>
      <c r="I1" s="1250"/>
      <c r="J1" s="1250"/>
    </row>
    <row r="2" spans="1:10" x14ac:dyDescent="0.25">
      <c r="A2" s="535"/>
      <c r="B2" s="963" t="s">
        <v>587</v>
      </c>
      <c r="C2" s="963" t="s">
        <v>586</v>
      </c>
      <c r="D2" s="963" t="s">
        <v>585</v>
      </c>
      <c r="E2" s="963" t="s">
        <v>584</v>
      </c>
      <c r="F2" s="963" t="s">
        <v>583</v>
      </c>
      <c r="G2" s="963" t="s">
        <v>582</v>
      </c>
      <c r="H2" s="963" t="s">
        <v>581</v>
      </c>
      <c r="I2" s="963" t="s">
        <v>580</v>
      </c>
      <c r="J2" s="963" t="s">
        <v>579</v>
      </c>
    </row>
    <row r="3" spans="1:10" x14ac:dyDescent="0.25">
      <c r="A3" s="2" t="s">
        <v>578</v>
      </c>
      <c r="B3" s="1">
        <v>3781.2359999999999</v>
      </c>
      <c r="C3" s="1">
        <f>B3</f>
        <v>3781.2359999999999</v>
      </c>
      <c r="D3" s="1">
        <v>3672.27</v>
      </c>
      <c r="E3" s="1">
        <v>3755.5</v>
      </c>
      <c r="F3" s="1">
        <f>E3+100</f>
        <v>3855.5</v>
      </c>
      <c r="G3" s="1">
        <v>3882.15</v>
      </c>
      <c r="H3" s="1">
        <v>3731.9749999999999</v>
      </c>
      <c r="I3" s="1">
        <f>H3+50</f>
        <v>3781.9749999999999</v>
      </c>
      <c r="J3" s="1">
        <v>4005.4659999999999</v>
      </c>
    </row>
    <row r="4" spans="1:10" x14ac:dyDescent="0.25">
      <c r="A4" s="2" t="s">
        <v>577</v>
      </c>
      <c r="B4" s="1">
        <v>0</v>
      </c>
      <c r="C4" s="1">
        <v>-100</v>
      </c>
      <c r="D4" s="1">
        <f>-30.198</f>
        <v>-30.198</v>
      </c>
      <c r="E4" s="1">
        <v>0</v>
      </c>
      <c r="F4" s="1">
        <f>E4</f>
        <v>0</v>
      </c>
      <c r="G4" s="1">
        <f>-61.935</f>
        <v>-61.935000000000002</v>
      </c>
      <c r="H4" s="1">
        <f>-50</f>
        <v>-50</v>
      </c>
      <c r="I4" s="1">
        <f>H4</f>
        <v>-50</v>
      </c>
      <c r="J4" s="1">
        <v>-50.16</v>
      </c>
    </row>
    <row r="5" spans="1:10" x14ac:dyDescent="0.25">
      <c r="A5" s="2" t="s">
        <v>576</v>
      </c>
      <c r="B5" s="1">
        <v>0</v>
      </c>
      <c r="C5" s="1">
        <v>0</v>
      </c>
      <c r="D5" s="1">
        <v>97.376999999999995</v>
      </c>
      <c r="E5" s="1">
        <v>0</v>
      </c>
      <c r="F5" s="1">
        <f>E5</f>
        <v>0</v>
      </c>
      <c r="G5" s="1">
        <v>52.543999999999997</v>
      </c>
      <c r="H5" s="1">
        <v>73.25</v>
      </c>
      <c r="I5" s="1">
        <f>H5</f>
        <v>73.25</v>
      </c>
      <c r="J5" s="1">
        <v>26.38</v>
      </c>
    </row>
    <row r="6" spans="1:10" x14ac:dyDescent="0.25">
      <c r="A6" s="534" t="s">
        <v>575</v>
      </c>
      <c r="B6" s="533">
        <f t="shared" ref="B6:J6" si="0">B3-B4+B5</f>
        <v>3781.2359999999999</v>
      </c>
      <c r="C6" s="533">
        <f t="shared" si="0"/>
        <v>3881.2359999999999</v>
      </c>
      <c r="D6" s="533">
        <f t="shared" si="0"/>
        <v>3799.8449999999998</v>
      </c>
      <c r="E6" s="533">
        <f t="shared" si="0"/>
        <v>3755.5</v>
      </c>
      <c r="F6" s="533">
        <f t="shared" si="0"/>
        <v>3855.5</v>
      </c>
      <c r="G6" s="533">
        <f t="shared" si="0"/>
        <v>3996.6289999999999</v>
      </c>
      <c r="H6" s="533">
        <f t="shared" si="0"/>
        <v>3855.2249999999999</v>
      </c>
      <c r="I6" s="533">
        <f t="shared" si="0"/>
        <v>3905.2249999999999</v>
      </c>
      <c r="J6" s="533">
        <f t="shared" si="0"/>
        <v>4082.0059999999999</v>
      </c>
    </row>
    <row r="7" spans="1:10" x14ac:dyDescent="0.25">
      <c r="A7" s="1251" t="s">
        <v>574</v>
      </c>
      <c r="B7" s="1251"/>
      <c r="C7" s="1251"/>
      <c r="D7" s="1251"/>
      <c r="E7" s="1251"/>
      <c r="F7" s="1251"/>
      <c r="G7" s="1251"/>
      <c r="H7" s="1251"/>
      <c r="I7" s="1252" t="s">
        <v>178</v>
      </c>
      <c r="J7" s="1252"/>
    </row>
    <row r="8" spans="1:10" x14ac:dyDescent="0.25">
      <c r="A8" s="1253" t="s">
        <v>573</v>
      </c>
      <c r="B8" s="1253"/>
      <c r="C8" s="1253"/>
      <c r="D8" s="1253"/>
      <c r="E8" s="1253"/>
      <c r="F8" s="1253"/>
      <c r="G8" s="1253"/>
      <c r="H8" s="1253"/>
      <c r="I8" s="1253"/>
      <c r="J8" s="1253"/>
    </row>
  </sheetData>
  <mergeCells count="4">
    <mergeCell ref="A1:J1"/>
    <mergeCell ref="A7:H7"/>
    <mergeCell ref="I7:J7"/>
    <mergeCell ref="A8:J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showGridLines="0" workbookViewId="0">
      <selection sqref="A1:G1"/>
    </sheetView>
  </sheetViews>
  <sheetFormatPr defaultRowHeight="15" customHeight="1" x14ac:dyDescent="0.2"/>
  <cols>
    <col min="1" max="1" width="26" style="94" bestFit="1" customWidth="1"/>
    <col min="2" max="8" width="9.140625" style="94"/>
    <col min="9" max="9" width="8.85546875" style="94" customWidth="1"/>
    <col min="10" max="16384" width="9.140625" style="94"/>
  </cols>
  <sheetData>
    <row r="1" spans="1:11" ht="15" customHeight="1" x14ac:dyDescent="0.2">
      <c r="A1" s="1162" t="s">
        <v>198</v>
      </c>
      <c r="B1" s="1162"/>
      <c r="C1" s="1162"/>
      <c r="D1" s="1162"/>
      <c r="E1" s="1162"/>
      <c r="F1" s="1162"/>
      <c r="G1" s="1162"/>
    </row>
    <row r="2" spans="1:11" ht="15" customHeight="1" x14ac:dyDescent="0.2">
      <c r="A2" s="1163"/>
      <c r="B2" s="243">
        <v>2014</v>
      </c>
      <c r="C2" s="928">
        <v>2015</v>
      </c>
      <c r="D2" s="175">
        <v>2014</v>
      </c>
      <c r="E2" s="929">
        <v>2015</v>
      </c>
      <c r="F2" s="1164" t="s">
        <v>891</v>
      </c>
      <c r="G2" s="930" t="s">
        <v>197</v>
      </c>
    </row>
    <row r="3" spans="1:11" ht="15" customHeight="1" x14ac:dyDescent="0.2">
      <c r="A3" s="1163"/>
      <c r="B3" s="243" t="s">
        <v>196</v>
      </c>
      <c r="C3" s="928" t="s">
        <v>196</v>
      </c>
      <c r="D3" s="175" t="s">
        <v>195</v>
      </c>
      <c r="E3" s="929" t="s">
        <v>195</v>
      </c>
      <c r="F3" s="1164"/>
      <c r="G3" s="243">
        <v>2015</v>
      </c>
    </row>
    <row r="4" spans="1:11" ht="15" customHeight="1" x14ac:dyDescent="0.2">
      <c r="A4" s="111" t="s">
        <v>194</v>
      </c>
      <c r="B4" s="101">
        <v>-3.031329710979966</v>
      </c>
      <c r="C4" s="104">
        <v>-2.4900000000000002</v>
      </c>
      <c r="D4" s="103">
        <v>-2.7759887772050207</v>
      </c>
      <c r="E4" s="102">
        <v>-2.7407546505026361</v>
      </c>
      <c r="F4" s="101">
        <f t="shared" ref="F4:G7" si="0">D4-B4</f>
        <v>0.25534093377494527</v>
      </c>
      <c r="G4" s="101">
        <f t="shared" si="0"/>
        <v>-0.2507546505026359</v>
      </c>
      <c r="J4" s="95"/>
      <c r="K4" s="95"/>
    </row>
    <row r="5" spans="1:11" ht="15" customHeight="1" x14ac:dyDescent="0.2">
      <c r="A5" s="110" t="s">
        <v>193</v>
      </c>
      <c r="B5" s="106">
        <v>-1.010203424587886E-2</v>
      </c>
      <c r="C5" s="109">
        <v>-0.15412241008840005</v>
      </c>
      <c r="D5" s="108">
        <v>-7.6697773658431306E-2</v>
      </c>
      <c r="E5" s="107">
        <v>-8.4363391089945131E-2</v>
      </c>
      <c r="F5" s="106">
        <f t="shared" si="0"/>
        <v>-6.6595739412552452E-2</v>
      </c>
      <c r="G5" s="106">
        <f t="shared" si="0"/>
        <v>6.9759018998454922E-2</v>
      </c>
      <c r="J5" s="95"/>
      <c r="K5" s="95"/>
    </row>
    <row r="6" spans="1:11" ht="15" customHeight="1" x14ac:dyDescent="0.2">
      <c r="A6" s="110" t="s">
        <v>192</v>
      </c>
      <c r="B6" s="106">
        <v>0.43901417675884868</v>
      </c>
      <c r="C6" s="109">
        <v>0.1063808532650547</v>
      </c>
      <c r="D6" s="108">
        <v>6.9204731919853657E-2</v>
      </c>
      <c r="E6" s="107">
        <v>0.18583780794754656</v>
      </c>
      <c r="F6" s="106">
        <f t="shared" si="0"/>
        <v>-0.36980944483899503</v>
      </c>
      <c r="G6" s="106">
        <f t="shared" si="0"/>
        <v>7.9456954682491865E-2</v>
      </c>
      <c r="J6" s="95"/>
      <c r="K6" s="95"/>
    </row>
    <row r="7" spans="1:11" ht="15" customHeight="1" x14ac:dyDescent="0.2">
      <c r="A7" s="105" t="s">
        <v>191</v>
      </c>
      <c r="B7" s="104">
        <f>B4-B5-B6</f>
        <v>-3.4602418534929358</v>
      </c>
      <c r="C7" s="104">
        <f>C4-C5-C6</f>
        <v>-2.4422584431766547</v>
      </c>
      <c r="D7" s="103">
        <f>D4-D5-D6</f>
        <v>-2.768495735466443</v>
      </c>
      <c r="E7" s="102">
        <f>E4-E5-E6</f>
        <v>-2.8422290673602375</v>
      </c>
      <c r="F7" s="101">
        <f t="shared" si="0"/>
        <v>0.69174611802649277</v>
      </c>
      <c r="G7" s="101">
        <f t="shared" si="0"/>
        <v>-0.39997062418358276</v>
      </c>
      <c r="J7" s="95"/>
      <c r="K7" s="95"/>
    </row>
    <row r="8" spans="1:11" ht="15" customHeight="1" x14ac:dyDescent="0.2">
      <c r="A8" s="100" t="s">
        <v>190</v>
      </c>
      <c r="B8" s="97" t="s">
        <v>189</v>
      </c>
      <c r="C8" s="96">
        <f>C7-B7</f>
        <v>1.017983410316281</v>
      </c>
      <c r="D8" s="99" t="s">
        <v>189</v>
      </c>
      <c r="E8" s="98">
        <f>E7-D7</f>
        <v>-7.3733331893794496E-2</v>
      </c>
      <c r="F8" s="97" t="s">
        <v>189</v>
      </c>
      <c r="G8" s="96">
        <f>E8-C8</f>
        <v>-1.0917167422100755</v>
      </c>
      <c r="K8" s="95"/>
    </row>
    <row r="9" spans="1:11" ht="15" customHeight="1" x14ac:dyDescent="0.2">
      <c r="A9" s="1165" t="s">
        <v>188</v>
      </c>
      <c r="B9" s="1165"/>
      <c r="C9" s="1165"/>
      <c r="D9" s="1165"/>
      <c r="E9" s="1167"/>
      <c r="F9" s="1168" t="s">
        <v>187</v>
      </c>
      <c r="G9" s="1168"/>
    </row>
    <row r="10" spans="1:11" ht="15" customHeight="1" x14ac:dyDescent="0.2">
      <c r="A10" s="1166" t="s">
        <v>186</v>
      </c>
      <c r="B10" s="1166"/>
      <c r="C10" s="1166"/>
      <c r="D10" s="1166"/>
      <c r="E10" s="1167"/>
      <c r="F10" s="1168"/>
      <c r="G10" s="1168"/>
    </row>
  </sheetData>
  <mergeCells count="7">
    <mergeCell ref="A1:G1"/>
    <mergeCell ref="A2:A3"/>
    <mergeCell ref="F2:F3"/>
    <mergeCell ref="A9:D9"/>
    <mergeCell ref="A10:D10"/>
    <mergeCell ref="E9:E10"/>
    <mergeCell ref="F9:G10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7"/>
  <sheetViews>
    <sheetView showGridLines="0" workbookViewId="0">
      <selection sqref="A1:D1"/>
    </sheetView>
  </sheetViews>
  <sheetFormatPr defaultRowHeight="15" x14ac:dyDescent="0.25"/>
  <cols>
    <col min="1" max="1" width="32.140625" customWidth="1"/>
    <col min="2" max="2" width="13.140625" customWidth="1"/>
    <col min="3" max="3" width="10.7109375" customWidth="1"/>
  </cols>
  <sheetData>
    <row r="1" spans="1:4" x14ac:dyDescent="0.25">
      <c r="A1" s="1255" t="s">
        <v>610</v>
      </c>
      <c r="B1" s="1255"/>
      <c r="C1" s="1255"/>
      <c r="D1" s="1255"/>
    </row>
    <row r="2" spans="1:4" ht="15" customHeight="1" x14ac:dyDescent="0.25">
      <c r="A2" s="548"/>
      <c r="B2" s="548" t="s">
        <v>609</v>
      </c>
      <c r="C2" s="548" t="s">
        <v>8</v>
      </c>
      <c r="D2" s="548" t="s">
        <v>608</v>
      </c>
    </row>
    <row r="3" spans="1:4" x14ac:dyDescent="0.25">
      <c r="A3" s="547" t="s">
        <v>607</v>
      </c>
      <c r="B3" s="546"/>
      <c r="C3" s="545">
        <f>SUM(C4:C7)</f>
        <v>512.17988642597436</v>
      </c>
      <c r="D3" s="544">
        <f>C3/NPC!$D$140*100</f>
        <v>0.66092673571180083</v>
      </c>
    </row>
    <row r="4" spans="1:4" x14ac:dyDescent="0.25">
      <c r="A4" s="543" t="s">
        <v>81</v>
      </c>
      <c r="B4" s="542" t="s">
        <v>606</v>
      </c>
      <c r="C4" s="352">
        <f>NPC!J7</f>
        <v>28.998000000000001</v>
      </c>
      <c r="D4" s="541">
        <f>C4/NPC!$D$140*100</f>
        <v>3.7419574626230093E-2</v>
      </c>
    </row>
    <row r="5" spans="1:4" x14ac:dyDescent="0.25">
      <c r="A5" s="543" t="s">
        <v>605</v>
      </c>
      <c r="B5" s="542" t="s">
        <v>604</v>
      </c>
      <c r="C5" s="352">
        <f>NPC!J33+NPC!J27</f>
        <v>185.07899999999998</v>
      </c>
      <c r="D5" s="541">
        <f>C5/NPC!$D$140*100</f>
        <v>0.23882948659383541</v>
      </c>
    </row>
    <row r="6" spans="1:4" x14ac:dyDescent="0.25">
      <c r="A6" s="543" t="s">
        <v>100</v>
      </c>
      <c r="B6" s="542" t="s">
        <v>603</v>
      </c>
      <c r="C6" s="352">
        <f>(NPC!J44+NPC!J43+NPC!J45)</f>
        <v>61.329344672064778</v>
      </c>
      <c r="D6" s="541">
        <f>C6/NPC!$D$140*100</f>
        <v>7.914056106400838E-2</v>
      </c>
    </row>
    <row r="7" spans="1:4" x14ac:dyDescent="0.25">
      <c r="A7" s="543" t="s">
        <v>594</v>
      </c>
      <c r="B7" s="542" t="s">
        <v>602</v>
      </c>
      <c r="C7" s="352">
        <f>(NPC!J51+NPC!J52+NPC!J53)</f>
        <v>236.77354175390965</v>
      </c>
      <c r="D7" s="541">
        <f>C7/NPC!$D$140*100</f>
        <v>0.30553711342772705</v>
      </c>
    </row>
    <row r="8" spans="1:4" x14ac:dyDescent="0.25">
      <c r="A8" s="547" t="s">
        <v>601</v>
      </c>
      <c r="B8" s="546"/>
      <c r="C8" s="545">
        <f>SUM(C9:C15)</f>
        <v>508.042799865966</v>
      </c>
      <c r="D8" s="544">
        <f>C8/NPC!$D$140*100</f>
        <v>0.65558815997321873</v>
      </c>
    </row>
    <row r="9" spans="1:4" x14ac:dyDescent="0.25">
      <c r="A9" s="543" t="s">
        <v>112</v>
      </c>
      <c r="B9" s="542" t="s">
        <v>600</v>
      </c>
      <c r="C9" s="352">
        <f>(NPC!J65+NPC!J63+NPC!J64)</f>
        <v>77.147682425974466</v>
      </c>
      <c r="D9" s="541">
        <f>C9/NPC!$D$140*100</f>
        <v>9.9552847085297297E-2</v>
      </c>
    </row>
    <row r="10" spans="1:4" x14ac:dyDescent="0.25">
      <c r="A10" s="543" t="s">
        <v>115</v>
      </c>
      <c r="B10" s="542" t="s">
        <v>599</v>
      </c>
      <c r="C10" s="352">
        <f>(NPC!J79+NPC!J77+NPC!J78)</f>
        <v>220.95520400000001</v>
      </c>
      <c r="D10" s="541">
        <f>C10/NPC!$D$140*100</f>
        <v>0.28512482740643819</v>
      </c>
    </row>
    <row r="11" spans="1:4" x14ac:dyDescent="0.25">
      <c r="A11" s="543" t="s">
        <v>598</v>
      </c>
      <c r="B11" s="542" t="s">
        <v>597</v>
      </c>
      <c r="C11" s="352">
        <f>NPC!J98</f>
        <v>201.00399999999999</v>
      </c>
      <c r="D11" s="541">
        <f>C11/NPC!$D$140*100</f>
        <v>0.25937941162048256</v>
      </c>
    </row>
    <row r="12" spans="1:4" x14ac:dyDescent="0.25">
      <c r="A12" s="543" t="s">
        <v>596</v>
      </c>
      <c r="B12" s="542" t="s">
        <v>595</v>
      </c>
      <c r="C12" s="352">
        <f>NPC!J99</f>
        <v>8.9359134399915092</v>
      </c>
      <c r="D12" s="541">
        <f>C12/NPC!$D$140*100</f>
        <v>1.1531073861000577E-2</v>
      </c>
    </row>
    <row r="13" spans="1:4" x14ac:dyDescent="0.25">
      <c r="A13" s="543" t="s">
        <v>594</v>
      </c>
      <c r="B13" s="542" t="s">
        <v>593</v>
      </c>
      <c r="C13" s="352">
        <v>0</v>
      </c>
      <c r="D13" s="541">
        <f>C13/NPC!$D$140*100</f>
        <v>0</v>
      </c>
    </row>
    <row r="14" spans="1:4" x14ac:dyDescent="0.25">
      <c r="A14" s="543" t="s">
        <v>592</v>
      </c>
      <c r="B14" s="542" t="s">
        <v>591</v>
      </c>
      <c r="C14" s="352">
        <v>0</v>
      </c>
      <c r="D14" s="541">
        <f>C14/NPC!$D$140*100</f>
        <v>0</v>
      </c>
    </row>
    <row r="15" spans="1:4" x14ac:dyDescent="0.25">
      <c r="A15" s="543" t="s">
        <v>109</v>
      </c>
      <c r="B15" s="542" t="s">
        <v>590</v>
      </c>
      <c r="C15" s="352">
        <v>0</v>
      </c>
      <c r="D15" s="541">
        <f>C15/NPC!$D$140*100</f>
        <v>0</v>
      </c>
    </row>
    <row r="16" spans="1:4" x14ac:dyDescent="0.25">
      <c r="A16" s="540" t="s">
        <v>589</v>
      </c>
      <c r="B16" s="539"/>
      <c r="C16" s="538">
        <f>C3-C8</f>
        <v>4.1370865600083562</v>
      </c>
      <c r="D16" s="537">
        <f>C16/NPC!$D$140*100</f>
        <v>5.3385757385821858E-3</v>
      </c>
    </row>
    <row r="17" spans="1:4" x14ac:dyDescent="0.25">
      <c r="A17" s="536"/>
      <c r="B17" s="1254" t="s">
        <v>254</v>
      </c>
      <c r="C17" s="1254"/>
      <c r="D17" s="1254"/>
    </row>
    <row r="18" spans="1:4" x14ac:dyDescent="0.25">
      <c r="A18" s="2"/>
      <c r="B18" s="2"/>
      <c r="C18" s="2"/>
      <c r="D18" s="2"/>
    </row>
    <row r="19" spans="1:4" ht="15" customHeight="1" x14ac:dyDescent="0.25">
      <c r="A19" s="2"/>
      <c r="B19" s="2"/>
      <c r="C19" s="2"/>
      <c r="D19" s="2"/>
    </row>
    <row r="20" spans="1:4" x14ac:dyDescent="0.25">
      <c r="A20" s="2"/>
      <c r="B20" s="2"/>
      <c r="C20" s="2"/>
      <c r="D20" s="2"/>
    </row>
    <row r="21" spans="1:4" x14ac:dyDescent="0.25">
      <c r="A21" s="2"/>
      <c r="B21" s="2"/>
      <c r="C21" s="2"/>
      <c r="D21" s="2"/>
    </row>
    <row r="22" spans="1:4" x14ac:dyDescent="0.25">
      <c r="A22" s="2"/>
      <c r="B22" s="2"/>
      <c r="C22" s="2"/>
      <c r="D22" s="2"/>
    </row>
    <row r="23" spans="1:4" x14ac:dyDescent="0.25">
      <c r="A23" s="2"/>
      <c r="B23" s="2"/>
      <c r="C23" s="2"/>
      <c r="D23" s="2"/>
    </row>
    <row r="24" spans="1:4" x14ac:dyDescent="0.25">
      <c r="A24" s="2"/>
      <c r="B24" s="2"/>
      <c r="C24" s="2"/>
      <c r="D24" s="2"/>
    </row>
    <row r="25" spans="1:4" x14ac:dyDescent="0.25">
      <c r="A25" s="2"/>
      <c r="B25" s="2"/>
      <c r="C25" s="2"/>
      <c r="D25" s="2"/>
    </row>
    <row r="26" spans="1:4" x14ac:dyDescent="0.25">
      <c r="A26" s="2"/>
      <c r="B26" s="2"/>
      <c r="C26" s="2"/>
      <c r="D26" s="2"/>
    </row>
    <row r="27" spans="1:4" ht="15" customHeight="1" x14ac:dyDescent="0.25">
      <c r="A27" s="2"/>
      <c r="B27" s="2"/>
      <c r="C27" s="2"/>
      <c r="D27" s="2"/>
    </row>
    <row r="28" spans="1:4" x14ac:dyDescent="0.25">
      <c r="A28" s="2"/>
      <c r="B28" s="2"/>
      <c r="C28" s="2"/>
      <c r="D28" s="2"/>
    </row>
    <row r="47" ht="15" customHeight="1" x14ac:dyDescent="0.25"/>
  </sheetData>
  <mergeCells count="2">
    <mergeCell ref="B17:D17"/>
    <mergeCell ref="A1:D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showGridLines="0" workbookViewId="0">
      <selection sqref="A1:F1"/>
    </sheetView>
  </sheetViews>
  <sheetFormatPr defaultRowHeight="15" x14ac:dyDescent="0.25"/>
  <cols>
    <col min="1" max="1" width="42.42578125" customWidth="1"/>
    <col min="2" max="2" width="9.42578125" bestFit="1" customWidth="1"/>
    <col min="3" max="3" width="9.140625" customWidth="1"/>
    <col min="4" max="6" width="9.28515625" bestFit="1" customWidth="1"/>
  </cols>
  <sheetData>
    <row r="1" spans="1:6" x14ac:dyDescent="0.25">
      <c r="A1" s="1255" t="s">
        <v>624</v>
      </c>
      <c r="B1" s="1255"/>
      <c r="C1" s="1255"/>
      <c r="D1" s="1255"/>
      <c r="E1" s="1255"/>
      <c r="F1" s="1255"/>
    </row>
    <row r="2" spans="1:6" x14ac:dyDescent="0.25">
      <c r="A2" s="562"/>
      <c r="B2" s="328" t="s">
        <v>609</v>
      </c>
      <c r="C2" s="964">
        <v>2015</v>
      </c>
      <c r="D2" s="964">
        <v>2016</v>
      </c>
      <c r="E2" s="964">
        <v>2017</v>
      </c>
      <c r="F2" s="964">
        <v>2018</v>
      </c>
    </row>
    <row r="3" spans="1:6" x14ac:dyDescent="0.25">
      <c r="A3" s="555" t="s">
        <v>621</v>
      </c>
      <c r="B3" s="22" t="s">
        <v>612</v>
      </c>
      <c r="C3" s="965">
        <v>-216</v>
      </c>
      <c r="D3" s="965">
        <v>0</v>
      </c>
      <c r="E3" s="965">
        <v>0</v>
      </c>
      <c r="F3" s="965">
        <v>0</v>
      </c>
    </row>
    <row r="4" spans="1:6" x14ac:dyDescent="0.25">
      <c r="A4" s="556" t="s">
        <v>623</v>
      </c>
      <c r="B4" s="22" t="s">
        <v>614</v>
      </c>
      <c r="C4" s="965">
        <v>97.7196</v>
      </c>
      <c r="D4" s="965">
        <v>19.5</v>
      </c>
      <c r="E4" s="965">
        <v>0</v>
      </c>
      <c r="F4" s="965">
        <v>0</v>
      </c>
    </row>
    <row r="5" spans="1:6" x14ac:dyDescent="0.25">
      <c r="A5" s="556" t="s">
        <v>619</v>
      </c>
      <c r="B5" s="22" t="s">
        <v>618</v>
      </c>
      <c r="C5" s="965">
        <v>88</v>
      </c>
      <c r="D5" s="965">
        <v>0</v>
      </c>
      <c r="E5" s="965">
        <v>0</v>
      </c>
      <c r="F5" s="965">
        <v>0</v>
      </c>
    </row>
    <row r="6" spans="1:6" x14ac:dyDescent="0.25">
      <c r="A6" s="555" t="s">
        <v>617</v>
      </c>
      <c r="B6" s="22" t="s">
        <v>616</v>
      </c>
      <c r="C6" s="966">
        <v>180.26246034330001</v>
      </c>
      <c r="D6" s="966">
        <v>0</v>
      </c>
      <c r="E6" s="966">
        <v>0</v>
      </c>
      <c r="F6" s="966">
        <v>0</v>
      </c>
    </row>
    <row r="7" spans="1:6" x14ac:dyDescent="0.25">
      <c r="A7" s="555" t="s">
        <v>615</v>
      </c>
      <c r="B7" s="22" t="s">
        <v>614</v>
      </c>
      <c r="C7" s="966">
        <v>25.5</v>
      </c>
      <c r="D7" s="966">
        <v>0</v>
      </c>
      <c r="E7" s="966">
        <v>0</v>
      </c>
      <c r="F7" s="966">
        <v>0</v>
      </c>
    </row>
    <row r="8" spans="1:6" x14ac:dyDescent="0.25">
      <c r="A8" s="555" t="s">
        <v>613</v>
      </c>
      <c r="B8" s="556" t="s">
        <v>612</v>
      </c>
      <c r="C8" s="967">
        <v>-5.7880000000000003</v>
      </c>
      <c r="D8" s="967">
        <v>-5.7880000000000003</v>
      </c>
      <c r="E8" s="967">
        <v>-5.7880000000000003</v>
      </c>
      <c r="F8" s="967">
        <v>-5.7880000000000003</v>
      </c>
    </row>
    <row r="9" spans="1:6" x14ac:dyDescent="0.25">
      <c r="A9" s="553" t="s">
        <v>611</v>
      </c>
      <c r="B9" s="560"/>
      <c r="C9" s="968">
        <f>SUM(C3:C8)</f>
        <v>169.69406034330001</v>
      </c>
      <c r="D9" s="968">
        <f>SUM(D3:D8)</f>
        <v>13.712</v>
      </c>
      <c r="E9" s="968">
        <f>SUM(E3:E8)</f>
        <v>-5.7880000000000003</v>
      </c>
      <c r="F9" s="968">
        <f>SUM(F3:F8)</f>
        <v>-5.7880000000000003</v>
      </c>
    </row>
    <row r="10" spans="1:6" x14ac:dyDescent="0.25">
      <c r="C10" s="359"/>
    </row>
    <row r="11" spans="1:6" x14ac:dyDescent="0.25">
      <c r="A11" s="1255" t="s">
        <v>622</v>
      </c>
      <c r="B11" s="1255"/>
      <c r="C11" s="1255"/>
      <c r="D11" s="1255"/>
      <c r="E11" s="1255"/>
      <c r="F11" s="1255"/>
    </row>
    <row r="12" spans="1:6" x14ac:dyDescent="0.25">
      <c r="A12" s="559"/>
      <c r="B12" s="328" t="s">
        <v>609</v>
      </c>
      <c r="C12" s="924">
        <v>2015</v>
      </c>
      <c r="D12" s="924">
        <v>2016</v>
      </c>
      <c r="E12" s="924">
        <v>2017</v>
      </c>
      <c r="F12" s="924">
        <v>2018</v>
      </c>
    </row>
    <row r="13" spans="1:6" x14ac:dyDescent="0.25">
      <c r="A13" s="555" t="s">
        <v>621</v>
      </c>
      <c r="B13" s="22" t="s">
        <v>612</v>
      </c>
      <c r="C13" s="554">
        <f>C3/NPC!I$140*100</f>
        <v>-0.27873053725311059</v>
      </c>
      <c r="D13" s="554" t="s">
        <v>189</v>
      </c>
      <c r="E13" s="554" t="s">
        <v>189</v>
      </c>
      <c r="F13" s="554" t="s">
        <v>189</v>
      </c>
    </row>
    <row r="14" spans="1:6" x14ac:dyDescent="0.25">
      <c r="A14" s="557" t="s">
        <v>620</v>
      </c>
      <c r="B14" s="1134" t="str">
        <f>B4</f>
        <v>D.9 REC</v>
      </c>
      <c r="C14" s="554">
        <f>C4/NPC!I$140*100</f>
        <v>0.12609924355629196</v>
      </c>
      <c r="D14" s="554">
        <f>D4/NPC!L$140*100</f>
        <v>2.417920885628622E-2</v>
      </c>
      <c r="E14" s="554" t="s">
        <v>189</v>
      </c>
      <c r="F14" s="554" t="s">
        <v>189</v>
      </c>
    </row>
    <row r="15" spans="1:6" x14ac:dyDescent="0.25">
      <c r="A15" s="556" t="s">
        <v>619</v>
      </c>
      <c r="B15" s="22" t="s">
        <v>618</v>
      </c>
      <c r="C15" s="554">
        <f>C5/NPC!I$140*100</f>
        <v>0.11355688554756356</v>
      </c>
      <c r="D15" s="554" t="s">
        <v>189</v>
      </c>
      <c r="E15" s="554" t="s">
        <v>189</v>
      </c>
      <c r="F15" s="554" t="s">
        <v>189</v>
      </c>
    </row>
    <row r="16" spans="1:6" x14ac:dyDescent="0.25">
      <c r="A16" s="555" t="s">
        <v>617</v>
      </c>
      <c r="B16" s="22" t="s">
        <v>616</v>
      </c>
      <c r="C16" s="554">
        <f>C6/NPC!I$140*100</f>
        <v>0.23261413156507199</v>
      </c>
      <c r="D16" s="554" t="s">
        <v>189</v>
      </c>
      <c r="E16" s="554" t="s">
        <v>189</v>
      </c>
      <c r="F16" s="554" t="s">
        <v>189</v>
      </c>
    </row>
    <row r="17" spans="1:6" x14ac:dyDescent="0.25">
      <c r="A17" s="555" t="s">
        <v>615</v>
      </c>
      <c r="B17" s="22" t="s">
        <v>614</v>
      </c>
      <c r="C17" s="554">
        <f>C7/NPC!I$140*100</f>
        <v>3.2905688425714445E-2</v>
      </c>
      <c r="D17" s="554" t="s">
        <v>189</v>
      </c>
      <c r="E17" s="554" t="s">
        <v>189</v>
      </c>
      <c r="F17" s="554" t="s">
        <v>189</v>
      </c>
    </row>
    <row r="18" spans="1:6" x14ac:dyDescent="0.25">
      <c r="A18" s="555" t="s">
        <v>613</v>
      </c>
      <c r="B18" s="22" t="s">
        <v>612</v>
      </c>
      <c r="C18" s="554">
        <f>C8/NPC!I$140*100</f>
        <v>-7.4689460630602035E-3</v>
      </c>
      <c r="D18" s="554">
        <f>D8/NPC!L$140*100</f>
        <v>-7.1768851723171614E-3</v>
      </c>
      <c r="E18" s="554">
        <f>E8/NPC!M$140*100</f>
        <v>-6.8005310711893889E-3</v>
      </c>
      <c r="F18" s="554">
        <f>F8/NPC!N$140*100</f>
        <v>-6.4352940522450705E-3</v>
      </c>
    </row>
    <row r="19" spans="1:6" x14ac:dyDescent="0.25">
      <c r="A19" s="553" t="s">
        <v>611</v>
      </c>
      <c r="B19" s="552"/>
      <c r="C19" s="551">
        <f>SUM(C13:C18)</f>
        <v>0.21897646577847119</v>
      </c>
      <c r="D19" s="551">
        <f>SUM(D13:D18)</f>
        <v>1.7002323683969058E-2</v>
      </c>
      <c r="E19" s="551">
        <f>SUM(E13:E18)</f>
        <v>-6.8005310711893889E-3</v>
      </c>
      <c r="F19" s="551">
        <f>SUM(F13:F18)</f>
        <v>-6.4352940522450705E-3</v>
      </c>
    </row>
    <row r="20" spans="1:6" x14ac:dyDescent="0.25">
      <c r="A20" s="550"/>
      <c r="B20" s="549"/>
      <c r="C20" s="549"/>
      <c r="D20" s="549"/>
      <c r="E20" s="1254" t="s">
        <v>254</v>
      </c>
      <c r="F20" s="1254"/>
    </row>
  </sheetData>
  <mergeCells count="3">
    <mergeCell ref="A11:F11"/>
    <mergeCell ref="E20:F20"/>
    <mergeCell ref="A1:F1"/>
  </mergeCells>
  <pageMargins left="0.7" right="0.7" top="0.75" bottom="0.75" header="0.3" footer="0.3"/>
  <ignoredErrors>
    <ignoredError sqref="C9:G9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workbookViewId="0">
      <selection sqref="A1:E1"/>
    </sheetView>
  </sheetViews>
  <sheetFormatPr defaultRowHeight="15" x14ac:dyDescent="0.25"/>
  <cols>
    <col min="1" max="1" width="42.28515625" customWidth="1"/>
  </cols>
  <sheetData>
    <row r="1" spans="1:5" ht="15.75" thickBot="1" x14ac:dyDescent="0.3">
      <c r="A1" s="1256" t="s">
        <v>632</v>
      </c>
      <c r="B1" s="1256"/>
      <c r="C1" s="1256"/>
      <c r="D1" s="1256"/>
      <c r="E1" s="1256"/>
    </row>
    <row r="2" spans="1:5" x14ac:dyDescent="0.25">
      <c r="A2" s="576"/>
      <c r="B2" s="575">
        <v>2015</v>
      </c>
      <c r="C2" s="575">
        <v>2016</v>
      </c>
      <c r="D2" s="575">
        <v>2017</v>
      </c>
      <c r="E2" s="575">
        <v>2018</v>
      </c>
    </row>
    <row r="3" spans="1:5" x14ac:dyDescent="0.25">
      <c r="A3" s="573" t="s">
        <v>631</v>
      </c>
      <c r="B3" s="572">
        <f>SUM(B4:B6)</f>
        <v>4.7042303370386129</v>
      </c>
      <c r="C3" s="572">
        <f>SUM(C4:C6)</f>
        <v>2.2673175178626321</v>
      </c>
      <c r="D3" s="572">
        <f>SUM(D4:D6)</f>
        <v>2.7967967474429818</v>
      </c>
      <c r="E3" s="572">
        <f>SUM(E4:E6)</f>
        <v>2.8205861162782195</v>
      </c>
    </row>
    <row r="4" spans="1:5" x14ac:dyDescent="0.25">
      <c r="A4" s="571" t="s">
        <v>630</v>
      </c>
      <c r="B4" s="574">
        <v>3.7192869355432325</v>
      </c>
      <c r="C4" s="574">
        <v>0.1489104298982605</v>
      </c>
      <c r="D4" s="574">
        <v>0</v>
      </c>
      <c r="E4" s="574">
        <v>0</v>
      </c>
    </row>
    <row r="5" spans="1:5" x14ac:dyDescent="0.25">
      <c r="A5" s="571" t="s">
        <v>629</v>
      </c>
      <c r="B5" s="574">
        <v>6.9691981036935108E-2</v>
      </c>
      <c r="C5" s="574">
        <v>1.2986230797939111</v>
      </c>
      <c r="D5" s="574">
        <v>1.9562959481497166</v>
      </c>
      <c r="E5" s="574">
        <v>2.0454339002933142</v>
      </c>
    </row>
    <row r="6" spans="1:5" x14ac:dyDescent="0.25">
      <c r="A6" s="571" t="s">
        <v>628</v>
      </c>
      <c r="B6" s="574">
        <v>0.91525142045844543</v>
      </c>
      <c r="C6" s="574">
        <v>0.81978400817046049</v>
      </c>
      <c r="D6" s="574">
        <v>0.84050079929326504</v>
      </c>
      <c r="E6" s="574">
        <v>0.77515221598490558</v>
      </c>
    </row>
    <row r="7" spans="1:5" x14ac:dyDescent="0.25">
      <c r="A7" s="573" t="s">
        <v>627</v>
      </c>
      <c r="B7" s="572">
        <f>SUM(B8:B9)</f>
        <v>4.7042303370386165</v>
      </c>
      <c r="C7" s="572">
        <f>SUM(C8:C9)</f>
        <v>2.2673175178626321</v>
      </c>
      <c r="D7" s="572">
        <f>SUM(D8:D9)</f>
        <v>2.7967967474429862</v>
      </c>
      <c r="E7" s="572">
        <f>SUM(E8:E9)</f>
        <v>2.8205861162782142</v>
      </c>
    </row>
    <row r="8" spans="1:5" x14ac:dyDescent="0.25">
      <c r="A8" s="571" t="s">
        <v>626</v>
      </c>
      <c r="B8" s="570">
        <f>NPC!K315</f>
        <v>2.7558316071155451</v>
      </c>
      <c r="C8" s="570">
        <f>NPC!L315</f>
        <v>1.3347787506916458</v>
      </c>
      <c r="D8" s="570">
        <f>NPC!M315</f>
        <v>1.4370373702009402</v>
      </c>
      <c r="E8" s="570">
        <f>NPC!N315</f>
        <v>1.4019994259684811</v>
      </c>
    </row>
    <row r="9" spans="1:5" x14ac:dyDescent="0.25">
      <c r="A9" s="569" t="s">
        <v>625</v>
      </c>
      <c r="B9" s="568">
        <f>NPC!K321</f>
        <v>1.9483987299230718</v>
      </c>
      <c r="C9" s="568">
        <f>NPC!L321</f>
        <v>0.93253876717098638</v>
      </c>
      <c r="D9" s="568">
        <f>NPC!M321</f>
        <v>1.359759377242046</v>
      </c>
      <c r="E9" s="568">
        <f>NPC!N321</f>
        <v>1.4185866903097333</v>
      </c>
    </row>
    <row r="10" spans="1:5" x14ac:dyDescent="0.25">
      <c r="A10" s="567" t="s">
        <v>12</v>
      </c>
      <c r="B10" s="566">
        <f>NPC!K325</f>
        <v>0.78699567193415787</v>
      </c>
      <c r="C10" s="566">
        <f>NPC!L325</f>
        <v>0.37999389944218798</v>
      </c>
      <c r="D10" s="566">
        <f>NPC!M325</f>
        <v>0.46686487901769291</v>
      </c>
      <c r="E10" s="566">
        <f>NPC!N325</f>
        <v>0.45775455092684997</v>
      </c>
    </row>
    <row r="11" spans="1:5" x14ac:dyDescent="0.25">
      <c r="A11" s="565"/>
      <c r="B11" s="564"/>
      <c r="C11" s="564"/>
      <c r="D11" s="1190" t="s">
        <v>464</v>
      </c>
      <c r="E11" s="1190"/>
    </row>
    <row r="16" spans="1:5" x14ac:dyDescent="0.25">
      <c r="B16" s="563"/>
      <c r="C16" s="563"/>
      <c r="D16" s="563"/>
      <c r="E16" s="563"/>
    </row>
  </sheetData>
  <mergeCells count="2">
    <mergeCell ref="A1:E1"/>
    <mergeCell ref="D11:E1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>
      <selection sqref="A1:H1"/>
    </sheetView>
  </sheetViews>
  <sheetFormatPr defaultRowHeight="15" x14ac:dyDescent="0.25"/>
  <cols>
    <col min="1" max="1" width="31" customWidth="1"/>
    <col min="2" max="2" width="12.28515625" customWidth="1"/>
    <col min="3" max="7" width="8.7109375" customWidth="1"/>
    <col min="8" max="8" width="10" customWidth="1"/>
  </cols>
  <sheetData>
    <row r="1" spans="1:8" x14ac:dyDescent="0.25">
      <c r="A1" s="1233" t="s">
        <v>666</v>
      </c>
      <c r="B1" s="1233"/>
      <c r="C1" s="1233"/>
      <c r="D1" s="1233"/>
      <c r="E1" s="1233"/>
      <c r="F1" s="1233"/>
      <c r="G1" s="1233"/>
      <c r="H1" s="1233"/>
    </row>
    <row r="2" spans="1:8" ht="15" customHeight="1" x14ac:dyDescent="0.25">
      <c r="A2" s="548"/>
      <c r="B2" s="1260" t="s">
        <v>609</v>
      </c>
      <c r="C2" s="1257" t="s">
        <v>579</v>
      </c>
      <c r="D2" s="1260" t="s">
        <v>661</v>
      </c>
      <c r="E2" s="1257" t="s">
        <v>660</v>
      </c>
      <c r="F2" s="1257" t="s">
        <v>659</v>
      </c>
      <c r="G2" s="1257" t="s">
        <v>658</v>
      </c>
      <c r="H2" s="558" t="s">
        <v>657</v>
      </c>
    </row>
    <row r="3" spans="1:8" x14ac:dyDescent="0.25">
      <c r="A3" s="548"/>
      <c r="B3" s="1261"/>
      <c r="C3" s="1258"/>
      <c r="D3" s="1261"/>
      <c r="E3" s="1258"/>
      <c r="F3" s="1258"/>
      <c r="G3" s="1258"/>
      <c r="H3" s="558" t="s">
        <v>656</v>
      </c>
    </row>
    <row r="4" spans="1:8" x14ac:dyDescent="0.25">
      <c r="A4" s="592" t="s">
        <v>607</v>
      </c>
      <c r="B4" s="546" t="s">
        <v>655</v>
      </c>
      <c r="C4" s="607">
        <f t="shared" ref="C4:H4" si="0">SUM(C5:C12)</f>
        <v>31698.727886425975</v>
      </c>
      <c r="D4" s="607">
        <f t="shared" si="0"/>
        <v>31320.318826082676</v>
      </c>
      <c r="E4" s="607">
        <f t="shared" si="0"/>
        <v>31103.890091236928</v>
      </c>
      <c r="F4" s="607">
        <f t="shared" si="0"/>
        <v>32416.581182070422</v>
      </c>
      <c r="G4" s="607">
        <f t="shared" si="0"/>
        <v>33989.449341441425</v>
      </c>
      <c r="H4" s="604">
        <f t="shared" si="0"/>
        <v>-130.16243783312041</v>
      </c>
    </row>
    <row r="5" spans="1:8" x14ac:dyDescent="0.25">
      <c r="A5" s="594" t="s">
        <v>654</v>
      </c>
      <c r="B5" s="542" t="s">
        <v>606</v>
      </c>
      <c r="C5" s="606">
        <f>NPC!D6</f>
        <v>8263.7620000000006</v>
      </c>
      <c r="D5" s="606">
        <f>NPC!K6</f>
        <v>8292.76</v>
      </c>
      <c r="E5" s="606">
        <f>NPC!L6</f>
        <v>8469.1603771134633</v>
      </c>
      <c r="F5" s="606">
        <f>NPC!M6</f>
        <v>8712.2132164665654</v>
      </c>
      <c r="G5" s="606">
        <f>NPC!N6</f>
        <v>9045.6756963319294</v>
      </c>
      <c r="H5" s="602">
        <f>NPC!V6</f>
        <v>16.810622886536294</v>
      </c>
    </row>
    <row r="6" spans="1:8" x14ac:dyDescent="0.25">
      <c r="A6" s="594" t="s">
        <v>665</v>
      </c>
      <c r="B6" s="542" t="s">
        <v>652</v>
      </c>
      <c r="C6" s="603">
        <f>NPC!D17</f>
        <v>5481.6120000000001</v>
      </c>
      <c r="D6" s="603">
        <f>NPC!K17</f>
        <v>5481.6120000000001</v>
      </c>
      <c r="E6" s="603">
        <f>NPC!L17</f>
        <v>5736.3933000000006</v>
      </c>
      <c r="F6" s="603">
        <f>NPC!M17</f>
        <v>5994.4913000000006</v>
      </c>
      <c r="G6" s="603">
        <f>NPC!N17</f>
        <v>6428.2813000000015</v>
      </c>
      <c r="H6" s="602">
        <f>NPC!V17</f>
        <v>-8.7033000000010361</v>
      </c>
    </row>
    <row r="7" spans="1:8" x14ac:dyDescent="0.25">
      <c r="A7" s="594" t="s">
        <v>651</v>
      </c>
      <c r="B7" s="542" t="s">
        <v>650</v>
      </c>
      <c r="C7" s="603">
        <f>D7</f>
        <v>0</v>
      </c>
      <c r="D7" s="603">
        <f>NPC!K25</f>
        <v>0</v>
      </c>
      <c r="E7" s="603">
        <f>NPC!L25</f>
        <v>0</v>
      </c>
      <c r="F7" s="603">
        <f>NPC!M25</f>
        <v>0</v>
      </c>
      <c r="G7" s="603">
        <f>NPC!N25</f>
        <v>0</v>
      </c>
      <c r="H7" s="602">
        <f>NPC!V25</f>
        <v>0</v>
      </c>
    </row>
    <row r="8" spans="1:8" x14ac:dyDescent="0.25">
      <c r="A8" s="594" t="s">
        <v>605</v>
      </c>
      <c r="B8" s="542" t="s">
        <v>604</v>
      </c>
      <c r="C8" s="603">
        <f>NPC!K26-NPC!J27</f>
        <v>10857.441999999999</v>
      </c>
      <c r="D8" s="603">
        <f>NPC!K26</f>
        <v>10841.517</v>
      </c>
      <c r="E8" s="603">
        <f>NPC!L26</f>
        <v>11138.184126815531</v>
      </c>
      <c r="F8" s="603">
        <f>NPC!M26</f>
        <v>11665.598092408893</v>
      </c>
      <c r="G8" s="603">
        <f>NPC!N26</f>
        <v>12250.596491490081</v>
      </c>
      <c r="H8" s="602">
        <f>NPC!V26</f>
        <v>-18.446126815531898</v>
      </c>
    </row>
    <row r="9" spans="1:8" x14ac:dyDescent="0.25">
      <c r="A9" s="594" t="s">
        <v>649</v>
      </c>
      <c r="B9" s="542" t="s">
        <v>648</v>
      </c>
      <c r="C9" s="603">
        <f>NPC!D34</f>
        <v>584.00400000000002</v>
      </c>
      <c r="D9" s="603">
        <f>NPC!K34</f>
        <v>403.74153965670001</v>
      </c>
      <c r="E9" s="603">
        <f>NPC!L34</f>
        <v>415.53477293439903</v>
      </c>
      <c r="F9" s="603">
        <f>NPC!M34</f>
        <v>433.88433659696705</v>
      </c>
      <c r="G9" s="603">
        <f>NPC!N34</f>
        <v>469.11103681669334</v>
      </c>
      <c r="H9" s="602">
        <f>NPC!V34</f>
        <v>145.49422706560097</v>
      </c>
    </row>
    <row r="10" spans="1:8" x14ac:dyDescent="0.25">
      <c r="A10" s="593" t="s">
        <v>100</v>
      </c>
      <c r="B10" s="542" t="s">
        <v>603</v>
      </c>
      <c r="C10" s="603">
        <f>NPC!K39</f>
        <v>3165.2063446720649</v>
      </c>
      <c r="D10" s="603">
        <f>NPC!K39</f>
        <v>3165.2063446720649</v>
      </c>
      <c r="E10" s="603">
        <f>NPC!L39</f>
        <v>3249.1710548474157</v>
      </c>
      <c r="F10" s="603">
        <f>NPC!M39</f>
        <v>3379.3462551747261</v>
      </c>
      <c r="G10" s="603">
        <f>NPC!N39</f>
        <v>3515.1394414689848</v>
      </c>
      <c r="H10" s="602">
        <f>NPC!V39</f>
        <v>-138.3468870733027</v>
      </c>
    </row>
    <row r="11" spans="1:8" x14ac:dyDescent="0.25">
      <c r="A11" s="593" t="s">
        <v>647</v>
      </c>
      <c r="B11" s="542" t="s">
        <v>645</v>
      </c>
      <c r="C11" s="603">
        <f>D11+'T21'!C5</f>
        <v>2223.623</v>
      </c>
      <c r="D11" s="603">
        <f>NPC!K48</f>
        <v>2135.623</v>
      </c>
      <c r="E11" s="603">
        <f>NPC!L48</f>
        <v>1076.4696973002972</v>
      </c>
      <c r="F11" s="603">
        <f>NPC!M48</f>
        <v>1223.0768761517222</v>
      </c>
      <c r="G11" s="603">
        <f>NPC!N48</f>
        <v>1260.9793137074414</v>
      </c>
      <c r="H11" s="602">
        <f>NPC!V48</f>
        <v>17.473302699702799</v>
      </c>
    </row>
    <row r="12" spans="1:8" x14ac:dyDescent="0.25">
      <c r="A12" s="593" t="s">
        <v>646</v>
      </c>
      <c r="B12" s="542" t="s">
        <v>645</v>
      </c>
      <c r="C12" s="603">
        <f>D12+'T21'!C4+'T21'!C7</f>
        <v>1123.0785417539105</v>
      </c>
      <c r="D12" s="603">
        <f>NPC!K47-NPC!K48</f>
        <v>999.85894175391059</v>
      </c>
      <c r="E12" s="603">
        <f>NPC!L47-NPC!L48</f>
        <v>1018.9767622258194</v>
      </c>
      <c r="F12" s="603">
        <f>NPC!M47-NPC!M48</f>
        <v>1007.971105271555</v>
      </c>
      <c r="G12" s="603">
        <f>NPC!N47-NPC!N48</f>
        <v>1019.6660616262905</v>
      </c>
      <c r="H12" s="602">
        <f>NPC!V47-NPC!V48</f>
        <v>-144.44427659612484</v>
      </c>
    </row>
    <row r="13" spans="1:8" x14ac:dyDescent="0.25">
      <c r="A13" s="592" t="s">
        <v>601</v>
      </c>
      <c r="B13" s="546" t="s">
        <v>644</v>
      </c>
      <c r="C13" s="605">
        <f t="shared" ref="C13:H13" si="1">SUM(C14:C22)</f>
        <v>33822.653543707311</v>
      </c>
      <c r="D13" s="605">
        <f t="shared" si="1"/>
        <v>33609.801457147303</v>
      </c>
      <c r="E13" s="605">
        <f t="shared" si="1"/>
        <v>33146.350874798511</v>
      </c>
      <c r="F13" s="605">
        <f t="shared" si="1"/>
        <v>34360.667493951783</v>
      </c>
      <c r="G13" s="605">
        <f t="shared" si="1"/>
        <v>35792.265643129569</v>
      </c>
      <c r="H13" s="604">
        <f t="shared" si="1"/>
        <v>-616.48894249697048</v>
      </c>
    </row>
    <row r="14" spans="1:8" x14ac:dyDescent="0.25">
      <c r="A14" s="587" t="s">
        <v>112</v>
      </c>
      <c r="B14" s="542" t="s">
        <v>600</v>
      </c>
      <c r="C14" s="603">
        <f>D14</f>
        <v>6666.0136824259744</v>
      </c>
      <c r="D14" s="603">
        <f>NPC!K56</f>
        <v>6666.0136824259744</v>
      </c>
      <c r="E14" s="603">
        <f>NPC!L56</f>
        <v>6737.2986055564988</v>
      </c>
      <c r="F14" s="603">
        <f>NPC!M56</f>
        <v>7064.6461358544675</v>
      </c>
      <c r="G14" s="603">
        <f>NPC!N56</f>
        <v>7410.4709227620679</v>
      </c>
      <c r="H14" s="602">
        <f>NPC!V56</f>
        <v>213.37919590904238</v>
      </c>
    </row>
    <row r="15" spans="1:8" x14ac:dyDescent="0.25">
      <c r="A15" s="587" t="s">
        <v>115</v>
      </c>
      <c r="B15" s="542" t="s">
        <v>599</v>
      </c>
      <c r="C15" s="603">
        <f>D15</f>
        <v>4706.2162040000003</v>
      </c>
      <c r="D15" s="603">
        <f>NPC!K67</f>
        <v>4706.2162040000003</v>
      </c>
      <c r="E15" s="603">
        <f>NPC!L67</f>
        <v>4595.8049742792955</v>
      </c>
      <c r="F15" s="603">
        <f>NPC!M67</f>
        <v>4665.6816031753397</v>
      </c>
      <c r="G15" s="603">
        <f>NPC!N67</f>
        <v>4774.5978967628907</v>
      </c>
      <c r="H15" s="602">
        <f>NPC!V67</f>
        <v>-380.68584344329611</v>
      </c>
    </row>
    <row r="16" spans="1:8" x14ac:dyDescent="0.25">
      <c r="A16" s="587" t="s">
        <v>664</v>
      </c>
      <c r="B16" s="542" t="s">
        <v>597</v>
      </c>
      <c r="C16" s="603">
        <f>D16</f>
        <v>10860.532999999999</v>
      </c>
      <c r="D16" s="603">
        <f>NPC!K81-NPC!K86</f>
        <v>10860.532999999999</v>
      </c>
      <c r="E16" s="603">
        <f>NPC!L81-NPC!L86</f>
        <v>11086.201082175541</v>
      </c>
      <c r="F16" s="603">
        <f>NPC!M81-NPC!M86</f>
        <v>11352.558247368184</v>
      </c>
      <c r="G16" s="603">
        <f>NPC!N81-NPC!N86</f>
        <v>11708.698468207169</v>
      </c>
      <c r="H16" s="602">
        <f>NPC!V81-NPC!V86</f>
        <v>24.583917824459604</v>
      </c>
    </row>
    <row r="17" spans="1:8" x14ac:dyDescent="0.25">
      <c r="A17" s="590" t="s">
        <v>642</v>
      </c>
      <c r="B17" s="542" t="s">
        <v>641</v>
      </c>
      <c r="C17" s="603">
        <f>D17</f>
        <v>4005.4650000000001</v>
      </c>
      <c r="D17" s="603">
        <f>NPC!K86</f>
        <v>4005.4650000000001</v>
      </c>
      <c r="E17" s="603">
        <f>NPC!L86</f>
        <v>4195.9749037340007</v>
      </c>
      <c r="F17" s="603">
        <f>NPC!M86</f>
        <v>4472.5526776882525</v>
      </c>
      <c r="G17" s="603">
        <f>NPC!N86</f>
        <v>4750.9313724716721</v>
      </c>
      <c r="H17" s="602">
        <f>NPC!V86</f>
        <v>-148.1039037340006</v>
      </c>
    </row>
    <row r="18" spans="1:8" x14ac:dyDescent="0.25">
      <c r="A18" s="590" t="s">
        <v>640</v>
      </c>
      <c r="B18" s="542" t="s">
        <v>639</v>
      </c>
      <c r="C18" s="603">
        <f>D18</f>
        <v>590.07499999999993</v>
      </c>
      <c r="D18" s="603">
        <f>NPC!K100</f>
        <v>590.07499999999993</v>
      </c>
      <c r="E18" s="603">
        <f>NPC!L100</f>
        <v>597.27439215401103</v>
      </c>
      <c r="F18" s="603">
        <f>NPC!M100</f>
        <v>608.32835307321147</v>
      </c>
      <c r="G18" s="603">
        <f>NPC!N100</f>
        <v>627.88878512931524</v>
      </c>
      <c r="H18" s="602">
        <f>NPC!V100</f>
        <v>15.196607845988979</v>
      </c>
    </row>
    <row r="19" spans="1:8" x14ac:dyDescent="0.25">
      <c r="A19" s="587" t="s">
        <v>596</v>
      </c>
      <c r="B19" s="542" t="s">
        <v>595</v>
      </c>
      <c r="C19" s="603">
        <f>D19-NPC!J99</f>
        <v>1275.153</v>
      </c>
      <c r="D19" s="603">
        <f>NPC!K99</f>
        <v>1284.0889134399915</v>
      </c>
      <c r="E19" s="603">
        <f>NPC!L99</f>
        <v>1308.273330148071</v>
      </c>
      <c r="F19" s="603">
        <f>NPC!M99</f>
        <v>1248.217842736583</v>
      </c>
      <c r="G19" s="603">
        <f>NPC!N99</f>
        <v>1359.7798850811178</v>
      </c>
      <c r="H19" s="602">
        <f>NPC!V99</f>
        <v>-60.104330148070858</v>
      </c>
    </row>
    <row r="20" spans="1:8" x14ac:dyDescent="0.25">
      <c r="A20" s="587" t="s">
        <v>592</v>
      </c>
      <c r="B20" s="542" t="s">
        <v>591</v>
      </c>
      <c r="C20" s="603">
        <f>D20</f>
        <v>3542.6676572813349</v>
      </c>
      <c r="D20" s="603">
        <f>NPC!K108</f>
        <v>3542.6676572813349</v>
      </c>
      <c r="E20" s="603">
        <f>NPC!L108</f>
        <v>2735.2078737307793</v>
      </c>
      <c r="F20" s="603">
        <f>NPC!M108</f>
        <v>2992.7408762989226</v>
      </c>
      <c r="G20" s="603">
        <f>NPC!N108</f>
        <v>3126.1734933130319</v>
      </c>
      <c r="H20" s="602">
        <f>NPC!V108</f>
        <v>-513.53787373077921</v>
      </c>
    </row>
    <row r="21" spans="1:8" x14ac:dyDescent="0.25">
      <c r="A21" s="587" t="s">
        <v>109</v>
      </c>
      <c r="B21" s="542" t="s">
        <v>590</v>
      </c>
      <c r="C21" s="603">
        <f>D21-'T21'!C3-NPC!I121</f>
        <v>500.96800000000013</v>
      </c>
      <c r="D21" s="603">
        <f>NPC!K117</f>
        <v>279.18000000000012</v>
      </c>
      <c r="E21" s="603">
        <f>NPC!L117</f>
        <v>173.54503320929598</v>
      </c>
      <c r="F21" s="603">
        <f>NPC!M117</f>
        <v>224.13779544573259</v>
      </c>
      <c r="G21" s="603">
        <f>NPC!N117</f>
        <v>240.79433916800184</v>
      </c>
      <c r="H21" s="602">
        <f>NPC!V117</f>
        <v>14.435966790704015</v>
      </c>
    </row>
    <row r="22" spans="1:8" ht="36" x14ac:dyDescent="0.25">
      <c r="A22" s="587" t="s">
        <v>638</v>
      </c>
      <c r="B22" s="586" t="s">
        <v>637</v>
      </c>
      <c r="C22" s="601">
        <f>D22</f>
        <v>1675.5619999999999</v>
      </c>
      <c r="D22" s="601">
        <f>NPC!K124</f>
        <v>1675.5619999999999</v>
      </c>
      <c r="E22" s="601">
        <f>NPC!L124</f>
        <v>1716.7706798110187</v>
      </c>
      <c r="F22" s="601">
        <f>NPC!M124</f>
        <v>1731.8039623110908</v>
      </c>
      <c r="G22" s="601">
        <f>NPC!N124</f>
        <v>1792.9304802343063</v>
      </c>
      <c r="H22" s="600">
        <f>NPC!V124</f>
        <v>218.34732018898137</v>
      </c>
    </row>
    <row r="23" spans="1:8" x14ac:dyDescent="0.25">
      <c r="A23" s="540" t="s">
        <v>589</v>
      </c>
      <c r="B23" s="582"/>
      <c r="C23" s="599">
        <f t="shared" ref="C23:H23" si="2">C4-C13</f>
        <v>-2123.9256572813356</v>
      </c>
      <c r="D23" s="597">
        <f t="shared" si="2"/>
        <v>-2289.4826310646276</v>
      </c>
      <c r="E23" s="597">
        <f t="shared" si="2"/>
        <v>-2042.4607835615825</v>
      </c>
      <c r="F23" s="597">
        <f t="shared" si="2"/>
        <v>-1944.0863118813613</v>
      </c>
      <c r="G23" s="597">
        <f t="shared" si="2"/>
        <v>-1802.8163016881444</v>
      </c>
      <c r="H23" s="598">
        <f t="shared" si="2"/>
        <v>486.32650466385007</v>
      </c>
    </row>
    <row r="24" spans="1:8" x14ac:dyDescent="0.25">
      <c r="A24" s="540" t="s">
        <v>636</v>
      </c>
      <c r="B24" s="582"/>
      <c r="C24" s="597">
        <f t="shared" ref="C24:H24" si="3">C23+C19</f>
        <v>-848.77265728133557</v>
      </c>
      <c r="D24" s="597">
        <f t="shared" si="3"/>
        <v>-1005.3937176246361</v>
      </c>
      <c r="E24" s="597">
        <f t="shared" si="3"/>
        <v>-734.18745341351155</v>
      </c>
      <c r="F24" s="597">
        <f t="shared" si="3"/>
        <v>-695.86846914477837</v>
      </c>
      <c r="G24" s="597">
        <f t="shared" si="3"/>
        <v>-443.03641660702669</v>
      </c>
      <c r="H24" s="598">
        <f t="shared" si="3"/>
        <v>426.22217451577922</v>
      </c>
    </row>
    <row r="25" spans="1:8" x14ac:dyDescent="0.25">
      <c r="A25" s="540" t="s">
        <v>635</v>
      </c>
      <c r="B25" s="582"/>
      <c r="C25" s="597">
        <v>40896</v>
      </c>
      <c r="D25" s="597">
        <v>42601.921569644539</v>
      </c>
      <c r="E25" s="597">
        <v>46031.258501838704</v>
      </c>
      <c r="F25" s="597">
        <v>45392.562081697033</v>
      </c>
      <c r="G25" s="597">
        <v>47323.956608548411</v>
      </c>
      <c r="H25" s="596" t="s">
        <v>189</v>
      </c>
    </row>
    <row r="26" spans="1:8" x14ac:dyDescent="0.25">
      <c r="C26" s="578"/>
      <c r="D26" s="578"/>
      <c r="E26" s="578"/>
      <c r="F26" s="578"/>
      <c r="G26" s="1259" t="s">
        <v>464</v>
      </c>
      <c r="H26" s="1259"/>
    </row>
    <row r="27" spans="1:8" x14ac:dyDescent="0.25">
      <c r="A27" s="595" t="s">
        <v>199</v>
      </c>
      <c r="C27" s="1">
        <f>NPC!I140</f>
        <v>77494.2</v>
      </c>
      <c r="D27" s="1">
        <f>C27</f>
        <v>77494.2</v>
      </c>
      <c r="E27" s="1">
        <f>NPC!L140</f>
        <v>80647.8</v>
      </c>
      <c r="F27" s="1">
        <f>NPC!M140</f>
        <v>85111</v>
      </c>
      <c r="G27" s="1">
        <f>NPC!N140</f>
        <v>89941.5</v>
      </c>
      <c r="H27" s="1">
        <f>E27</f>
        <v>80647.8</v>
      </c>
    </row>
    <row r="28" spans="1:8" x14ac:dyDescent="0.25">
      <c r="D28" s="359"/>
    </row>
    <row r="29" spans="1:8" x14ac:dyDescent="0.25">
      <c r="A29" s="1262" t="s">
        <v>663</v>
      </c>
      <c r="B29" s="1262"/>
      <c r="C29" s="1262"/>
      <c r="D29" s="1262"/>
      <c r="E29" s="1262"/>
      <c r="F29" s="1262"/>
      <c r="G29" s="1262"/>
      <c r="H29" s="1262"/>
    </row>
    <row r="30" spans="1:8" x14ac:dyDescent="0.25">
      <c r="A30" s="548"/>
      <c r="B30" s="1260" t="s">
        <v>609</v>
      </c>
      <c r="C30" s="1257" t="s">
        <v>579</v>
      </c>
      <c r="D30" s="1260" t="s">
        <v>661</v>
      </c>
      <c r="E30" s="1257" t="s">
        <v>660</v>
      </c>
      <c r="F30" s="1257" t="s">
        <v>659</v>
      </c>
      <c r="G30" s="1257" t="s">
        <v>658</v>
      </c>
      <c r="H30" s="558" t="s">
        <v>657</v>
      </c>
    </row>
    <row r="31" spans="1:8" x14ac:dyDescent="0.25">
      <c r="A31" s="548"/>
      <c r="B31" s="1261"/>
      <c r="C31" s="1258"/>
      <c r="D31" s="1261"/>
      <c r="E31" s="1258"/>
      <c r="F31" s="1258"/>
      <c r="G31" s="1258"/>
      <c r="H31" s="558" t="s">
        <v>656</v>
      </c>
    </row>
    <row r="32" spans="1:8" x14ac:dyDescent="0.25">
      <c r="A32" s="592" t="s">
        <v>607</v>
      </c>
      <c r="B32" s="546" t="s">
        <v>655</v>
      </c>
      <c r="C32" s="591">
        <f t="shared" ref="C32:H41" si="4">C4/C$27*100</f>
        <v>40.904645620479954</v>
      </c>
      <c r="D32" s="591">
        <f t="shared" si="4"/>
        <v>40.416339320984896</v>
      </c>
      <c r="E32" s="591">
        <f t="shared" si="4"/>
        <v>38.567561782512264</v>
      </c>
      <c r="F32" s="591">
        <f t="shared" si="4"/>
        <v>38.087416646579669</v>
      </c>
      <c r="G32" s="591">
        <f t="shared" si="4"/>
        <v>37.790618725995699</v>
      </c>
      <c r="H32" s="1143">
        <f t="shared" si="4"/>
        <v>-0.16139614203130204</v>
      </c>
    </row>
    <row r="33" spans="1:8" x14ac:dyDescent="0.25">
      <c r="A33" s="594" t="s">
        <v>654</v>
      </c>
      <c r="B33" s="542" t="s">
        <v>606</v>
      </c>
      <c r="C33" s="589">
        <f t="shared" si="4"/>
        <v>10.663716768480739</v>
      </c>
      <c r="D33" s="589">
        <f t="shared" si="4"/>
        <v>10.701136343106969</v>
      </c>
      <c r="E33" s="589">
        <f t="shared" si="4"/>
        <v>10.501415261313344</v>
      </c>
      <c r="F33" s="589">
        <f t="shared" si="4"/>
        <v>10.236295210333052</v>
      </c>
      <c r="G33" s="589">
        <f t="shared" si="4"/>
        <v>10.057288010909234</v>
      </c>
      <c r="H33" s="1144">
        <f t="shared" si="4"/>
        <v>2.0844490347580832E-2</v>
      </c>
    </row>
    <row r="34" spans="1:8" x14ac:dyDescent="0.25">
      <c r="A34" s="594" t="s">
        <v>653</v>
      </c>
      <c r="B34" s="542" t="s">
        <v>652</v>
      </c>
      <c r="C34" s="589">
        <f t="shared" si="4"/>
        <v>7.0735771193198973</v>
      </c>
      <c r="D34" s="589">
        <f t="shared" si="4"/>
        <v>7.0735771193198973</v>
      </c>
      <c r="E34" s="589">
        <f t="shared" si="4"/>
        <v>7.1128949580769723</v>
      </c>
      <c r="F34" s="589">
        <f t="shared" si="4"/>
        <v>7.0431451868736135</v>
      </c>
      <c r="G34" s="589">
        <f t="shared" si="4"/>
        <v>7.1471804450670735</v>
      </c>
      <c r="H34" s="1144">
        <f t="shared" si="4"/>
        <v>-1.0791738894304662E-2</v>
      </c>
    </row>
    <row r="35" spans="1:8" x14ac:dyDescent="0.25">
      <c r="A35" s="594" t="s">
        <v>651</v>
      </c>
      <c r="B35" s="542" t="s">
        <v>650</v>
      </c>
      <c r="C35" s="589">
        <f t="shared" si="4"/>
        <v>0</v>
      </c>
      <c r="D35" s="589">
        <f t="shared" si="4"/>
        <v>0</v>
      </c>
      <c r="E35" s="589">
        <f t="shared" si="4"/>
        <v>0</v>
      </c>
      <c r="F35" s="589">
        <f t="shared" si="4"/>
        <v>0</v>
      </c>
      <c r="G35" s="589">
        <f t="shared" si="4"/>
        <v>0</v>
      </c>
      <c r="H35" s="1144">
        <f t="shared" si="4"/>
        <v>0</v>
      </c>
    </row>
    <row r="36" spans="1:8" x14ac:dyDescent="0.25">
      <c r="A36" s="594" t="s">
        <v>605</v>
      </c>
      <c r="B36" s="542" t="s">
        <v>604</v>
      </c>
      <c r="C36" s="589">
        <f t="shared" si="4"/>
        <v>14.010651119696698</v>
      </c>
      <c r="D36" s="589">
        <f t="shared" si="4"/>
        <v>13.990101194670054</v>
      </c>
      <c r="E36" s="589">
        <f t="shared" si="4"/>
        <v>13.810896424720243</v>
      </c>
      <c r="F36" s="589">
        <f t="shared" si="4"/>
        <v>13.706334189950645</v>
      </c>
      <c r="G36" s="589">
        <f t="shared" si="4"/>
        <v>13.620627287170084</v>
      </c>
      <c r="H36" s="1144">
        <f t="shared" si="4"/>
        <v>-2.2872448864732699E-2</v>
      </c>
    </row>
    <row r="37" spans="1:8" x14ac:dyDescent="0.25">
      <c r="A37" s="594" t="s">
        <v>649</v>
      </c>
      <c r="B37" s="542" t="s">
        <v>648</v>
      </c>
      <c r="C37" s="589">
        <f t="shared" si="4"/>
        <v>0.75360994758317401</v>
      </c>
      <c r="D37" s="589">
        <f t="shared" si="4"/>
        <v>0.52099581601810196</v>
      </c>
      <c r="E37" s="589">
        <f t="shared" si="4"/>
        <v>0.51524625958104131</v>
      </c>
      <c r="F37" s="589">
        <f t="shared" si="4"/>
        <v>0.50978643958708869</v>
      </c>
      <c r="G37" s="589">
        <f t="shared" si="4"/>
        <v>0.52157350813216741</v>
      </c>
      <c r="H37" s="1144">
        <f t="shared" si="4"/>
        <v>0.18040693864631269</v>
      </c>
    </row>
    <row r="38" spans="1:8" x14ac:dyDescent="0.25">
      <c r="A38" s="593" t="s">
        <v>100</v>
      </c>
      <c r="B38" s="542" t="s">
        <v>603</v>
      </c>
      <c r="C38" s="589">
        <f t="shared" si="4"/>
        <v>4.0844428933675871</v>
      </c>
      <c r="D38" s="589">
        <f t="shared" si="4"/>
        <v>4.0844428933675871</v>
      </c>
      <c r="E38" s="589">
        <f t="shared" si="4"/>
        <v>4.0288402843566908</v>
      </c>
      <c r="F38" s="589">
        <f t="shared" si="4"/>
        <v>3.9705164493129281</v>
      </c>
      <c r="G38" s="589">
        <f t="shared" si="4"/>
        <v>3.9082508535759191</v>
      </c>
      <c r="H38" s="1144">
        <f t="shared" si="4"/>
        <v>-0.17154452703397077</v>
      </c>
    </row>
    <row r="39" spans="1:8" x14ac:dyDescent="0.25">
      <c r="A39" s="593" t="s">
        <v>647</v>
      </c>
      <c r="B39" s="542" t="s">
        <v>645</v>
      </c>
      <c r="C39" s="589">
        <f t="shared" si="4"/>
        <v>2.8694057103628401</v>
      </c>
      <c r="D39" s="589">
        <f t="shared" si="4"/>
        <v>2.7558488248152768</v>
      </c>
      <c r="E39" s="589">
        <f t="shared" si="4"/>
        <v>1.3347787506916458</v>
      </c>
      <c r="F39" s="589">
        <f t="shared" si="4"/>
        <v>1.4370373702009402</v>
      </c>
      <c r="G39" s="589">
        <f t="shared" si="4"/>
        <v>1.4019994259684811</v>
      </c>
      <c r="H39" s="1144">
        <f t="shared" si="4"/>
        <v>2.1666186430011482E-2</v>
      </c>
    </row>
    <row r="40" spans="1:8" x14ac:dyDescent="0.25">
      <c r="A40" s="593" t="s">
        <v>646</v>
      </c>
      <c r="B40" s="542" t="s">
        <v>645</v>
      </c>
      <c r="C40" s="589">
        <f t="shared" si="4"/>
        <v>1.449242061669016</v>
      </c>
      <c r="D40" s="589">
        <f t="shared" si="4"/>
        <v>1.2902371296870097</v>
      </c>
      <c r="E40" s="589">
        <f t="shared" si="4"/>
        <v>1.2634898437723279</v>
      </c>
      <c r="F40" s="589">
        <f t="shared" si="4"/>
        <v>1.1843018003214096</v>
      </c>
      <c r="G40" s="589">
        <f t="shared" si="4"/>
        <v>1.1336991951727406</v>
      </c>
      <c r="H40" s="1144">
        <f t="shared" si="4"/>
        <v>-0.17910504266219887</v>
      </c>
    </row>
    <row r="41" spans="1:8" x14ac:dyDescent="0.25">
      <c r="A41" s="592" t="s">
        <v>601</v>
      </c>
      <c r="B41" s="546" t="s">
        <v>644</v>
      </c>
      <c r="C41" s="591">
        <f t="shared" si="4"/>
        <v>43.645399970200756</v>
      </c>
      <c r="D41" s="591">
        <f t="shared" si="4"/>
        <v>43.370731560745583</v>
      </c>
      <c r="E41" s="591">
        <f t="shared" si="4"/>
        <v>41.100130288487115</v>
      </c>
      <c r="F41" s="591">
        <f t="shared" si="4"/>
        <v>40.371594146410906</v>
      </c>
      <c r="G41" s="591">
        <f t="shared" si="4"/>
        <v>39.79505083096187</v>
      </c>
      <c r="H41" s="1143">
        <f t="shared" si="4"/>
        <v>-0.76442127683206551</v>
      </c>
    </row>
    <row r="42" spans="1:8" x14ac:dyDescent="0.25">
      <c r="A42" s="587" t="s">
        <v>112</v>
      </c>
      <c r="B42" s="542" t="s">
        <v>600</v>
      </c>
      <c r="C42" s="589">
        <f t="shared" ref="C42:H51" si="5">C14/C$27*100</f>
        <v>8.6019517362924898</v>
      </c>
      <c r="D42" s="589">
        <f t="shared" si="5"/>
        <v>8.6019517362924898</v>
      </c>
      <c r="E42" s="589">
        <f t="shared" si="5"/>
        <v>8.3539769287649488</v>
      </c>
      <c r="F42" s="589">
        <f t="shared" si="5"/>
        <v>8.3005089070207934</v>
      </c>
      <c r="G42" s="589">
        <f t="shared" si="5"/>
        <v>8.2392120686913906</v>
      </c>
      <c r="H42" s="1144">
        <f t="shared" si="5"/>
        <v>0.26458154581903337</v>
      </c>
    </row>
    <row r="43" spans="1:8" x14ac:dyDescent="0.25">
      <c r="A43" s="587" t="s">
        <v>115</v>
      </c>
      <c r="B43" s="542" t="s">
        <v>599</v>
      </c>
      <c r="C43" s="589">
        <f t="shared" si="5"/>
        <v>6.072991532269512</v>
      </c>
      <c r="D43" s="589">
        <f t="shared" si="5"/>
        <v>6.072991532269512</v>
      </c>
      <c r="E43" s="589">
        <f t="shared" si="5"/>
        <v>5.6986117095311899</v>
      </c>
      <c r="F43" s="589">
        <f t="shared" si="5"/>
        <v>5.4818784918228429</v>
      </c>
      <c r="G43" s="589">
        <f t="shared" si="5"/>
        <v>5.3085593377505278</v>
      </c>
      <c r="H43" s="588">
        <f t="shared" si="5"/>
        <v>-0.47203500088445821</v>
      </c>
    </row>
    <row r="44" spans="1:8" x14ac:dyDescent="0.25">
      <c r="A44" s="587" t="s">
        <v>643</v>
      </c>
      <c r="B44" s="542" t="s">
        <v>597</v>
      </c>
      <c r="C44" s="589">
        <f t="shared" si="5"/>
        <v>14.014639805301558</v>
      </c>
      <c r="D44" s="589">
        <f t="shared" si="5"/>
        <v>14.014639805301558</v>
      </c>
      <c r="E44" s="589">
        <f t="shared" si="5"/>
        <v>13.746439558395322</v>
      </c>
      <c r="F44" s="589">
        <f t="shared" si="5"/>
        <v>13.338532325278971</v>
      </c>
      <c r="G44" s="589">
        <f t="shared" si="5"/>
        <v>13.018126747060222</v>
      </c>
      <c r="H44" s="588">
        <f t="shared" si="5"/>
        <v>3.0483060696583915E-2</v>
      </c>
    </row>
    <row r="45" spans="1:8" x14ac:dyDescent="0.25">
      <c r="A45" s="590" t="s">
        <v>642</v>
      </c>
      <c r="B45" s="542" t="s">
        <v>641</v>
      </c>
      <c r="C45" s="589">
        <f t="shared" si="5"/>
        <v>5.1687287564746782</v>
      </c>
      <c r="D45" s="589">
        <f t="shared" si="5"/>
        <v>5.1687287564746782</v>
      </c>
      <c r="E45" s="589">
        <f t="shared" si="5"/>
        <v>5.2028386437497378</v>
      </c>
      <c r="F45" s="589">
        <f t="shared" si="5"/>
        <v>5.2549643144696363</v>
      </c>
      <c r="G45" s="589">
        <f t="shared" si="5"/>
        <v>5.282246096042063</v>
      </c>
      <c r="H45" s="588">
        <f t="shared" si="5"/>
        <v>-0.18364283183670305</v>
      </c>
    </row>
    <row r="46" spans="1:8" x14ac:dyDescent="0.25">
      <c r="A46" s="590" t="s">
        <v>640</v>
      </c>
      <c r="B46" s="542" t="s">
        <v>639</v>
      </c>
      <c r="C46" s="589">
        <f t="shared" si="5"/>
        <v>0.76144408226680182</v>
      </c>
      <c r="D46" s="589">
        <f t="shared" si="5"/>
        <v>0.76144408226680182</v>
      </c>
      <c r="E46" s="589">
        <f t="shared" si="5"/>
        <v>0.74059601396939656</v>
      </c>
      <c r="F46" s="589">
        <f t="shared" si="5"/>
        <v>0.71474703983411247</v>
      </c>
      <c r="G46" s="589">
        <f t="shared" si="5"/>
        <v>0.69810797588356344</v>
      </c>
      <c r="H46" s="588">
        <f t="shared" si="5"/>
        <v>1.8843177180268997E-2</v>
      </c>
    </row>
    <row r="47" spans="1:8" x14ac:dyDescent="0.25">
      <c r="A47" s="587" t="s">
        <v>596</v>
      </c>
      <c r="B47" s="542" t="s">
        <v>595</v>
      </c>
      <c r="C47" s="589">
        <f t="shared" si="5"/>
        <v>1.6454818554162765</v>
      </c>
      <c r="D47" s="589">
        <f t="shared" si="5"/>
        <v>1.6570129292772771</v>
      </c>
      <c r="E47" s="589">
        <f t="shared" si="5"/>
        <v>1.6222058508081696</v>
      </c>
      <c r="F47" s="589">
        <f t="shared" si="5"/>
        <v>1.4665764034455981</v>
      </c>
      <c r="G47" s="589">
        <f t="shared" si="5"/>
        <v>1.5118492409856605</v>
      </c>
      <c r="H47" s="588">
        <f t="shared" si="5"/>
        <v>-7.4526930862430035E-2</v>
      </c>
    </row>
    <row r="48" spans="1:8" x14ac:dyDescent="0.25">
      <c r="A48" s="587" t="s">
        <v>592</v>
      </c>
      <c r="B48" s="542" t="s">
        <v>591</v>
      </c>
      <c r="C48" s="589">
        <f t="shared" si="5"/>
        <v>4.5715262010335422</v>
      </c>
      <c r="D48" s="589">
        <f t="shared" si="5"/>
        <v>4.5715262010335422</v>
      </c>
      <c r="E48" s="589">
        <f t="shared" si="5"/>
        <v>3.3915467920151312</v>
      </c>
      <c r="F48" s="589">
        <f t="shared" si="5"/>
        <v>3.5162797714736316</v>
      </c>
      <c r="G48" s="589">
        <f t="shared" si="5"/>
        <v>3.4757853641678556</v>
      </c>
      <c r="H48" s="588">
        <f t="shared" si="5"/>
        <v>-0.63676612843844371</v>
      </c>
    </row>
    <row r="49" spans="1:8" x14ac:dyDescent="0.25">
      <c r="A49" s="587" t="s">
        <v>109</v>
      </c>
      <c r="B49" s="542" t="s">
        <v>590</v>
      </c>
      <c r="C49" s="589">
        <f t="shared" si="5"/>
        <v>0.6464587027158164</v>
      </c>
      <c r="D49" s="589">
        <f t="shared" si="5"/>
        <v>0.36025921939964556</v>
      </c>
      <c r="E49" s="589">
        <f t="shared" si="5"/>
        <v>0.21518880020198441</v>
      </c>
      <c r="F49" s="589">
        <f t="shared" si="5"/>
        <v>0.26334762304018589</v>
      </c>
      <c r="G49" s="589">
        <f t="shared" si="5"/>
        <v>0.267723285878045</v>
      </c>
      <c r="H49" s="588">
        <f t="shared" si="5"/>
        <v>1.7900013132043299E-2</v>
      </c>
    </row>
    <row r="50" spans="1:8" ht="36" x14ac:dyDescent="0.25">
      <c r="A50" s="587" t="s">
        <v>638</v>
      </c>
      <c r="B50" s="586" t="s">
        <v>637</v>
      </c>
      <c r="C50" s="585">
        <f t="shared" si="5"/>
        <v>2.162177298430076</v>
      </c>
      <c r="D50" s="585">
        <f t="shared" si="5"/>
        <v>2.162177298430076</v>
      </c>
      <c r="E50" s="585">
        <f t="shared" si="5"/>
        <v>2.1287259910512359</v>
      </c>
      <c r="F50" s="585">
        <f t="shared" si="5"/>
        <v>2.0347592700251327</v>
      </c>
      <c r="G50" s="585">
        <f t="shared" si="5"/>
        <v>1.9934407145025448</v>
      </c>
      <c r="H50" s="584">
        <f t="shared" si="5"/>
        <v>0.27074181836204009</v>
      </c>
    </row>
    <row r="51" spans="1:8" x14ac:dyDescent="0.25">
      <c r="A51" s="540" t="s">
        <v>589</v>
      </c>
      <c r="B51" s="582"/>
      <c r="C51" s="581">
        <f t="shared" si="5"/>
        <v>-2.7407543497207993</v>
      </c>
      <c r="D51" s="581">
        <f t="shared" si="5"/>
        <v>-2.954392239760689</v>
      </c>
      <c r="E51" s="581">
        <f t="shared" si="5"/>
        <v>-2.5325685059748468</v>
      </c>
      <c r="F51" s="581">
        <f t="shared" si="5"/>
        <v>-2.2841774998312339</v>
      </c>
      <c r="G51" s="581">
        <f t="shared" si="5"/>
        <v>-2.0044321049661664</v>
      </c>
      <c r="H51" s="583">
        <f t="shared" si="5"/>
        <v>0.60302513480076336</v>
      </c>
    </row>
    <row r="52" spans="1:8" x14ac:dyDescent="0.25">
      <c r="A52" s="540" t="s">
        <v>636</v>
      </c>
      <c r="B52" s="582"/>
      <c r="C52" s="581">
        <f t="shared" ref="C52:H52" si="6">C24/C$27*100</f>
        <v>-1.0952724943045229</v>
      </c>
      <c r="D52" s="581">
        <f t="shared" si="6"/>
        <v>-1.2973793104834117</v>
      </c>
      <c r="E52" s="581">
        <f t="shared" si="6"/>
        <v>-0.91036265516667736</v>
      </c>
      <c r="F52" s="581">
        <f t="shared" si="6"/>
        <v>-0.81760109638563572</v>
      </c>
      <c r="G52" s="581">
        <f t="shared" si="6"/>
        <v>-0.49258286398050588</v>
      </c>
      <c r="H52" s="583">
        <f t="shared" si="6"/>
        <v>0.52849820393833336</v>
      </c>
    </row>
    <row r="53" spans="1:8" x14ac:dyDescent="0.25">
      <c r="A53" s="540" t="s">
        <v>635</v>
      </c>
      <c r="B53" s="582"/>
      <c r="C53" s="581">
        <f>C25/C$27*100</f>
        <v>52.772981719922264</v>
      </c>
      <c r="D53" s="581">
        <f>D25/D$27*100</f>
        <v>54.974335588527325</v>
      </c>
      <c r="E53" s="581">
        <f>E25/E$27*100</f>
        <v>57.076892986341477</v>
      </c>
      <c r="F53" s="581">
        <f>F25/F$27*100</f>
        <v>53.333367110828256</v>
      </c>
      <c r="G53" s="581">
        <f>G25/G$27*100</f>
        <v>52.616374653022703</v>
      </c>
      <c r="H53" s="580" t="s">
        <v>189</v>
      </c>
    </row>
    <row r="54" spans="1:8" x14ac:dyDescent="0.25">
      <c r="A54" s="579" t="s">
        <v>634</v>
      </c>
      <c r="C54" s="578"/>
      <c r="D54" s="578"/>
      <c r="E54" s="578"/>
      <c r="F54" s="578"/>
      <c r="G54" s="1259" t="s">
        <v>464</v>
      </c>
      <c r="H54" s="1259"/>
    </row>
    <row r="55" spans="1:8" x14ac:dyDescent="0.25">
      <c r="A55" s="577" t="s">
        <v>633</v>
      </c>
    </row>
  </sheetData>
  <mergeCells count="16">
    <mergeCell ref="G2:G3"/>
    <mergeCell ref="A1:H1"/>
    <mergeCell ref="G54:H54"/>
    <mergeCell ref="G26:H26"/>
    <mergeCell ref="B30:B31"/>
    <mergeCell ref="C30:C31"/>
    <mergeCell ref="D30:D31"/>
    <mergeCell ref="E30:E31"/>
    <mergeCell ref="F30:F31"/>
    <mergeCell ref="G30:G31"/>
    <mergeCell ref="A29:H29"/>
    <mergeCell ref="B2:B3"/>
    <mergeCell ref="C2:C3"/>
    <mergeCell ref="D2:D3"/>
    <mergeCell ref="E2:E3"/>
    <mergeCell ref="F2:F3"/>
  </mergeCells>
  <pageMargins left="0.7" right="0.7" top="0.75" bottom="0.75" header="0.3" footer="0.3"/>
  <pageSetup orientation="portrait" r:id="rId1"/>
  <ignoredErrors>
    <ignoredError sqref="A19:H28 A30:H38 A29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showGridLines="0" workbookViewId="0">
      <selection sqref="A1:B1"/>
    </sheetView>
  </sheetViews>
  <sheetFormatPr defaultRowHeight="15" customHeight="1" x14ac:dyDescent="0.25"/>
  <cols>
    <col min="1" max="1" width="59.140625" customWidth="1"/>
    <col min="4" max="4" width="9.42578125" bestFit="1" customWidth="1"/>
  </cols>
  <sheetData>
    <row r="1" spans="1:6" ht="15" customHeight="1" x14ac:dyDescent="0.25">
      <c r="A1" s="1189" t="s">
        <v>684</v>
      </c>
      <c r="B1" s="1189"/>
    </row>
    <row r="2" spans="1:6" ht="15" customHeight="1" x14ac:dyDescent="0.25">
      <c r="A2" s="380"/>
      <c r="B2" s="380" t="s">
        <v>4</v>
      </c>
    </row>
    <row r="3" spans="1:6" ht="15" customHeight="1" x14ac:dyDescent="0.25">
      <c r="A3" s="377" t="s">
        <v>436</v>
      </c>
      <c r="B3" s="376">
        <f>NPC!D309</f>
        <v>-2.7407547919715278</v>
      </c>
    </row>
    <row r="4" spans="1:6" ht="15" customHeight="1" x14ac:dyDescent="0.25">
      <c r="A4" s="377" t="s">
        <v>683</v>
      </c>
      <c r="B4" s="1137">
        <f>SUM(B5:B10)</f>
        <v>0.21897646577847119</v>
      </c>
      <c r="D4" s="611"/>
    </row>
    <row r="5" spans="1:6" ht="15" customHeight="1" x14ac:dyDescent="0.25">
      <c r="A5" s="612" t="s">
        <v>682</v>
      </c>
      <c r="B5" s="1138">
        <f>'T21'!C13</f>
        <v>-0.27873053725311059</v>
      </c>
    </row>
    <row r="6" spans="1:6" ht="15" customHeight="1" x14ac:dyDescent="0.25">
      <c r="A6" s="616" t="s">
        <v>681</v>
      </c>
      <c r="B6" s="1138">
        <f>'T21'!C14</f>
        <v>0.12609924355629196</v>
      </c>
      <c r="F6" s="359"/>
    </row>
    <row r="7" spans="1:6" ht="15" customHeight="1" x14ac:dyDescent="0.25">
      <c r="A7" s="616" t="s">
        <v>680</v>
      </c>
      <c r="B7" s="1138">
        <f>'T21'!C15</f>
        <v>0.11355688554756356</v>
      </c>
      <c r="F7" s="359"/>
    </row>
    <row r="8" spans="1:6" ht="15" customHeight="1" x14ac:dyDescent="0.25">
      <c r="A8" s="612" t="s">
        <v>335</v>
      </c>
      <c r="B8" s="1138">
        <f>'T21'!C16</f>
        <v>0.23261413156507199</v>
      </c>
    </row>
    <row r="9" spans="1:6" ht="15" customHeight="1" x14ac:dyDescent="0.25">
      <c r="A9" s="615" t="s">
        <v>679</v>
      </c>
      <c r="B9" s="1138">
        <f>'T21'!C18</f>
        <v>-7.4689460630602035E-3</v>
      </c>
    </row>
    <row r="10" spans="1:6" ht="15" customHeight="1" x14ac:dyDescent="0.25">
      <c r="A10" s="612" t="s">
        <v>678</v>
      </c>
      <c r="B10" s="1138">
        <f>'T21'!C17</f>
        <v>3.2905688425714445E-2</v>
      </c>
      <c r="F10" s="359"/>
    </row>
    <row r="11" spans="1:6" ht="15" customHeight="1" x14ac:dyDescent="0.25">
      <c r="A11" s="614" t="s">
        <v>677</v>
      </c>
      <c r="B11" s="18">
        <f>SUM(B12:B13)</f>
        <v>5.3385757385823584E-3</v>
      </c>
      <c r="F11" s="359"/>
    </row>
    <row r="12" spans="1:6" ht="15" customHeight="1" x14ac:dyDescent="0.25">
      <c r="A12" s="613" t="s">
        <v>676</v>
      </c>
      <c r="B12" s="1139">
        <f>(NPC!J7+NPC!J27)/NPC!J140*100</f>
        <v>1.6869649599582936E-2</v>
      </c>
      <c r="F12" s="359"/>
    </row>
    <row r="13" spans="1:6" ht="15" customHeight="1" x14ac:dyDescent="0.25">
      <c r="A13" s="612" t="s">
        <v>675</v>
      </c>
      <c r="B13" s="1139">
        <f>-NPC!J99/NPC!K140*100</f>
        <v>-1.1531073861000577E-2</v>
      </c>
      <c r="F13" s="359"/>
    </row>
    <row r="14" spans="1:6" ht="15" customHeight="1" x14ac:dyDescent="0.25">
      <c r="A14" s="379" t="s">
        <v>674</v>
      </c>
      <c r="B14" s="1137">
        <f>B3-B4+B11</f>
        <v>-2.9543926820114166</v>
      </c>
      <c r="F14" s="359"/>
    </row>
    <row r="15" spans="1:6" ht="15" customHeight="1" x14ac:dyDescent="0.25">
      <c r="A15" s="377" t="s">
        <v>673</v>
      </c>
      <c r="B15" s="1137">
        <f>NPC!L138-NPC!K138</f>
        <v>0.42182373378583948</v>
      </c>
      <c r="E15" s="611"/>
      <c r="F15" s="359"/>
    </row>
    <row r="16" spans="1:6" ht="15" customHeight="1" x14ac:dyDescent="0.25">
      <c r="A16" s="378" t="s">
        <v>426</v>
      </c>
      <c r="B16" s="1138">
        <f>-(NPC!R230+NPC!R241+NPC!R263+NPC!R273+NPC!R282+NPC!R290+NPC!R298)</f>
        <v>0.40700177249196967</v>
      </c>
      <c r="E16" s="610"/>
      <c r="F16" s="608"/>
    </row>
    <row r="17" spans="1:6" ht="15" customHeight="1" x14ac:dyDescent="0.25">
      <c r="A17" s="378" t="s">
        <v>672</v>
      </c>
      <c r="B17" s="1138">
        <f>NPC!R178+NPC!R189+NPC!R199+NPC!R200</f>
        <v>-0.33332036804536314</v>
      </c>
      <c r="F17" s="609"/>
    </row>
    <row r="18" spans="1:6" ht="15" customHeight="1" x14ac:dyDescent="0.25">
      <c r="A18" s="378" t="s">
        <v>671</v>
      </c>
      <c r="B18" s="1138">
        <f>NPC!R218</f>
        <v>-5.7946490135152295E-2</v>
      </c>
      <c r="F18" s="609"/>
    </row>
    <row r="19" spans="1:6" ht="15" customHeight="1" x14ac:dyDescent="0.25">
      <c r="A19" s="378" t="s">
        <v>432</v>
      </c>
      <c r="B19" s="1138">
        <f>-(NPC!R238)</f>
        <v>9.611483139292698E-2</v>
      </c>
      <c r="F19" s="609"/>
    </row>
    <row r="20" spans="1:6" ht="15" customHeight="1" x14ac:dyDescent="0.25">
      <c r="A20" s="378" t="s">
        <v>321</v>
      </c>
      <c r="B20" s="1138">
        <f>-(NPC!R252+NPC!R244)</f>
        <v>5.8049650692769322E-2</v>
      </c>
      <c r="F20" s="609"/>
    </row>
    <row r="21" spans="1:6" ht="15" customHeight="1" x14ac:dyDescent="0.25">
      <c r="A21" s="378" t="s">
        <v>670</v>
      </c>
      <c r="B21" s="1138">
        <f>-(NPC!R253-NPC!R262-NPC!R263-NPC!R264-NPC!R269-NPC!R270)</f>
        <v>0.21129451667165361</v>
      </c>
      <c r="F21" s="609"/>
    </row>
    <row r="22" spans="1:6" ht="15" customHeight="1" x14ac:dyDescent="0.25">
      <c r="A22" s="378" t="s">
        <v>1</v>
      </c>
      <c r="B22" s="1138">
        <f>B15-SUM(B16:B21)</f>
        <v>4.0629820717035359E-2</v>
      </c>
    </row>
    <row r="23" spans="1:6" ht="15" customHeight="1" x14ac:dyDescent="0.25">
      <c r="A23" s="377" t="s">
        <v>669</v>
      </c>
      <c r="B23" s="1137">
        <f>-NPC!O138</f>
        <v>0.60256793559350896</v>
      </c>
    </row>
    <row r="24" spans="1:6" ht="15" customHeight="1" x14ac:dyDescent="0.25">
      <c r="A24" s="1135" t="s">
        <v>1029</v>
      </c>
      <c r="B24" s="1137">
        <f>SUM(B25:B28)</f>
        <v>-0.36017076699401407</v>
      </c>
    </row>
    <row r="25" spans="1:6" ht="15" customHeight="1" x14ac:dyDescent="0.25">
      <c r="A25" s="7" t="s">
        <v>432</v>
      </c>
      <c r="B25" s="1138">
        <v>-0.16186033571132616</v>
      </c>
    </row>
    <row r="26" spans="1:6" ht="15" customHeight="1" x14ac:dyDescent="0.25">
      <c r="A26" s="7" t="s">
        <v>431</v>
      </c>
      <c r="B26" s="1138">
        <v>-0.14631521256624483</v>
      </c>
    </row>
    <row r="27" spans="1:6" ht="15" customHeight="1" x14ac:dyDescent="0.25">
      <c r="A27" s="7" t="s">
        <v>430</v>
      </c>
      <c r="B27" s="1138">
        <v>-9.5476875996617389E-2</v>
      </c>
    </row>
    <row r="28" spans="1:6" ht="15" customHeight="1" x14ac:dyDescent="0.25">
      <c r="A28" s="7" t="s">
        <v>429</v>
      </c>
      <c r="B28" s="1138">
        <v>4.3481657280174259E-2</v>
      </c>
    </row>
    <row r="29" spans="1:6" ht="15" customHeight="1" x14ac:dyDescent="0.25">
      <c r="A29" s="1135" t="s">
        <v>1028</v>
      </c>
      <c r="B29" s="18">
        <f>B23-B24</f>
        <v>0.96273870258752303</v>
      </c>
    </row>
    <row r="30" spans="1:6" ht="15" customHeight="1" x14ac:dyDescent="0.25">
      <c r="A30" s="7" t="s">
        <v>335</v>
      </c>
      <c r="B30" s="1138">
        <v>0.18565458271981344</v>
      </c>
    </row>
    <row r="31" spans="1:6" ht="15" customHeight="1" x14ac:dyDescent="0.25">
      <c r="A31" s="7" t="s">
        <v>428</v>
      </c>
      <c r="B31" s="1138">
        <v>0.18102496757364572</v>
      </c>
    </row>
    <row r="32" spans="1:6" ht="15" customHeight="1" x14ac:dyDescent="0.25">
      <c r="A32" s="7" t="s">
        <v>321</v>
      </c>
      <c r="B32" s="1138">
        <v>0.2776721191815939</v>
      </c>
    </row>
    <row r="33" spans="1:4" ht="15" customHeight="1" x14ac:dyDescent="0.25">
      <c r="A33" s="7" t="s">
        <v>427</v>
      </c>
      <c r="B33" s="1138">
        <v>0.37912085537321788</v>
      </c>
    </row>
    <row r="34" spans="1:4" ht="15" customHeight="1" x14ac:dyDescent="0.25">
      <c r="A34" s="7" t="s">
        <v>426</v>
      </c>
      <c r="B34" s="1138">
        <v>-0.10615126308124712</v>
      </c>
    </row>
    <row r="35" spans="1:4" ht="15" customHeight="1" x14ac:dyDescent="0.25">
      <c r="A35" s="1136" t="s">
        <v>1</v>
      </c>
      <c r="B35" s="1138">
        <f>B29-SUM(B30:B34)</f>
        <v>4.5417440820499144E-2</v>
      </c>
    </row>
    <row r="36" spans="1:4" ht="15" customHeight="1" x14ac:dyDescent="0.25">
      <c r="A36" s="375" t="s">
        <v>668</v>
      </c>
      <c r="B36" s="1140">
        <f>B14+B15+B23</f>
        <v>-1.9300010126320681</v>
      </c>
      <c r="D36" s="608"/>
    </row>
    <row r="37" spans="1:4" ht="23.25" customHeight="1" x14ac:dyDescent="0.25">
      <c r="A37" s="1263" t="s">
        <v>667</v>
      </c>
      <c r="B37" s="1263"/>
    </row>
    <row r="38" spans="1:4" ht="15" customHeight="1" x14ac:dyDescent="0.25">
      <c r="A38" s="1264" t="s">
        <v>254</v>
      </c>
      <c r="B38" s="1264"/>
    </row>
    <row r="39" spans="1:4" ht="15" customHeight="1" x14ac:dyDescent="0.25">
      <c r="A39" s="493"/>
      <c r="B39" s="493"/>
    </row>
    <row r="40" spans="1:4" ht="15" customHeight="1" x14ac:dyDescent="0.25">
      <c r="A40" s="493"/>
      <c r="B40" s="496"/>
    </row>
    <row r="41" spans="1:4" ht="15" customHeight="1" x14ac:dyDescent="0.25">
      <c r="A41" s="493"/>
      <c r="B41" s="493"/>
    </row>
    <row r="42" spans="1:4" ht="15" customHeight="1" x14ac:dyDescent="0.25">
      <c r="A42" s="493"/>
      <c r="B42" s="496"/>
    </row>
  </sheetData>
  <mergeCells count="3">
    <mergeCell ref="A1:B1"/>
    <mergeCell ref="A37:B37"/>
    <mergeCell ref="A38:B38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showGridLines="0" workbookViewId="0">
      <selection sqref="A1:E1"/>
    </sheetView>
  </sheetViews>
  <sheetFormatPr defaultRowHeight="15" customHeight="1" x14ac:dyDescent="0.2"/>
  <cols>
    <col min="1" max="1" width="60.28515625" style="184" customWidth="1"/>
    <col min="2" max="2" width="9.42578125" style="184" bestFit="1" customWidth="1"/>
    <col min="3" max="16384" width="9.140625" style="184"/>
  </cols>
  <sheetData>
    <row r="1" spans="1:5" ht="15" customHeight="1" x14ac:dyDescent="0.2">
      <c r="A1" s="1162" t="s">
        <v>253</v>
      </c>
      <c r="B1" s="1162"/>
      <c r="C1" s="1162"/>
      <c r="D1" s="1162"/>
      <c r="E1" s="1162"/>
    </row>
    <row r="2" spans="1:5" ht="15" customHeight="1" x14ac:dyDescent="0.2">
      <c r="A2" s="198"/>
      <c r="B2" s="197" t="s">
        <v>76</v>
      </c>
      <c r="C2" s="197" t="s">
        <v>77</v>
      </c>
      <c r="D2" s="197" t="s">
        <v>78</v>
      </c>
      <c r="E2" s="197" t="s">
        <v>79</v>
      </c>
    </row>
    <row r="3" spans="1:5" ht="15" customHeight="1" x14ac:dyDescent="0.2">
      <c r="A3" s="196" t="s">
        <v>252</v>
      </c>
      <c r="B3" s="195">
        <f>SUM(B4:B11)</f>
        <v>-13.073</v>
      </c>
      <c r="C3" s="195">
        <f>SUM(C4:C11)</f>
        <v>-41.865999999999985</v>
      </c>
      <c r="D3" s="195">
        <f>SUM(D4:D11)</f>
        <v>-26.873000000000001</v>
      </c>
      <c r="E3" s="195">
        <f>SUM(E4:E11)</f>
        <v>-32.062999999999988</v>
      </c>
    </row>
    <row r="4" spans="1:5" ht="15" customHeight="1" x14ac:dyDescent="0.2">
      <c r="A4" s="194" t="s">
        <v>251</v>
      </c>
      <c r="B4" s="192"/>
      <c r="C4" s="192">
        <f>-4547/1000</f>
        <v>-4.5469999999999997</v>
      </c>
      <c r="D4" s="192">
        <f>(-4747+17)/1000</f>
        <v>-4.7300000000000004</v>
      </c>
      <c r="E4" s="192">
        <f>(-4965+17)/1000</f>
        <v>-4.9480000000000004</v>
      </c>
    </row>
    <row r="5" spans="1:5" ht="15" customHeight="1" x14ac:dyDescent="0.2">
      <c r="A5" s="194" t="s">
        <v>250</v>
      </c>
      <c r="B5" s="192"/>
      <c r="C5" s="192">
        <f>2617/1000</f>
        <v>2.617</v>
      </c>
      <c r="D5" s="192">
        <f>2617/1000</f>
        <v>2.617</v>
      </c>
      <c r="E5" s="192"/>
    </row>
    <row r="6" spans="1:5" ht="15" customHeight="1" x14ac:dyDescent="0.2">
      <c r="A6" s="194" t="s">
        <v>249</v>
      </c>
      <c r="B6" s="192"/>
      <c r="C6" s="192">
        <f>-5205/1000</f>
        <v>-5.2050000000000001</v>
      </c>
      <c r="D6" s="192"/>
      <c r="E6" s="192"/>
    </row>
    <row r="7" spans="1:5" ht="15" customHeight="1" x14ac:dyDescent="0.2">
      <c r="A7" s="194" t="s">
        <v>248</v>
      </c>
      <c r="B7" s="192">
        <f>-28998/1000</f>
        <v>-28.998000000000001</v>
      </c>
      <c r="C7" s="192">
        <f>(11200+1110-76943)/1000</f>
        <v>-64.632999999999996</v>
      </c>
      <c r="D7" s="192">
        <f>1480/1000-80.611</f>
        <v>-79.131</v>
      </c>
      <c r="E7" s="192">
        <f>1500/1000-84.603</f>
        <v>-83.102999999999994</v>
      </c>
    </row>
    <row r="8" spans="1:5" ht="15" customHeight="1" x14ac:dyDescent="0.2">
      <c r="A8" s="194" t="s">
        <v>247</v>
      </c>
      <c r="B8" s="192"/>
      <c r="C8" s="192">
        <f>5540/1000</f>
        <v>5.54</v>
      </c>
      <c r="D8" s="192">
        <f>28550/1000</f>
        <v>28.55</v>
      </c>
      <c r="E8" s="192">
        <f>28620/1000</f>
        <v>28.62</v>
      </c>
    </row>
    <row r="9" spans="1:5" ht="15" customHeight="1" x14ac:dyDescent="0.2">
      <c r="A9" s="194" t="s">
        <v>246</v>
      </c>
      <c r="B9" s="192"/>
      <c r="C9" s="192">
        <f>(-1675+50)/1000</f>
        <v>-1.625</v>
      </c>
      <c r="D9" s="192">
        <f>(-1675+83)/1000</f>
        <v>-1.5920000000000001</v>
      </c>
      <c r="E9" s="192">
        <f>(-1675+85)/1000</f>
        <v>-1.59</v>
      </c>
    </row>
    <row r="10" spans="1:5" ht="15" customHeight="1" x14ac:dyDescent="0.2">
      <c r="A10" s="194" t="s">
        <v>245</v>
      </c>
      <c r="B10" s="192"/>
      <c r="C10" s="192">
        <f>(-678-1809)/1000</f>
        <v>-2.4870000000000001</v>
      </c>
      <c r="D10" s="192">
        <f>(-678-1936+13)/1000</f>
        <v>-2.601</v>
      </c>
      <c r="E10" s="192">
        <f>(-678-2073+13)/1000</f>
        <v>-2.738</v>
      </c>
    </row>
    <row r="11" spans="1:5" ht="15" customHeight="1" x14ac:dyDescent="0.2">
      <c r="A11" s="194" t="s">
        <v>244</v>
      </c>
      <c r="B11" s="192">
        <f>15925/1000</f>
        <v>15.925000000000001</v>
      </c>
      <c r="C11" s="192">
        <f>28474/1000</f>
        <v>28.474</v>
      </c>
      <c r="D11" s="192">
        <f>30014/1000</f>
        <v>30.013999999999999</v>
      </c>
      <c r="E11" s="192">
        <f>31696/1000</f>
        <v>31.696000000000002</v>
      </c>
    </row>
    <row r="12" spans="1:5" ht="15" customHeight="1" x14ac:dyDescent="0.2">
      <c r="A12" s="196" t="s">
        <v>243</v>
      </c>
      <c r="B12" s="192"/>
      <c r="C12" s="1142">
        <f>C13+SUM(C20:C20)</f>
        <v>248.29</v>
      </c>
      <c r="D12" s="1142">
        <f>D13+SUM(D20:D20)</f>
        <v>70.42</v>
      </c>
      <c r="E12" s="195">
        <f>E13+SUM(E20:E20)</f>
        <v>70.7</v>
      </c>
    </row>
    <row r="13" spans="1:5" ht="15" customHeight="1" x14ac:dyDescent="0.2">
      <c r="A13" s="194" t="s">
        <v>242</v>
      </c>
      <c r="B13" s="192"/>
      <c r="C13" s="192">
        <f>SUM(C14:C19)</f>
        <v>117.69</v>
      </c>
      <c r="D13" s="192">
        <f>SUM(D14:D19)</f>
        <v>70.42</v>
      </c>
      <c r="E13" s="192">
        <f>SUM(E14:E19)</f>
        <v>70.7</v>
      </c>
    </row>
    <row r="14" spans="1:5" ht="15" customHeight="1" x14ac:dyDescent="0.2">
      <c r="A14" s="193" t="s">
        <v>241</v>
      </c>
      <c r="B14" s="192"/>
      <c r="C14" s="192">
        <v>20</v>
      </c>
      <c r="D14" s="192">
        <v>20</v>
      </c>
      <c r="E14" s="192">
        <v>20</v>
      </c>
    </row>
    <row r="15" spans="1:5" ht="15" customHeight="1" x14ac:dyDescent="0.2">
      <c r="A15" s="193" t="s">
        <v>240</v>
      </c>
      <c r="B15" s="192"/>
      <c r="C15" s="192">
        <v>10</v>
      </c>
      <c r="D15" s="192">
        <v>10</v>
      </c>
      <c r="E15" s="192">
        <v>10</v>
      </c>
    </row>
    <row r="16" spans="1:5" ht="15" customHeight="1" x14ac:dyDescent="0.2">
      <c r="A16" s="193" t="s">
        <v>239</v>
      </c>
      <c r="B16" s="192"/>
      <c r="C16" s="192">
        <v>30</v>
      </c>
      <c r="D16" s="192">
        <v>30</v>
      </c>
      <c r="E16" s="192">
        <v>30</v>
      </c>
    </row>
    <row r="17" spans="1:5" ht="15" customHeight="1" x14ac:dyDescent="0.2">
      <c r="A17" s="193" t="s">
        <v>238</v>
      </c>
      <c r="B17" s="192"/>
      <c r="C17" s="192">
        <v>48.4</v>
      </c>
      <c r="D17" s="192">
        <v>0</v>
      </c>
      <c r="E17" s="192">
        <v>0</v>
      </c>
    </row>
    <row r="18" spans="1:5" ht="15" customHeight="1" x14ac:dyDescent="0.2">
      <c r="A18" s="193" t="s">
        <v>237</v>
      </c>
      <c r="B18" s="192"/>
      <c r="C18" s="192">
        <v>8.7899999999999991</v>
      </c>
      <c r="D18" s="192">
        <v>9.92</v>
      </c>
      <c r="E18" s="192">
        <v>10.199999999999999</v>
      </c>
    </row>
    <row r="19" spans="1:5" ht="15" customHeight="1" x14ac:dyDescent="0.2">
      <c r="A19" s="193" t="s">
        <v>1033</v>
      </c>
      <c r="B19" s="192"/>
      <c r="C19" s="192">
        <v>0.5</v>
      </c>
      <c r="D19" s="192">
        <f>C19</f>
        <v>0.5</v>
      </c>
      <c r="E19" s="192">
        <f>D19</f>
        <v>0.5</v>
      </c>
    </row>
    <row r="20" spans="1:5" ht="15" customHeight="1" x14ac:dyDescent="0.2">
      <c r="A20" s="191" t="s">
        <v>236</v>
      </c>
      <c r="B20" s="190"/>
      <c r="C20" s="190">
        <v>130.6</v>
      </c>
      <c r="D20" s="190"/>
      <c r="E20" s="190"/>
    </row>
    <row r="21" spans="1:5" ht="15" customHeight="1" x14ac:dyDescent="0.2">
      <c r="A21" s="189" t="s">
        <v>235</v>
      </c>
      <c r="B21" s="188">
        <f>B3-B12</f>
        <v>-13.073</v>
      </c>
      <c r="C21" s="188">
        <f>C3-C12</f>
        <v>-290.15599999999995</v>
      </c>
      <c r="D21" s="188">
        <f>D3-D12</f>
        <v>-97.293000000000006</v>
      </c>
      <c r="E21" s="188">
        <f>E3-E12</f>
        <v>-102.76299999999999</v>
      </c>
    </row>
    <row r="22" spans="1:5" ht="15" customHeight="1" x14ac:dyDescent="0.2">
      <c r="A22" s="186" t="s">
        <v>234</v>
      </c>
      <c r="B22" s="187"/>
      <c r="C22" s="187"/>
      <c r="D22" s="969"/>
      <c r="E22" s="157" t="s">
        <v>178</v>
      </c>
    </row>
    <row r="23" spans="1:5" ht="15" customHeight="1" x14ac:dyDescent="0.2">
      <c r="A23" s="186" t="s">
        <v>233</v>
      </c>
    </row>
    <row r="26" spans="1:5" ht="15" customHeight="1" x14ac:dyDescent="0.2">
      <c r="B26" s="185"/>
      <c r="C26" s="185"/>
      <c r="D26" s="185"/>
      <c r="E26" s="185"/>
    </row>
  </sheetData>
  <mergeCells count="1">
    <mergeCell ref="A1:E1"/>
  </mergeCells>
  <pageMargins left="0.7" right="0.7" top="0.75" bottom="0.75" header="0.3" footer="0.3"/>
  <pageSetup paperSize="9" orientation="portrait" verticalDpi="0" r:id="rId1"/>
  <ignoredErrors>
    <ignoredError sqref="C13" formulaRang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showGridLines="0" workbookViewId="0">
      <selection sqref="A1:D1"/>
    </sheetView>
  </sheetViews>
  <sheetFormatPr defaultRowHeight="15" x14ac:dyDescent="0.25"/>
  <cols>
    <col min="1" max="1" width="33.7109375" customWidth="1"/>
    <col min="2" max="4" width="14.5703125" customWidth="1"/>
  </cols>
  <sheetData>
    <row r="1" spans="1:4" x14ac:dyDescent="0.25">
      <c r="A1" s="1317" t="s">
        <v>691</v>
      </c>
      <c r="B1" s="1317"/>
      <c r="C1" s="1317"/>
      <c r="D1" s="1317"/>
    </row>
    <row r="2" spans="1:4" ht="24" x14ac:dyDescent="0.25">
      <c r="A2" s="625"/>
      <c r="B2" s="624" t="s">
        <v>690</v>
      </c>
      <c r="C2" s="624" t="s">
        <v>1041</v>
      </c>
      <c r="D2" s="624" t="s">
        <v>689</v>
      </c>
    </row>
    <row r="3" spans="1:4" x14ac:dyDescent="0.25">
      <c r="A3" s="2" t="s">
        <v>688</v>
      </c>
      <c r="B3" s="622">
        <v>19</v>
      </c>
      <c r="C3" s="622">
        <v>-116</v>
      </c>
      <c r="D3" s="622">
        <f>C3-B3</f>
        <v>-135</v>
      </c>
    </row>
    <row r="4" spans="1:4" x14ac:dyDescent="0.25">
      <c r="A4" s="2" t="s">
        <v>1042</v>
      </c>
      <c r="B4" s="622">
        <v>76</v>
      </c>
      <c r="C4" s="623">
        <v>146</v>
      </c>
      <c r="D4" s="622">
        <f>C4-B4</f>
        <v>70</v>
      </c>
    </row>
    <row r="5" spans="1:4" x14ac:dyDescent="0.25">
      <c r="A5" s="621" t="s">
        <v>687</v>
      </c>
      <c r="B5" s="620">
        <f>B3+B4</f>
        <v>95</v>
      </c>
      <c r="C5" s="620">
        <f>C3+C4</f>
        <v>30</v>
      </c>
      <c r="D5" s="620">
        <f>D3+D4</f>
        <v>-65</v>
      </c>
    </row>
    <row r="6" spans="1:4" x14ac:dyDescent="0.25">
      <c r="A6" s="619" t="s">
        <v>534</v>
      </c>
      <c r="B6" s="618">
        <v>0.12258981962521066</v>
      </c>
      <c r="C6" s="618">
        <v>0.15075426732037328</v>
      </c>
      <c r="D6" s="618">
        <v>3.1229805783036288E-2</v>
      </c>
    </row>
    <row r="7" spans="1:4" x14ac:dyDescent="0.25">
      <c r="A7" s="617" t="s">
        <v>686</v>
      </c>
      <c r="B7" s="499"/>
      <c r="C7" s="1266" t="s">
        <v>1043</v>
      </c>
      <c r="D7" s="1266"/>
    </row>
    <row r="8" spans="1:4" ht="21" customHeight="1" x14ac:dyDescent="0.25">
      <c r="A8" s="1267" t="s">
        <v>685</v>
      </c>
      <c r="B8" s="1267"/>
      <c r="C8" s="1267"/>
      <c r="D8" s="1267"/>
    </row>
    <row r="9" spans="1:4" x14ac:dyDescent="0.25">
      <c r="A9" s="2"/>
      <c r="B9" s="2"/>
      <c r="C9" s="2"/>
      <c r="D9" s="2"/>
    </row>
    <row r="10" spans="1:4" x14ac:dyDescent="0.25">
      <c r="A10" s="2"/>
      <c r="B10" s="2"/>
      <c r="C10" s="2"/>
      <c r="D10" s="2"/>
    </row>
    <row r="11" spans="1:4" x14ac:dyDescent="0.25">
      <c r="A11" s="2"/>
      <c r="B11" s="2"/>
      <c r="C11" s="2"/>
      <c r="D11" s="2"/>
    </row>
    <row r="12" spans="1:4" x14ac:dyDescent="0.25">
      <c r="A12" s="2"/>
      <c r="B12" s="2"/>
      <c r="C12" s="2"/>
      <c r="D12" s="2"/>
    </row>
    <row r="13" spans="1:4" x14ac:dyDescent="0.25">
      <c r="A13" s="2"/>
      <c r="B13" s="2"/>
      <c r="C13" s="2"/>
      <c r="D13" s="2"/>
    </row>
    <row r="14" spans="1:4" x14ac:dyDescent="0.25">
      <c r="A14" s="2"/>
      <c r="B14" s="2"/>
      <c r="C14" s="2"/>
      <c r="D14" s="2"/>
    </row>
    <row r="15" spans="1:4" x14ac:dyDescent="0.25">
      <c r="A15" s="2"/>
      <c r="B15" s="2"/>
      <c r="C15" s="2"/>
      <c r="D15" s="2"/>
    </row>
    <row r="16" spans="1:4" x14ac:dyDescent="0.25">
      <c r="A16" s="2"/>
      <c r="B16" s="2"/>
      <c r="C16" s="2"/>
      <c r="D16" s="2"/>
    </row>
    <row r="17" spans="1:4" x14ac:dyDescent="0.25">
      <c r="A17" s="2"/>
      <c r="B17" s="2"/>
      <c r="C17" s="2"/>
      <c r="D17" s="2"/>
    </row>
    <row r="18" spans="1:4" x14ac:dyDescent="0.25">
      <c r="A18" s="2"/>
      <c r="B18" s="2"/>
      <c r="C18" s="2"/>
      <c r="D18" s="2"/>
    </row>
  </sheetData>
  <mergeCells count="3">
    <mergeCell ref="A1:D1"/>
    <mergeCell ref="C7:D7"/>
    <mergeCell ref="A8:D8"/>
  </mergeCells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51"/>
  <sheetViews>
    <sheetView showGridLines="0" workbookViewId="0">
      <selection sqref="A1:J1"/>
    </sheetView>
  </sheetViews>
  <sheetFormatPr defaultRowHeight="15" x14ac:dyDescent="0.25"/>
  <cols>
    <col min="1" max="1" width="51" style="626" customWidth="1"/>
    <col min="2" max="16384" width="9.140625" style="626"/>
  </cols>
  <sheetData>
    <row r="1" spans="1:12" x14ac:dyDescent="0.25">
      <c r="A1" s="1318" t="s">
        <v>716</v>
      </c>
      <c r="B1" s="1318"/>
      <c r="C1" s="1318"/>
      <c r="D1" s="1318"/>
      <c r="E1" s="1318"/>
      <c r="F1" s="1318"/>
      <c r="G1" s="1318"/>
      <c r="H1" s="1318"/>
      <c r="I1" s="1318"/>
      <c r="J1" s="1318"/>
      <c r="K1" s="627"/>
      <c r="L1" s="627"/>
    </row>
    <row r="2" spans="1:12" x14ac:dyDescent="0.25">
      <c r="A2" s="644"/>
      <c r="B2" s="643">
        <v>2010</v>
      </c>
      <c r="C2" s="643">
        <v>2011</v>
      </c>
      <c r="D2" s="643">
        <v>2012</v>
      </c>
      <c r="E2" s="643">
        <v>2013</v>
      </c>
      <c r="F2" s="643">
        <v>2014</v>
      </c>
      <c r="G2" s="643">
        <v>2015</v>
      </c>
      <c r="H2" s="643">
        <v>2016</v>
      </c>
      <c r="I2" s="643">
        <v>2017</v>
      </c>
      <c r="J2" s="643">
        <v>2018</v>
      </c>
      <c r="K2" s="627"/>
      <c r="L2" s="627"/>
    </row>
    <row r="3" spans="1:12" x14ac:dyDescent="0.25">
      <c r="A3" s="639" t="s">
        <v>715</v>
      </c>
      <c r="B3" s="638">
        <f t="shared" ref="B3:J3" si="0">SUM(B4:B16)</f>
        <v>-301.70299999999997</v>
      </c>
      <c r="C3" s="638">
        <f t="shared" si="0"/>
        <v>279.39859999999999</v>
      </c>
      <c r="D3" s="638">
        <f t="shared" si="0"/>
        <v>262.89226000000002</v>
      </c>
      <c r="E3" s="638">
        <f t="shared" si="0"/>
        <v>41.759500000000003</v>
      </c>
      <c r="F3" s="638">
        <f t="shared" si="0"/>
        <v>159.83599999999998</v>
      </c>
      <c r="G3" s="638">
        <f t="shared" si="0"/>
        <v>433.12606034329997</v>
      </c>
      <c r="H3" s="638">
        <f t="shared" si="0"/>
        <v>90.341999999999985</v>
      </c>
      <c r="I3" s="638">
        <f t="shared" si="0"/>
        <v>115.396</v>
      </c>
      <c r="J3" s="638">
        <f t="shared" si="0"/>
        <v>116.67100000000001</v>
      </c>
      <c r="K3" s="627"/>
      <c r="L3" s="627"/>
    </row>
    <row r="4" spans="1:12" x14ac:dyDescent="0.25">
      <c r="A4" s="642" t="s">
        <v>714</v>
      </c>
      <c r="B4" s="634">
        <v>-211.011</v>
      </c>
      <c r="C4" s="634" t="s">
        <v>189</v>
      </c>
      <c r="D4" s="634" t="s">
        <v>189</v>
      </c>
      <c r="E4" s="634" t="s">
        <v>189</v>
      </c>
      <c r="F4" s="634" t="s">
        <v>189</v>
      </c>
      <c r="G4" s="634" t="s">
        <v>189</v>
      </c>
      <c r="H4" s="634" t="s">
        <v>189</v>
      </c>
      <c r="I4" s="634" t="s">
        <v>189</v>
      </c>
      <c r="J4" s="634" t="s">
        <v>189</v>
      </c>
      <c r="K4" s="627"/>
      <c r="L4" s="627"/>
    </row>
    <row r="5" spans="1:12" x14ac:dyDescent="0.25">
      <c r="A5" s="642" t="s">
        <v>713</v>
      </c>
      <c r="B5" s="634" t="s">
        <v>189</v>
      </c>
      <c r="C5" s="634">
        <v>59.067999999999998</v>
      </c>
      <c r="D5" s="634" t="s">
        <v>189</v>
      </c>
      <c r="E5" s="634" t="s">
        <v>189</v>
      </c>
      <c r="F5" s="634" t="s">
        <v>189</v>
      </c>
      <c r="G5" s="634" t="s">
        <v>189</v>
      </c>
      <c r="H5" s="634" t="s">
        <v>189</v>
      </c>
      <c r="I5" s="634" t="s">
        <v>189</v>
      </c>
      <c r="J5" s="634" t="s">
        <v>189</v>
      </c>
      <c r="K5" s="627"/>
      <c r="L5" s="627"/>
    </row>
    <row r="6" spans="1:12" x14ac:dyDescent="0.25">
      <c r="A6" s="642" t="s">
        <v>712</v>
      </c>
      <c r="B6" s="634" t="s">
        <v>189</v>
      </c>
      <c r="C6" s="634">
        <v>88.46</v>
      </c>
      <c r="D6" s="634" t="s">
        <v>189</v>
      </c>
      <c r="E6" s="634" t="s">
        <v>189</v>
      </c>
      <c r="F6" s="634">
        <v>163.9</v>
      </c>
      <c r="G6" s="634" t="s">
        <v>189</v>
      </c>
      <c r="H6" s="634" t="s">
        <v>189</v>
      </c>
      <c r="I6" s="634" t="s">
        <v>189</v>
      </c>
      <c r="J6" s="634" t="s">
        <v>189</v>
      </c>
      <c r="K6" s="627"/>
      <c r="L6" s="627"/>
    </row>
    <row r="7" spans="1:12" x14ac:dyDescent="0.25">
      <c r="A7" s="642" t="s">
        <v>711</v>
      </c>
      <c r="B7" s="634">
        <v>-112.6</v>
      </c>
      <c r="C7" s="634" t="s">
        <v>189</v>
      </c>
      <c r="D7" s="634" t="s">
        <v>189</v>
      </c>
      <c r="E7" s="634" t="s">
        <v>189</v>
      </c>
      <c r="F7" s="634" t="s">
        <v>189</v>
      </c>
      <c r="G7" s="634" t="s">
        <v>189</v>
      </c>
      <c r="H7" s="634" t="s">
        <v>189</v>
      </c>
      <c r="I7" s="634" t="s">
        <v>189</v>
      </c>
      <c r="J7" s="634" t="s">
        <v>189</v>
      </c>
      <c r="K7" s="627"/>
      <c r="L7" s="627"/>
    </row>
    <row r="8" spans="1:12" x14ac:dyDescent="0.25">
      <c r="A8" s="642" t="s">
        <v>710</v>
      </c>
      <c r="B8" s="634" t="s">
        <v>189</v>
      </c>
      <c r="C8" s="634" t="s">
        <v>189</v>
      </c>
      <c r="D8" s="634">
        <v>40.164659999999998</v>
      </c>
      <c r="E8" s="634" t="s">
        <v>189</v>
      </c>
      <c r="F8" s="634" t="s">
        <v>189</v>
      </c>
      <c r="G8" s="634" t="s">
        <v>189</v>
      </c>
      <c r="H8" s="634" t="s">
        <v>189</v>
      </c>
      <c r="I8" s="634" t="s">
        <v>189</v>
      </c>
      <c r="J8" s="634" t="s">
        <v>189</v>
      </c>
      <c r="K8" s="627"/>
      <c r="L8" s="627"/>
    </row>
    <row r="9" spans="1:12" x14ac:dyDescent="0.25">
      <c r="A9" s="641" t="s">
        <v>709</v>
      </c>
      <c r="B9" s="634" t="s">
        <v>189</v>
      </c>
      <c r="C9" s="634">
        <v>109.863</v>
      </c>
      <c r="D9" s="634">
        <v>185.97</v>
      </c>
      <c r="E9" s="634" t="s">
        <v>189</v>
      </c>
      <c r="F9" s="634" t="s">
        <v>189</v>
      </c>
      <c r="G9" s="634">
        <v>189.26246034329995</v>
      </c>
      <c r="H9" s="634">
        <v>118.842</v>
      </c>
      <c r="I9" s="634">
        <v>115.396</v>
      </c>
      <c r="J9" s="634">
        <v>116.67100000000001</v>
      </c>
      <c r="K9" s="627"/>
      <c r="L9" s="627"/>
    </row>
    <row r="10" spans="1:12" x14ac:dyDescent="0.25">
      <c r="A10" s="641" t="s">
        <v>708</v>
      </c>
      <c r="B10" s="634" t="s">
        <v>189</v>
      </c>
      <c r="C10" s="634" t="s">
        <v>189</v>
      </c>
      <c r="D10" s="634" t="s">
        <v>189</v>
      </c>
      <c r="E10" s="634">
        <v>-8.08</v>
      </c>
      <c r="F10" s="634">
        <v>-58.451999999999998</v>
      </c>
      <c r="G10" s="634" t="s">
        <v>189</v>
      </c>
      <c r="H10" s="634" t="s">
        <v>189</v>
      </c>
      <c r="I10" s="634" t="s">
        <v>189</v>
      </c>
      <c r="J10" s="634" t="s">
        <v>189</v>
      </c>
      <c r="K10" s="627"/>
      <c r="L10" s="627"/>
    </row>
    <row r="11" spans="1:12" x14ac:dyDescent="0.25">
      <c r="A11" s="641" t="s">
        <v>707</v>
      </c>
      <c r="B11" s="634" t="s">
        <v>189</v>
      </c>
      <c r="C11" s="634" t="s">
        <v>189</v>
      </c>
      <c r="D11" s="634" t="s">
        <v>189</v>
      </c>
      <c r="E11" s="634" t="s">
        <v>189</v>
      </c>
      <c r="F11" s="634">
        <v>44.8</v>
      </c>
      <c r="G11" s="634" t="s">
        <v>189</v>
      </c>
      <c r="H11" s="634" t="s">
        <v>189</v>
      </c>
      <c r="I11" s="634" t="s">
        <v>189</v>
      </c>
      <c r="J11" s="634" t="s">
        <v>189</v>
      </c>
      <c r="K11" s="627"/>
      <c r="L11" s="627"/>
    </row>
    <row r="12" spans="1:12" x14ac:dyDescent="0.25">
      <c r="A12" s="641" t="s">
        <v>706</v>
      </c>
      <c r="B12" s="634" t="s">
        <v>189</v>
      </c>
      <c r="C12" s="634" t="s">
        <v>189</v>
      </c>
      <c r="D12" s="634" t="s">
        <v>189</v>
      </c>
      <c r="E12" s="634" t="s">
        <v>189</v>
      </c>
      <c r="F12" s="634">
        <v>-58</v>
      </c>
      <c r="G12" s="634">
        <v>58.143999999999998</v>
      </c>
      <c r="H12" s="634" t="s">
        <v>189</v>
      </c>
      <c r="I12" s="634" t="s">
        <v>189</v>
      </c>
      <c r="J12" s="634" t="s">
        <v>189</v>
      </c>
      <c r="K12" s="627"/>
      <c r="L12" s="627"/>
    </row>
    <row r="13" spans="1:12" x14ac:dyDescent="0.25">
      <c r="A13" s="635" t="s">
        <v>705</v>
      </c>
      <c r="B13" s="634" t="s">
        <v>189</v>
      </c>
      <c r="C13" s="634" t="s">
        <v>189</v>
      </c>
      <c r="D13" s="634">
        <v>9.75</v>
      </c>
      <c r="E13" s="634">
        <v>19.5</v>
      </c>
      <c r="F13" s="634">
        <v>19.5</v>
      </c>
      <c r="G13" s="634">
        <v>97.7196</v>
      </c>
      <c r="H13" s="634">
        <v>19.5</v>
      </c>
      <c r="I13" s="634" t="s">
        <v>189</v>
      </c>
      <c r="J13" s="634" t="s">
        <v>189</v>
      </c>
      <c r="K13" s="627"/>
      <c r="L13" s="627"/>
    </row>
    <row r="14" spans="1:12" x14ac:dyDescent="0.25">
      <c r="A14" s="635" t="s">
        <v>704</v>
      </c>
      <c r="B14" s="634">
        <v>21.908000000000001</v>
      </c>
      <c r="C14" s="634">
        <v>22.0076</v>
      </c>
      <c r="D14" s="634">
        <v>27.0076</v>
      </c>
      <c r="E14" s="634">
        <v>30.339500000000001</v>
      </c>
      <c r="F14" s="634">
        <v>48.088000000000001</v>
      </c>
      <c r="G14" s="634" t="s">
        <v>189</v>
      </c>
      <c r="H14" s="634" t="s">
        <v>189</v>
      </c>
      <c r="I14" s="634" t="s">
        <v>189</v>
      </c>
      <c r="J14" s="634" t="s">
        <v>189</v>
      </c>
      <c r="K14" s="627"/>
      <c r="L14" s="627"/>
    </row>
    <row r="15" spans="1:12" x14ac:dyDescent="0.25">
      <c r="A15" s="635" t="s">
        <v>680</v>
      </c>
      <c r="B15" s="634" t="s">
        <v>189</v>
      </c>
      <c r="C15" s="634" t="s">
        <v>189</v>
      </c>
      <c r="D15" s="634" t="s">
        <v>189</v>
      </c>
      <c r="E15" s="634" t="s">
        <v>189</v>
      </c>
      <c r="F15" s="634" t="s">
        <v>189</v>
      </c>
      <c r="G15" s="634">
        <v>88</v>
      </c>
      <c r="H15" s="634" t="s">
        <v>189</v>
      </c>
      <c r="I15" s="634" t="s">
        <v>189</v>
      </c>
      <c r="J15" s="634" t="s">
        <v>189</v>
      </c>
      <c r="K15" s="627"/>
      <c r="L15" s="627"/>
    </row>
    <row r="16" spans="1:12" x14ac:dyDescent="0.25">
      <c r="A16" s="635" t="s">
        <v>703</v>
      </c>
      <c r="B16" s="634" t="s">
        <v>189</v>
      </c>
      <c r="C16" s="634" t="s">
        <v>189</v>
      </c>
      <c r="D16" s="634" t="s">
        <v>189</v>
      </c>
      <c r="E16" s="634" t="s">
        <v>189</v>
      </c>
      <c r="F16" s="634" t="s">
        <v>189</v>
      </c>
      <c r="G16" s="634" t="s">
        <v>189</v>
      </c>
      <c r="H16" s="634">
        <v>-48</v>
      </c>
      <c r="I16" s="634" t="s">
        <v>189</v>
      </c>
      <c r="J16" s="634" t="s">
        <v>189</v>
      </c>
      <c r="K16" s="627"/>
      <c r="L16" s="627"/>
    </row>
    <row r="17" spans="1:12" x14ac:dyDescent="0.25">
      <c r="A17" s="639" t="s">
        <v>702</v>
      </c>
      <c r="B17" s="638">
        <f t="shared" ref="B17:E17" si="1">SUM(B18:B22)</f>
        <v>146.41200000000001</v>
      </c>
      <c r="C17" s="638">
        <f t="shared" si="1"/>
        <v>109.685</v>
      </c>
      <c r="D17" s="638">
        <f t="shared" si="1"/>
        <v>136.81700000000001</v>
      </c>
      <c r="E17" s="638">
        <f t="shared" si="1"/>
        <v>552.01</v>
      </c>
      <c r="F17" s="638">
        <f>SUM(F18:F22)</f>
        <v>494.60059999999999</v>
      </c>
      <c r="G17" s="638">
        <f t="shared" ref="G17:J17" si="2">SUM(G18:G22)</f>
        <v>1390.155</v>
      </c>
      <c r="H17" s="638">
        <f t="shared" si="2"/>
        <v>0</v>
      </c>
      <c r="I17" s="638">
        <f t="shared" si="2"/>
        <v>-535.00599999999997</v>
      </c>
      <c r="J17" s="638">
        <f t="shared" si="2"/>
        <v>0</v>
      </c>
      <c r="K17" s="627"/>
      <c r="L17" s="627"/>
    </row>
    <row r="18" spans="1:12" x14ac:dyDescent="0.25">
      <c r="A18" s="635" t="s">
        <v>701</v>
      </c>
      <c r="B18" s="634" t="s">
        <v>189</v>
      </c>
      <c r="C18" s="634" t="s">
        <v>189</v>
      </c>
      <c r="D18" s="634">
        <v>44.234000000000002</v>
      </c>
      <c r="E18" s="634">
        <v>239.739</v>
      </c>
      <c r="F18" s="634" t="s">
        <v>189</v>
      </c>
      <c r="G18" s="636">
        <v>577.89499999999998</v>
      </c>
      <c r="H18" s="634" t="s">
        <v>189</v>
      </c>
      <c r="I18" s="634" t="s">
        <v>189</v>
      </c>
      <c r="J18" s="634" t="s">
        <v>189</v>
      </c>
      <c r="K18" s="639"/>
      <c r="L18" s="628"/>
    </row>
    <row r="19" spans="1:12" x14ac:dyDescent="0.25">
      <c r="A19" s="635" t="s">
        <v>700</v>
      </c>
      <c r="B19" s="634">
        <v>146.41200000000001</v>
      </c>
      <c r="C19" s="634">
        <v>109.685</v>
      </c>
      <c r="D19" s="634">
        <v>92.582999999999998</v>
      </c>
      <c r="E19" s="634">
        <v>312.27100000000002</v>
      </c>
      <c r="F19" s="634">
        <v>336.84500000000003</v>
      </c>
      <c r="G19" s="634">
        <f>3.334+8.926</f>
        <v>12.26</v>
      </c>
      <c r="H19" s="634" t="s">
        <v>189</v>
      </c>
      <c r="I19" s="634" t="s">
        <v>189</v>
      </c>
      <c r="J19" s="634" t="s">
        <v>189</v>
      </c>
      <c r="K19" s="627"/>
      <c r="L19" s="627"/>
    </row>
    <row r="20" spans="1:12" x14ac:dyDescent="0.25">
      <c r="A20" s="635" t="s">
        <v>699</v>
      </c>
      <c r="B20" s="634" t="s">
        <v>189</v>
      </c>
      <c r="C20" s="634" t="s">
        <v>189</v>
      </c>
      <c r="D20" s="634" t="s">
        <v>189</v>
      </c>
      <c r="E20" s="634" t="s">
        <v>189</v>
      </c>
      <c r="F20" s="634" t="s">
        <v>189</v>
      </c>
      <c r="G20" s="634">
        <v>800</v>
      </c>
      <c r="H20" s="634" t="s">
        <v>189</v>
      </c>
      <c r="I20" s="634" t="s">
        <v>189</v>
      </c>
      <c r="J20" s="634" t="s">
        <v>189</v>
      </c>
      <c r="K20" s="627"/>
      <c r="L20" s="627"/>
    </row>
    <row r="21" spans="1:12" x14ac:dyDescent="0.25">
      <c r="A21" s="635" t="s">
        <v>698</v>
      </c>
      <c r="B21" s="640" t="s">
        <v>189</v>
      </c>
      <c r="C21" s="640" t="s">
        <v>189</v>
      </c>
      <c r="D21" s="640" t="s">
        <v>189</v>
      </c>
      <c r="E21" s="640" t="s">
        <v>189</v>
      </c>
      <c r="F21" s="640">
        <v>157.75559999999999</v>
      </c>
      <c r="G21" s="640" t="s">
        <v>189</v>
      </c>
      <c r="H21" s="640" t="s">
        <v>189</v>
      </c>
      <c r="I21" s="640" t="s">
        <v>189</v>
      </c>
      <c r="J21" s="640" t="s">
        <v>189</v>
      </c>
      <c r="K21" s="627"/>
      <c r="L21" s="627"/>
    </row>
    <row r="22" spans="1:12" x14ac:dyDescent="0.25">
      <c r="A22" s="642" t="s">
        <v>1039</v>
      </c>
      <c r="B22" s="634" t="s">
        <v>189</v>
      </c>
      <c r="C22" s="634" t="s">
        <v>189</v>
      </c>
      <c r="D22" s="634" t="s">
        <v>189</v>
      </c>
      <c r="E22" s="634" t="s">
        <v>189</v>
      </c>
      <c r="F22" s="634" t="s">
        <v>189</v>
      </c>
      <c r="G22" s="634" t="s">
        <v>189</v>
      </c>
      <c r="H22" s="634" t="s">
        <v>189</v>
      </c>
      <c r="I22" s="634">
        <v>-535.00599999999997</v>
      </c>
      <c r="J22" s="634" t="s">
        <v>189</v>
      </c>
      <c r="K22" s="627"/>
      <c r="L22" s="627"/>
    </row>
    <row r="23" spans="1:12" x14ac:dyDescent="0.25">
      <c r="A23" s="637" t="s">
        <v>697</v>
      </c>
      <c r="B23" s="634">
        <f>SUM(B24:B26)</f>
        <v>-181.88200000000001</v>
      </c>
      <c r="C23" s="634">
        <f t="shared" ref="C23:E23" si="3">SUM(C24:C26)</f>
        <v>-491.54600000000005</v>
      </c>
      <c r="D23" s="634">
        <f t="shared" si="3"/>
        <v>172.744</v>
      </c>
      <c r="E23" s="634">
        <f t="shared" si="3"/>
        <v>67.753999999999991</v>
      </c>
      <c r="F23" s="634">
        <f>SUM(F24:F26)</f>
        <v>-422.51800000000003</v>
      </c>
      <c r="G23" s="634">
        <f>SUM(G24:G26)</f>
        <v>204.30600000000001</v>
      </c>
      <c r="H23" s="634">
        <f>SUM(H24:H26)</f>
        <v>0</v>
      </c>
      <c r="I23" s="634">
        <f>SUM(I24:I26)</f>
        <v>0</v>
      </c>
      <c r="J23" s="634">
        <f>SUM(J24:J26)</f>
        <v>0</v>
      </c>
      <c r="K23" s="627"/>
      <c r="L23" s="627"/>
    </row>
    <row r="24" spans="1:12" x14ac:dyDescent="0.25">
      <c r="A24" s="635" t="s">
        <v>696</v>
      </c>
      <c r="B24" s="634">
        <v>-225.93600000000001</v>
      </c>
      <c r="C24" s="634">
        <v>-60.034999999999997</v>
      </c>
      <c r="D24" s="634">
        <v>113.09399999999999</v>
      </c>
      <c r="E24" s="634">
        <v>148.21199999999999</v>
      </c>
      <c r="F24" s="634">
        <v>-756.00900000000001</v>
      </c>
      <c r="G24" s="634">
        <v>-30.693999999999999</v>
      </c>
      <c r="H24" s="634">
        <v>0</v>
      </c>
      <c r="I24" s="634">
        <v>0</v>
      </c>
      <c r="J24" s="634">
        <v>0</v>
      </c>
      <c r="K24" s="627"/>
      <c r="L24" s="627"/>
    </row>
    <row r="25" spans="1:12" x14ac:dyDescent="0.25">
      <c r="A25" s="635" t="s">
        <v>682</v>
      </c>
      <c r="B25" s="634" t="s">
        <v>189</v>
      </c>
      <c r="C25" s="634" t="s">
        <v>189</v>
      </c>
      <c r="D25" s="634" t="s">
        <v>189</v>
      </c>
      <c r="E25" s="636">
        <v>124.514</v>
      </c>
      <c r="F25" s="636">
        <v>111.01</v>
      </c>
      <c r="G25" s="636">
        <v>235</v>
      </c>
      <c r="H25" s="634" t="s">
        <v>189</v>
      </c>
      <c r="I25" s="634" t="s">
        <v>189</v>
      </c>
      <c r="J25" s="634" t="s">
        <v>189</v>
      </c>
      <c r="K25" s="627"/>
      <c r="L25" s="627"/>
    </row>
    <row r="26" spans="1:12" x14ac:dyDescent="0.25">
      <c r="A26" s="635" t="s">
        <v>695</v>
      </c>
      <c r="B26" s="634">
        <v>44.054000000000002</v>
      </c>
      <c r="C26" s="634">
        <v>-431.51100000000002</v>
      </c>
      <c r="D26" s="634">
        <v>59.65</v>
      </c>
      <c r="E26" s="634">
        <v>-204.97200000000001</v>
      </c>
      <c r="F26" s="634">
        <v>222.48099999999999</v>
      </c>
      <c r="G26" s="634" t="s">
        <v>189</v>
      </c>
      <c r="H26" s="634" t="s">
        <v>189</v>
      </c>
      <c r="I26" s="634" t="s">
        <v>189</v>
      </c>
      <c r="J26" s="634" t="s">
        <v>189</v>
      </c>
      <c r="K26" s="627"/>
      <c r="L26" s="627"/>
    </row>
    <row r="27" spans="1:12" x14ac:dyDescent="0.25">
      <c r="A27" s="633" t="s">
        <v>694</v>
      </c>
      <c r="B27" s="632">
        <f t="shared" ref="B27:J27" si="4">B3+B23+B17</f>
        <v>-337.173</v>
      </c>
      <c r="C27" s="632">
        <f t="shared" si="4"/>
        <v>-102.46240000000006</v>
      </c>
      <c r="D27" s="632">
        <f t="shared" si="4"/>
        <v>572.45326</v>
      </c>
      <c r="E27" s="632">
        <f t="shared" si="4"/>
        <v>661.52350000000001</v>
      </c>
      <c r="F27" s="632">
        <f t="shared" si="4"/>
        <v>231.91859999999997</v>
      </c>
      <c r="G27" s="632">
        <f t="shared" si="4"/>
        <v>2027.5870603433</v>
      </c>
      <c r="H27" s="632">
        <f t="shared" si="4"/>
        <v>90.341999999999985</v>
      </c>
      <c r="I27" s="632">
        <f t="shared" si="4"/>
        <v>-419.60999999999996</v>
      </c>
      <c r="J27" s="632">
        <f t="shared" si="4"/>
        <v>116.67100000000001</v>
      </c>
      <c r="K27" s="627"/>
      <c r="L27" s="627"/>
    </row>
    <row r="28" spans="1:12" x14ac:dyDescent="0.25">
      <c r="A28" s="631" t="s">
        <v>534</v>
      </c>
      <c r="B28" s="630">
        <v>-0.50171567168620912</v>
      </c>
      <c r="C28" s="630">
        <v>-0.14604146534055121</v>
      </c>
      <c r="D28" s="630">
        <v>0.79303960534573126</v>
      </c>
      <c r="E28" s="630">
        <v>0.89889215307936055</v>
      </c>
      <c r="F28" s="630">
        <v>0.308341299396795</v>
      </c>
      <c r="G28" s="630">
        <v>2.6164371789673293</v>
      </c>
      <c r="H28" s="630">
        <v>0.11202041469203126</v>
      </c>
      <c r="I28" s="630">
        <v>-0.49301500393603642</v>
      </c>
      <c r="J28" s="630">
        <v>0.12971876163951013</v>
      </c>
      <c r="K28" s="627"/>
      <c r="L28" s="627"/>
    </row>
    <row r="29" spans="1:12" x14ac:dyDescent="0.25">
      <c r="A29" s="629" t="s">
        <v>693</v>
      </c>
      <c r="B29" s="628"/>
      <c r="C29" s="628"/>
      <c r="D29" s="628"/>
      <c r="E29" s="628"/>
      <c r="F29" s="628"/>
      <c r="G29" s="628"/>
      <c r="H29" s="1269" t="s">
        <v>692</v>
      </c>
      <c r="I29" s="1269"/>
      <c r="J29" s="1269"/>
      <c r="K29" s="627"/>
      <c r="L29" s="627"/>
    </row>
    <row r="30" spans="1:12" x14ac:dyDescent="0.25">
      <c r="A30" s="627"/>
      <c r="B30" s="627"/>
      <c r="C30" s="627"/>
      <c r="D30" s="627"/>
      <c r="E30" s="627"/>
      <c r="F30" s="627"/>
      <c r="G30" s="627"/>
      <c r="H30" s="627"/>
      <c r="I30" s="627"/>
      <c r="J30" s="627"/>
      <c r="K30" s="627"/>
      <c r="L30" s="627"/>
    </row>
    <row r="31" spans="1:12" x14ac:dyDescent="0.25">
      <c r="A31" s="627"/>
      <c r="B31" s="627"/>
      <c r="C31" s="627"/>
      <c r="D31" s="627"/>
      <c r="E31" s="627"/>
      <c r="F31" s="627"/>
      <c r="G31" s="627"/>
      <c r="H31" s="627"/>
      <c r="I31" s="627"/>
      <c r="J31" s="627"/>
      <c r="K31" s="627"/>
      <c r="L31" s="627"/>
    </row>
    <row r="32" spans="1:12" x14ac:dyDescent="0.25">
      <c r="A32" s="627"/>
      <c r="B32" s="627"/>
      <c r="C32" s="627"/>
      <c r="D32" s="627"/>
      <c r="E32" s="627"/>
      <c r="F32" s="627"/>
      <c r="G32" s="627"/>
      <c r="H32" s="627"/>
      <c r="I32" s="627"/>
      <c r="J32" s="627"/>
      <c r="K32" s="627"/>
      <c r="L32" s="627"/>
    </row>
    <row r="33" spans="1:12" x14ac:dyDescent="0.25">
      <c r="A33" s="627"/>
      <c r="B33" s="627"/>
      <c r="C33" s="627"/>
      <c r="D33" s="627"/>
      <c r="E33" s="627"/>
      <c r="F33" s="627"/>
      <c r="G33" s="627"/>
      <c r="H33" s="627"/>
      <c r="I33" s="627"/>
      <c r="J33" s="627"/>
      <c r="K33" s="627"/>
      <c r="L33" s="627"/>
    </row>
    <row r="34" spans="1:12" x14ac:dyDescent="0.25">
      <c r="A34" s="627"/>
      <c r="B34" s="627"/>
      <c r="C34" s="627"/>
      <c r="D34" s="627"/>
      <c r="E34" s="627"/>
      <c r="F34" s="627"/>
      <c r="G34" s="627"/>
      <c r="H34" s="627"/>
      <c r="I34" s="627"/>
      <c r="J34" s="627"/>
      <c r="K34" s="627"/>
      <c r="L34" s="627"/>
    </row>
    <row r="35" spans="1:12" x14ac:dyDescent="0.25">
      <c r="A35" s="627"/>
      <c r="B35" s="627"/>
      <c r="C35" s="627"/>
      <c r="D35" s="627"/>
      <c r="E35" s="627"/>
      <c r="F35" s="627"/>
      <c r="G35" s="627"/>
      <c r="H35" s="627"/>
      <c r="I35" s="627"/>
      <c r="J35" s="627"/>
      <c r="K35" s="627"/>
      <c r="L35" s="627"/>
    </row>
    <row r="36" spans="1:12" x14ac:dyDescent="0.25">
      <c r="A36" s="627"/>
      <c r="B36" s="627"/>
      <c r="C36" s="627"/>
      <c r="D36" s="627"/>
      <c r="E36" s="627"/>
      <c r="F36" s="627"/>
      <c r="G36" s="627"/>
      <c r="H36" s="627"/>
      <c r="I36" s="627"/>
      <c r="J36" s="627"/>
      <c r="K36" s="627"/>
      <c r="L36" s="627"/>
    </row>
    <row r="37" spans="1:12" x14ac:dyDescent="0.25">
      <c r="A37" s="627"/>
      <c r="B37" s="627"/>
      <c r="C37" s="627"/>
      <c r="D37" s="627"/>
      <c r="E37" s="627"/>
      <c r="F37" s="627"/>
      <c r="G37" s="627"/>
      <c r="H37" s="627"/>
      <c r="I37" s="627"/>
      <c r="J37" s="627"/>
      <c r="K37" s="627"/>
      <c r="L37" s="627"/>
    </row>
    <row r="38" spans="1:12" x14ac:dyDescent="0.25">
      <c r="A38" s="627"/>
      <c r="B38" s="627"/>
      <c r="C38" s="627"/>
      <c r="D38" s="627"/>
      <c r="E38" s="627"/>
      <c r="F38" s="627"/>
      <c r="G38" s="627"/>
      <c r="H38" s="627"/>
      <c r="I38" s="627"/>
      <c r="J38" s="627"/>
      <c r="K38" s="627"/>
      <c r="L38" s="627"/>
    </row>
    <row r="39" spans="1:12" x14ac:dyDescent="0.25">
      <c r="A39" s="627"/>
      <c r="B39" s="627"/>
      <c r="C39" s="627"/>
      <c r="D39" s="627"/>
      <c r="E39" s="627"/>
      <c r="F39" s="627"/>
      <c r="G39" s="627"/>
      <c r="H39" s="627"/>
      <c r="I39" s="627"/>
      <c r="J39" s="627"/>
      <c r="K39" s="627"/>
      <c r="L39" s="627"/>
    </row>
    <row r="40" spans="1:12" x14ac:dyDescent="0.25">
      <c r="A40" s="627"/>
      <c r="B40" s="627"/>
      <c r="C40" s="627"/>
      <c r="D40" s="627"/>
      <c r="E40" s="627"/>
      <c r="F40" s="627"/>
      <c r="G40" s="627"/>
      <c r="H40" s="627"/>
      <c r="I40" s="627"/>
      <c r="J40" s="627"/>
      <c r="K40" s="627"/>
      <c r="L40" s="627"/>
    </row>
    <row r="41" spans="1:12" x14ac:dyDescent="0.25">
      <c r="A41" s="627"/>
      <c r="B41" s="627"/>
      <c r="C41" s="627"/>
      <c r="D41" s="627"/>
      <c r="E41" s="627"/>
      <c r="F41" s="627"/>
      <c r="G41" s="627"/>
      <c r="H41" s="627"/>
      <c r="I41" s="627"/>
      <c r="J41" s="627"/>
      <c r="K41" s="627"/>
      <c r="L41" s="627"/>
    </row>
    <row r="42" spans="1:12" x14ac:dyDescent="0.25">
      <c r="A42" s="627"/>
      <c r="B42" s="627"/>
      <c r="C42" s="627"/>
      <c r="D42" s="627"/>
      <c r="E42" s="627"/>
      <c r="F42" s="627"/>
      <c r="G42" s="627"/>
      <c r="H42" s="627"/>
      <c r="I42" s="627"/>
      <c r="J42" s="627"/>
      <c r="K42" s="627"/>
      <c r="L42" s="627"/>
    </row>
    <row r="43" spans="1:12" x14ac:dyDescent="0.25">
      <c r="A43" s="627"/>
      <c r="B43" s="627"/>
      <c r="C43" s="627"/>
      <c r="D43" s="627"/>
      <c r="E43" s="627"/>
      <c r="F43" s="627"/>
      <c r="G43" s="627"/>
      <c r="H43" s="627"/>
      <c r="I43" s="627"/>
      <c r="J43" s="627"/>
      <c r="K43" s="627"/>
      <c r="L43" s="627"/>
    </row>
    <row r="44" spans="1:12" x14ac:dyDescent="0.25">
      <c r="A44" s="627"/>
      <c r="B44" s="627"/>
      <c r="C44" s="627"/>
      <c r="D44" s="627"/>
      <c r="E44" s="627"/>
      <c r="F44" s="627"/>
      <c r="G44" s="627"/>
      <c r="H44" s="627"/>
      <c r="I44" s="627"/>
      <c r="J44" s="627"/>
      <c r="K44" s="627"/>
      <c r="L44" s="627"/>
    </row>
    <row r="45" spans="1:12" x14ac:dyDescent="0.25">
      <c r="A45" s="627"/>
      <c r="B45" s="627"/>
      <c r="C45" s="627"/>
      <c r="D45" s="627"/>
      <c r="E45" s="627"/>
      <c r="F45" s="627"/>
      <c r="G45" s="627"/>
      <c r="H45" s="627"/>
      <c r="I45" s="627"/>
      <c r="J45" s="627"/>
      <c r="K45" s="627"/>
      <c r="L45" s="627"/>
    </row>
    <row r="46" spans="1:12" x14ac:dyDescent="0.25">
      <c r="A46" s="627"/>
      <c r="B46" s="627"/>
      <c r="C46" s="627"/>
      <c r="D46" s="627"/>
      <c r="E46" s="627"/>
      <c r="F46" s="627"/>
      <c r="G46" s="627"/>
      <c r="H46" s="627"/>
      <c r="I46" s="627"/>
      <c r="J46" s="627"/>
      <c r="K46" s="627"/>
      <c r="L46" s="627"/>
    </row>
    <row r="47" spans="1:12" x14ac:dyDescent="0.25">
      <c r="A47" s="627"/>
      <c r="B47" s="627"/>
      <c r="C47" s="627"/>
      <c r="D47" s="627"/>
      <c r="E47" s="627"/>
      <c r="F47" s="627"/>
      <c r="G47" s="627"/>
      <c r="H47" s="627"/>
      <c r="I47" s="627"/>
      <c r="J47" s="627"/>
      <c r="K47" s="627"/>
      <c r="L47" s="627"/>
    </row>
    <row r="48" spans="1:12" x14ac:dyDescent="0.25">
      <c r="A48" s="627"/>
      <c r="B48" s="627"/>
      <c r="C48" s="627"/>
      <c r="D48" s="627"/>
      <c r="E48" s="627"/>
      <c r="F48" s="627"/>
      <c r="G48" s="627"/>
      <c r="H48" s="627"/>
      <c r="I48" s="627"/>
      <c r="J48" s="627"/>
      <c r="K48" s="627"/>
      <c r="L48" s="627"/>
    </row>
    <row r="49" spans="1:12" x14ac:dyDescent="0.25">
      <c r="A49" s="627"/>
      <c r="B49" s="627"/>
      <c r="C49" s="627"/>
      <c r="D49" s="627"/>
      <c r="E49" s="627"/>
      <c r="F49" s="627"/>
      <c r="G49" s="627"/>
      <c r="H49" s="627"/>
      <c r="I49" s="627"/>
      <c r="J49" s="627"/>
      <c r="K49" s="627"/>
      <c r="L49" s="627"/>
    </row>
    <row r="50" spans="1:12" x14ac:dyDescent="0.25">
      <c r="A50" s="627"/>
      <c r="B50" s="627"/>
      <c r="C50" s="627"/>
      <c r="D50" s="627"/>
      <c r="E50" s="627"/>
      <c r="F50" s="627"/>
      <c r="G50" s="627"/>
      <c r="H50" s="627"/>
      <c r="I50" s="627"/>
      <c r="J50" s="627"/>
      <c r="K50" s="627"/>
      <c r="L50" s="627"/>
    </row>
    <row r="51" spans="1:12" x14ac:dyDescent="0.25">
      <c r="A51" s="627"/>
      <c r="B51" s="627"/>
      <c r="C51" s="627"/>
      <c r="D51" s="627"/>
      <c r="E51" s="627"/>
      <c r="F51" s="627"/>
      <c r="G51" s="627"/>
      <c r="H51" s="627"/>
      <c r="I51" s="627"/>
      <c r="J51" s="627"/>
      <c r="K51" s="627"/>
      <c r="L51" s="627"/>
    </row>
    <row r="52" spans="1:12" x14ac:dyDescent="0.25">
      <c r="A52" s="627"/>
      <c r="B52" s="627"/>
      <c r="C52" s="627"/>
      <c r="D52" s="627"/>
      <c r="E52" s="627"/>
      <c r="F52" s="627"/>
      <c r="G52" s="627"/>
      <c r="H52" s="627"/>
      <c r="I52" s="627"/>
      <c r="J52" s="627"/>
      <c r="K52" s="627"/>
      <c r="L52" s="627"/>
    </row>
    <row r="53" spans="1:12" x14ac:dyDescent="0.25">
      <c r="A53" s="627"/>
      <c r="B53" s="627"/>
      <c r="C53" s="627"/>
      <c r="D53" s="627"/>
      <c r="E53" s="627"/>
      <c r="F53" s="627"/>
      <c r="G53" s="627"/>
      <c r="H53" s="627"/>
      <c r="I53" s="627"/>
      <c r="J53" s="627"/>
      <c r="K53" s="627"/>
      <c r="L53" s="627"/>
    </row>
    <row r="54" spans="1:12" x14ac:dyDescent="0.25">
      <c r="A54" s="627"/>
      <c r="B54" s="627"/>
      <c r="C54" s="627"/>
      <c r="D54" s="627"/>
      <c r="E54" s="627"/>
      <c r="F54" s="627"/>
      <c r="G54" s="627"/>
      <c r="H54" s="627"/>
      <c r="I54" s="627"/>
      <c r="J54" s="627"/>
      <c r="K54" s="627"/>
      <c r="L54" s="627"/>
    </row>
    <row r="55" spans="1:12" x14ac:dyDescent="0.25">
      <c r="A55" s="627"/>
      <c r="B55" s="627"/>
      <c r="C55" s="627"/>
      <c r="D55" s="627"/>
      <c r="E55" s="627"/>
      <c r="F55" s="627"/>
      <c r="G55" s="627"/>
      <c r="H55" s="627"/>
      <c r="I55" s="627"/>
      <c r="J55" s="627"/>
      <c r="K55" s="627"/>
      <c r="L55" s="627"/>
    </row>
    <row r="56" spans="1:12" x14ac:dyDescent="0.25">
      <c r="A56" s="627"/>
      <c r="B56" s="627"/>
      <c r="C56" s="627"/>
      <c r="D56" s="627"/>
      <c r="E56" s="627"/>
      <c r="F56" s="627"/>
      <c r="G56" s="627"/>
      <c r="H56" s="627"/>
      <c r="I56" s="627"/>
      <c r="J56" s="627"/>
      <c r="K56" s="627"/>
      <c r="L56" s="627"/>
    </row>
    <row r="57" spans="1:12" x14ac:dyDescent="0.25">
      <c r="A57" s="627"/>
      <c r="B57" s="627"/>
      <c r="C57" s="627"/>
      <c r="D57" s="627"/>
      <c r="E57" s="627"/>
      <c r="F57" s="627"/>
      <c r="G57" s="627"/>
      <c r="H57" s="627"/>
      <c r="I57" s="627"/>
      <c r="J57" s="627"/>
      <c r="K57" s="627"/>
      <c r="L57" s="627"/>
    </row>
    <row r="58" spans="1:12" x14ac:dyDescent="0.25">
      <c r="A58" s="627"/>
      <c r="B58" s="627"/>
      <c r="C58" s="627"/>
      <c r="D58" s="627"/>
      <c r="E58" s="627"/>
      <c r="F58" s="627"/>
      <c r="G58" s="627"/>
      <c r="H58" s="627"/>
      <c r="I58" s="627"/>
      <c r="J58" s="627"/>
      <c r="K58" s="627"/>
      <c r="L58" s="627"/>
    </row>
    <row r="59" spans="1:12" x14ac:dyDescent="0.25">
      <c r="A59" s="627"/>
      <c r="B59" s="627"/>
      <c r="C59" s="627"/>
      <c r="D59" s="627"/>
      <c r="E59" s="627"/>
      <c r="F59" s="627"/>
      <c r="G59" s="627"/>
      <c r="H59" s="627"/>
      <c r="I59" s="627"/>
      <c r="J59" s="627"/>
      <c r="K59" s="627"/>
      <c r="L59" s="627"/>
    </row>
    <row r="60" spans="1:12" x14ac:dyDescent="0.25">
      <c r="A60" s="627"/>
      <c r="B60" s="627"/>
      <c r="C60" s="627"/>
      <c r="D60" s="627"/>
      <c r="E60" s="627"/>
      <c r="F60" s="627"/>
      <c r="G60" s="627"/>
      <c r="H60" s="627"/>
      <c r="I60" s="627"/>
      <c r="J60" s="627"/>
      <c r="K60" s="627"/>
      <c r="L60" s="627"/>
    </row>
    <row r="61" spans="1:12" x14ac:dyDescent="0.25">
      <c r="A61" s="627"/>
      <c r="B61" s="627"/>
      <c r="C61" s="627"/>
      <c r="D61" s="627"/>
      <c r="E61" s="627"/>
      <c r="F61" s="627"/>
      <c r="G61" s="627"/>
      <c r="H61" s="627"/>
      <c r="I61" s="627"/>
      <c r="J61" s="627"/>
      <c r="K61" s="627"/>
      <c r="L61" s="627"/>
    </row>
    <row r="62" spans="1:12" x14ac:dyDescent="0.25">
      <c r="A62" s="627"/>
      <c r="B62" s="627"/>
      <c r="C62" s="627"/>
      <c r="D62" s="627"/>
      <c r="E62" s="627"/>
      <c r="F62" s="627"/>
      <c r="G62" s="627"/>
      <c r="H62" s="627"/>
      <c r="I62" s="627"/>
      <c r="J62" s="627"/>
      <c r="K62" s="627"/>
      <c r="L62" s="627"/>
    </row>
    <row r="63" spans="1:12" x14ac:dyDescent="0.25">
      <c r="A63" s="627"/>
      <c r="B63" s="627"/>
      <c r="C63" s="627"/>
      <c r="D63" s="627"/>
      <c r="E63" s="627"/>
      <c r="F63" s="627"/>
      <c r="G63" s="627"/>
      <c r="H63" s="627"/>
      <c r="I63" s="627"/>
      <c r="J63" s="627"/>
      <c r="K63" s="627"/>
      <c r="L63" s="627"/>
    </row>
    <row r="64" spans="1:12" x14ac:dyDescent="0.25">
      <c r="A64" s="627"/>
      <c r="B64" s="627"/>
      <c r="C64" s="627"/>
      <c r="D64" s="627"/>
      <c r="E64" s="627"/>
      <c r="F64" s="627"/>
      <c r="G64" s="627"/>
      <c r="H64" s="627"/>
      <c r="I64" s="627"/>
      <c r="J64" s="627"/>
      <c r="K64" s="627"/>
      <c r="L64" s="627"/>
    </row>
    <row r="65" spans="1:12" x14ac:dyDescent="0.25">
      <c r="A65" s="627"/>
      <c r="B65" s="627"/>
      <c r="C65" s="627"/>
      <c r="D65" s="627"/>
      <c r="E65" s="627"/>
      <c r="F65" s="627"/>
      <c r="G65" s="627"/>
      <c r="H65" s="627"/>
      <c r="I65" s="627"/>
      <c r="J65" s="627"/>
      <c r="K65" s="627"/>
      <c r="L65" s="627"/>
    </row>
    <row r="66" spans="1:12" x14ac:dyDescent="0.25">
      <c r="A66" s="627"/>
      <c r="B66" s="627"/>
      <c r="C66" s="627"/>
      <c r="D66" s="627"/>
      <c r="E66" s="627"/>
      <c r="F66" s="627"/>
      <c r="G66" s="627"/>
      <c r="H66" s="627"/>
      <c r="I66" s="627"/>
      <c r="J66" s="627"/>
      <c r="K66" s="627"/>
      <c r="L66" s="627"/>
    </row>
    <row r="67" spans="1:12" x14ac:dyDescent="0.25">
      <c r="A67" s="627"/>
      <c r="B67" s="627"/>
      <c r="C67" s="627"/>
      <c r="D67" s="627"/>
      <c r="E67" s="627"/>
      <c r="F67" s="627"/>
      <c r="G67" s="627"/>
      <c r="H67" s="627"/>
      <c r="I67" s="627"/>
      <c r="J67" s="627"/>
      <c r="K67" s="627"/>
      <c r="L67" s="627"/>
    </row>
    <row r="68" spans="1:12" x14ac:dyDescent="0.25">
      <c r="A68" s="627"/>
      <c r="B68" s="627"/>
      <c r="C68" s="627"/>
      <c r="D68" s="627"/>
      <c r="E68" s="627"/>
      <c r="F68" s="627"/>
      <c r="G68" s="627"/>
      <c r="H68" s="627"/>
      <c r="I68" s="627"/>
      <c r="J68" s="627"/>
      <c r="K68" s="627"/>
      <c r="L68" s="627"/>
    </row>
    <row r="69" spans="1:12" x14ac:dyDescent="0.25">
      <c r="A69" s="627"/>
      <c r="B69" s="627"/>
      <c r="C69" s="627"/>
      <c r="D69" s="627"/>
      <c r="E69" s="627"/>
      <c r="F69" s="627"/>
      <c r="G69" s="627"/>
      <c r="H69" s="627"/>
      <c r="I69" s="627"/>
      <c r="J69" s="627"/>
      <c r="K69" s="627"/>
      <c r="L69" s="627"/>
    </row>
    <row r="70" spans="1:12" x14ac:dyDescent="0.25">
      <c r="A70" s="627"/>
      <c r="B70" s="627"/>
      <c r="C70" s="627"/>
      <c r="D70" s="627"/>
      <c r="E70" s="627"/>
      <c r="F70" s="627"/>
      <c r="G70" s="627"/>
      <c r="H70" s="627"/>
      <c r="I70" s="627"/>
      <c r="J70" s="627"/>
      <c r="K70" s="627"/>
      <c r="L70" s="627"/>
    </row>
    <row r="71" spans="1:12" x14ac:dyDescent="0.25">
      <c r="A71" s="627"/>
      <c r="B71" s="627"/>
      <c r="C71" s="627"/>
      <c r="D71" s="627"/>
      <c r="E71" s="627"/>
      <c r="F71" s="627"/>
      <c r="G71" s="627"/>
      <c r="H71" s="627"/>
      <c r="I71" s="627"/>
      <c r="J71" s="627"/>
      <c r="K71" s="627"/>
      <c r="L71" s="627"/>
    </row>
    <row r="72" spans="1:12" x14ac:dyDescent="0.25">
      <c r="A72" s="627"/>
      <c r="B72" s="627"/>
      <c r="C72" s="627"/>
      <c r="D72" s="627"/>
      <c r="E72" s="627"/>
      <c r="F72" s="627"/>
      <c r="G72" s="627"/>
      <c r="H72" s="627"/>
      <c r="I72" s="627"/>
      <c r="J72" s="627"/>
      <c r="K72" s="627"/>
      <c r="L72" s="627"/>
    </row>
    <row r="73" spans="1:12" x14ac:dyDescent="0.25">
      <c r="A73" s="627"/>
      <c r="B73" s="627"/>
      <c r="C73" s="627"/>
      <c r="D73" s="627"/>
      <c r="E73" s="627"/>
      <c r="F73" s="627"/>
      <c r="G73" s="627"/>
      <c r="H73" s="627"/>
      <c r="I73" s="627"/>
      <c r="J73" s="627"/>
      <c r="K73" s="627"/>
      <c r="L73" s="627"/>
    </row>
    <row r="74" spans="1:12" x14ac:dyDescent="0.25">
      <c r="A74" s="627"/>
      <c r="B74" s="627"/>
      <c r="C74" s="627"/>
      <c r="D74" s="627"/>
      <c r="E74" s="627"/>
      <c r="F74" s="627"/>
      <c r="G74" s="627"/>
      <c r="H74" s="627"/>
      <c r="I74" s="627"/>
      <c r="J74" s="627"/>
      <c r="K74" s="627"/>
      <c r="L74" s="627"/>
    </row>
    <row r="75" spans="1:12" x14ac:dyDescent="0.25">
      <c r="A75" s="627"/>
      <c r="B75" s="627"/>
      <c r="C75" s="627"/>
      <c r="D75" s="627"/>
      <c r="E75" s="627"/>
      <c r="F75" s="627"/>
      <c r="G75" s="627"/>
      <c r="H75" s="627"/>
      <c r="I75" s="627"/>
      <c r="J75" s="627"/>
      <c r="K75" s="627"/>
      <c r="L75" s="627"/>
    </row>
    <row r="76" spans="1:12" x14ac:dyDescent="0.25">
      <c r="A76" s="627"/>
      <c r="B76" s="627"/>
      <c r="C76" s="627"/>
      <c r="D76" s="627"/>
      <c r="E76" s="627"/>
      <c r="F76" s="627"/>
      <c r="G76" s="627"/>
      <c r="H76" s="627"/>
      <c r="I76" s="627"/>
      <c r="J76" s="627"/>
      <c r="K76" s="627"/>
      <c r="L76" s="627"/>
    </row>
    <row r="77" spans="1:12" x14ac:dyDescent="0.25">
      <c r="A77" s="627"/>
      <c r="B77" s="627"/>
      <c r="C77" s="627"/>
      <c r="D77" s="627"/>
      <c r="E77" s="627"/>
      <c r="F77" s="627"/>
      <c r="G77" s="627"/>
      <c r="H77" s="627"/>
      <c r="I77" s="627"/>
      <c r="J77" s="627"/>
      <c r="K77" s="627"/>
      <c r="L77" s="627"/>
    </row>
    <row r="78" spans="1:12" x14ac:dyDescent="0.25">
      <c r="A78" s="627"/>
      <c r="B78" s="627"/>
      <c r="C78" s="627"/>
      <c r="D78" s="627"/>
      <c r="E78" s="627"/>
      <c r="F78" s="627"/>
      <c r="G78" s="627"/>
      <c r="H78" s="627"/>
      <c r="I78" s="627"/>
      <c r="J78" s="627"/>
      <c r="K78" s="627"/>
      <c r="L78" s="627"/>
    </row>
    <row r="79" spans="1:12" x14ac:dyDescent="0.25">
      <c r="A79" s="627"/>
      <c r="B79" s="627"/>
      <c r="C79" s="627"/>
      <c r="D79" s="627"/>
      <c r="E79" s="627"/>
      <c r="F79" s="627"/>
      <c r="G79" s="627"/>
      <c r="H79" s="627"/>
      <c r="I79" s="627"/>
      <c r="J79" s="627"/>
      <c r="K79" s="627"/>
      <c r="L79" s="627"/>
    </row>
    <row r="80" spans="1:12" x14ac:dyDescent="0.25">
      <c r="A80" s="627"/>
      <c r="B80" s="627"/>
      <c r="C80" s="627"/>
      <c r="D80" s="627"/>
      <c r="E80" s="627"/>
      <c r="F80" s="627"/>
      <c r="G80" s="627"/>
      <c r="H80" s="627"/>
      <c r="I80" s="627"/>
      <c r="J80" s="627"/>
      <c r="K80" s="627"/>
      <c r="L80" s="627"/>
    </row>
    <row r="81" spans="1:12" x14ac:dyDescent="0.25">
      <c r="A81" s="627"/>
      <c r="B81" s="627"/>
      <c r="C81" s="627"/>
      <c r="D81" s="627"/>
      <c r="E81" s="627"/>
      <c r="F81" s="627"/>
      <c r="G81" s="627"/>
      <c r="H81" s="627"/>
      <c r="I81" s="627"/>
      <c r="J81" s="627"/>
      <c r="K81" s="627"/>
      <c r="L81" s="627"/>
    </row>
    <row r="82" spans="1:12" x14ac:dyDescent="0.25">
      <c r="A82" s="627"/>
      <c r="B82" s="627"/>
      <c r="C82" s="627"/>
      <c r="D82" s="627"/>
      <c r="E82" s="627"/>
      <c r="F82" s="627"/>
      <c r="G82" s="627"/>
      <c r="H82" s="627"/>
      <c r="I82" s="627"/>
      <c r="J82" s="627"/>
      <c r="K82" s="627"/>
      <c r="L82" s="627"/>
    </row>
    <row r="83" spans="1:12" x14ac:dyDescent="0.25">
      <c r="A83" s="627"/>
      <c r="B83" s="627"/>
      <c r="C83" s="627"/>
      <c r="D83" s="627"/>
      <c r="E83" s="627"/>
      <c r="F83" s="627"/>
      <c r="G83" s="627"/>
      <c r="H83" s="627"/>
      <c r="I83" s="627"/>
      <c r="J83" s="627"/>
      <c r="K83" s="627"/>
      <c r="L83" s="627"/>
    </row>
    <row r="84" spans="1:12" x14ac:dyDescent="0.25">
      <c r="A84" s="627"/>
      <c r="B84" s="627"/>
      <c r="C84" s="627"/>
      <c r="D84" s="627"/>
      <c r="E84" s="627"/>
      <c r="F84" s="627"/>
      <c r="G84" s="627"/>
      <c r="H84" s="627"/>
      <c r="I84" s="627"/>
      <c r="J84" s="627"/>
      <c r="K84" s="627"/>
      <c r="L84" s="627"/>
    </row>
    <row r="85" spans="1:12" x14ac:dyDescent="0.25">
      <c r="A85" s="627"/>
      <c r="B85" s="627"/>
      <c r="C85" s="627"/>
      <c r="D85" s="627"/>
      <c r="E85" s="627"/>
      <c r="F85" s="627"/>
      <c r="G85" s="627"/>
      <c r="H85" s="627"/>
      <c r="I85" s="627"/>
      <c r="J85" s="627"/>
      <c r="K85" s="627"/>
      <c r="L85" s="627"/>
    </row>
    <row r="86" spans="1:12" x14ac:dyDescent="0.25">
      <c r="A86" s="627"/>
      <c r="B86" s="627"/>
      <c r="C86" s="627"/>
      <c r="D86" s="627"/>
      <c r="E86" s="627"/>
      <c r="F86" s="627"/>
      <c r="G86" s="627"/>
      <c r="H86" s="627"/>
      <c r="I86" s="627"/>
      <c r="J86" s="627"/>
      <c r="K86" s="627"/>
      <c r="L86" s="627"/>
    </row>
    <row r="87" spans="1:12" x14ac:dyDescent="0.25">
      <c r="A87" s="627"/>
      <c r="B87" s="627"/>
      <c r="C87" s="627"/>
      <c r="D87" s="627"/>
      <c r="E87" s="627"/>
      <c r="F87" s="627"/>
      <c r="G87" s="627"/>
      <c r="H87" s="627"/>
      <c r="I87" s="627"/>
      <c r="J87" s="627"/>
      <c r="K87" s="627"/>
      <c r="L87" s="627"/>
    </row>
    <row r="88" spans="1:12" x14ac:dyDescent="0.25">
      <c r="A88" s="627"/>
      <c r="B88" s="627"/>
      <c r="C88" s="627"/>
      <c r="D88" s="627"/>
      <c r="E88" s="627"/>
      <c r="F88" s="627"/>
      <c r="G88" s="627"/>
      <c r="H88" s="627"/>
      <c r="I88" s="627"/>
      <c r="J88" s="627"/>
      <c r="K88" s="627"/>
      <c r="L88" s="627"/>
    </row>
    <row r="89" spans="1:12" x14ac:dyDescent="0.25">
      <c r="A89" s="627"/>
      <c r="B89" s="627"/>
      <c r="C89" s="627"/>
      <c r="D89" s="627"/>
      <c r="E89" s="627"/>
      <c r="F89" s="627"/>
      <c r="G89" s="627"/>
      <c r="H89" s="627"/>
      <c r="I89" s="627"/>
      <c r="J89" s="627"/>
      <c r="K89" s="627"/>
      <c r="L89" s="627"/>
    </row>
    <row r="90" spans="1:12" x14ac:dyDescent="0.25">
      <c r="A90" s="627"/>
      <c r="B90" s="627"/>
      <c r="C90" s="627"/>
      <c r="D90" s="627"/>
      <c r="E90" s="627"/>
      <c r="F90" s="627"/>
      <c r="G90" s="627"/>
      <c r="H90" s="627"/>
      <c r="I90" s="627"/>
      <c r="J90" s="627"/>
      <c r="K90" s="627"/>
      <c r="L90" s="627"/>
    </row>
    <row r="91" spans="1:12" x14ac:dyDescent="0.25">
      <c r="A91" s="627"/>
      <c r="B91" s="627"/>
      <c r="C91" s="627"/>
      <c r="D91" s="627"/>
      <c r="E91" s="627"/>
      <c r="F91" s="627"/>
      <c r="G91" s="627"/>
      <c r="H91" s="627"/>
      <c r="I91" s="627"/>
      <c r="J91" s="627"/>
      <c r="K91" s="627"/>
      <c r="L91" s="627"/>
    </row>
    <row r="92" spans="1:12" x14ac:dyDescent="0.25">
      <c r="A92" s="627"/>
      <c r="B92" s="627"/>
      <c r="C92" s="627"/>
      <c r="D92" s="627"/>
      <c r="E92" s="627"/>
      <c r="F92" s="627"/>
      <c r="G92" s="627"/>
      <c r="H92" s="627"/>
      <c r="I92" s="627"/>
      <c r="J92" s="627"/>
      <c r="K92" s="627"/>
      <c r="L92" s="627"/>
    </row>
    <row r="93" spans="1:12" x14ac:dyDescent="0.25">
      <c r="A93" s="627"/>
      <c r="B93" s="627"/>
      <c r="C93" s="627"/>
      <c r="D93" s="627"/>
      <c r="E93" s="627"/>
      <c r="F93" s="627"/>
      <c r="G93" s="627"/>
      <c r="H93" s="627"/>
      <c r="I93" s="627"/>
      <c r="J93" s="627"/>
      <c r="K93" s="627"/>
      <c r="L93" s="627"/>
    </row>
    <row r="94" spans="1:12" x14ac:dyDescent="0.25">
      <c r="A94" s="627"/>
      <c r="B94" s="627"/>
      <c r="C94" s="627"/>
      <c r="D94" s="627"/>
      <c r="E94" s="627"/>
      <c r="F94" s="627"/>
      <c r="G94" s="627"/>
      <c r="H94" s="627"/>
      <c r="I94" s="627"/>
      <c r="J94" s="627"/>
      <c r="K94" s="627"/>
      <c r="L94" s="627"/>
    </row>
    <row r="95" spans="1:12" x14ac:dyDescent="0.25">
      <c r="A95" s="627"/>
      <c r="B95" s="627"/>
      <c r="C95" s="627"/>
      <c r="D95" s="627"/>
      <c r="E95" s="627"/>
      <c r="F95" s="627"/>
      <c r="G95" s="627"/>
      <c r="H95" s="627"/>
      <c r="I95" s="627"/>
      <c r="J95" s="627"/>
      <c r="K95" s="627"/>
      <c r="L95" s="627"/>
    </row>
    <row r="96" spans="1:12" x14ac:dyDescent="0.25">
      <c r="A96" s="627"/>
      <c r="B96" s="627"/>
      <c r="C96" s="627"/>
      <c r="D96" s="627"/>
      <c r="E96" s="627"/>
      <c r="F96" s="627"/>
      <c r="G96" s="627"/>
      <c r="H96" s="627"/>
      <c r="I96" s="627"/>
      <c r="J96" s="627"/>
      <c r="K96" s="627"/>
      <c r="L96" s="627"/>
    </row>
    <row r="97" spans="1:12" x14ac:dyDescent="0.25">
      <c r="A97" s="627"/>
      <c r="B97" s="627"/>
      <c r="C97" s="627"/>
      <c r="D97" s="627"/>
      <c r="E97" s="627"/>
      <c r="F97" s="627"/>
      <c r="G97" s="627"/>
      <c r="H97" s="627"/>
      <c r="I97" s="627"/>
      <c r="J97" s="627"/>
      <c r="K97" s="627"/>
      <c r="L97" s="627"/>
    </row>
    <row r="98" spans="1:12" x14ac:dyDescent="0.25">
      <c r="A98" s="627"/>
      <c r="B98" s="627"/>
      <c r="C98" s="627"/>
      <c r="D98" s="627"/>
      <c r="E98" s="627"/>
      <c r="F98" s="627"/>
      <c r="G98" s="627"/>
      <c r="H98" s="627"/>
      <c r="I98" s="627"/>
      <c r="J98" s="627"/>
      <c r="K98" s="627"/>
      <c r="L98" s="627"/>
    </row>
    <row r="99" spans="1:12" x14ac:dyDescent="0.25">
      <c r="A99" s="627"/>
      <c r="B99" s="627"/>
      <c r="C99" s="627"/>
      <c r="D99" s="627"/>
      <c r="E99" s="627"/>
      <c r="F99" s="627"/>
      <c r="G99" s="627"/>
      <c r="H99" s="627"/>
      <c r="I99" s="627"/>
      <c r="J99" s="627"/>
      <c r="K99" s="627"/>
      <c r="L99" s="627"/>
    </row>
    <row r="100" spans="1:12" x14ac:dyDescent="0.25">
      <c r="A100" s="627"/>
      <c r="B100" s="627"/>
      <c r="C100" s="627"/>
      <c r="D100" s="627"/>
      <c r="E100" s="627"/>
      <c r="F100" s="627"/>
      <c r="G100" s="627"/>
      <c r="H100" s="627"/>
      <c r="I100" s="627"/>
      <c r="J100" s="627"/>
      <c r="K100" s="627"/>
      <c r="L100" s="627"/>
    </row>
    <row r="101" spans="1:12" x14ac:dyDescent="0.25">
      <c r="A101" s="627"/>
      <c r="B101" s="627"/>
      <c r="C101" s="627"/>
      <c r="D101" s="627"/>
      <c r="E101" s="627"/>
      <c r="F101" s="627"/>
      <c r="G101" s="627"/>
      <c r="H101" s="627"/>
      <c r="I101" s="627"/>
      <c r="J101" s="627"/>
      <c r="K101" s="627"/>
      <c r="L101" s="627"/>
    </row>
    <row r="102" spans="1:12" x14ac:dyDescent="0.25">
      <c r="A102" s="627"/>
      <c r="B102" s="627"/>
      <c r="C102" s="627"/>
      <c r="D102" s="627"/>
      <c r="E102" s="627"/>
      <c r="F102" s="627"/>
      <c r="G102" s="627"/>
      <c r="H102" s="627"/>
      <c r="I102" s="627"/>
      <c r="J102" s="627"/>
      <c r="K102" s="627"/>
      <c r="L102" s="627"/>
    </row>
    <row r="103" spans="1:12" x14ac:dyDescent="0.25">
      <c r="A103" s="627"/>
      <c r="B103" s="627"/>
      <c r="C103" s="627"/>
      <c r="D103" s="627"/>
      <c r="E103" s="627"/>
      <c r="F103" s="627"/>
      <c r="G103" s="627"/>
      <c r="H103" s="627"/>
      <c r="I103" s="627"/>
      <c r="J103" s="627"/>
      <c r="K103" s="627"/>
      <c r="L103" s="627"/>
    </row>
    <row r="104" spans="1:12" x14ac:dyDescent="0.25">
      <c r="A104" s="627"/>
      <c r="B104" s="627"/>
      <c r="C104" s="627"/>
      <c r="D104" s="627"/>
      <c r="E104" s="627"/>
      <c r="F104" s="627"/>
      <c r="G104" s="627"/>
      <c r="H104" s="627"/>
      <c r="I104" s="627"/>
      <c r="J104" s="627"/>
      <c r="K104" s="627"/>
      <c r="L104" s="627"/>
    </row>
    <row r="105" spans="1:12" x14ac:dyDescent="0.25">
      <c r="A105" s="627"/>
      <c r="B105" s="627"/>
      <c r="C105" s="627"/>
      <c r="D105" s="627"/>
      <c r="E105" s="627"/>
      <c r="F105" s="627"/>
      <c r="G105" s="627"/>
      <c r="H105" s="627"/>
      <c r="I105" s="627"/>
      <c r="J105" s="627"/>
      <c r="K105" s="627"/>
      <c r="L105" s="627"/>
    </row>
    <row r="106" spans="1:12" x14ac:dyDescent="0.25">
      <c r="A106" s="627"/>
      <c r="B106" s="627"/>
      <c r="C106" s="627"/>
      <c r="D106" s="627"/>
      <c r="E106" s="627"/>
      <c r="F106" s="627"/>
      <c r="G106" s="627"/>
      <c r="H106" s="627"/>
      <c r="I106" s="627"/>
      <c r="J106" s="627"/>
      <c r="K106" s="627"/>
      <c r="L106" s="627"/>
    </row>
    <row r="107" spans="1:12" x14ac:dyDescent="0.25">
      <c r="A107" s="627"/>
      <c r="B107" s="627"/>
      <c r="C107" s="627"/>
      <c r="D107" s="627"/>
      <c r="E107" s="627"/>
      <c r="F107" s="627"/>
      <c r="G107" s="627"/>
      <c r="H107" s="627"/>
      <c r="I107" s="627"/>
      <c r="J107" s="627"/>
      <c r="K107" s="627"/>
      <c r="L107" s="627"/>
    </row>
    <row r="108" spans="1:12" x14ac:dyDescent="0.25">
      <c r="A108" s="627"/>
      <c r="B108" s="627"/>
      <c r="C108" s="627"/>
      <c r="D108" s="627"/>
      <c r="E108" s="627"/>
      <c r="F108" s="627"/>
      <c r="G108" s="627"/>
      <c r="H108" s="627"/>
      <c r="I108" s="627"/>
      <c r="J108" s="627"/>
      <c r="K108" s="627"/>
      <c r="L108" s="627"/>
    </row>
    <row r="109" spans="1:12" x14ac:dyDescent="0.25">
      <c r="A109" s="627"/>
      <c r="B109" s="627"/>
      <c r="C109" s="627"/>
      <c r="D109" s="627"/>
      <c r="E109" s="627"/>
      <c r="F109" s="627"/>
      <c r="G109" s="627"/>
      <c r="H109" s="627"/>
      <c r="I109" s="627"/>
      <c r="J109" s="627"/>
      <c r="K109" s="627"/>
      <c r="L109" s="627"/>
    </row>
    <row r="110" spans="1:12" x14ac:dyDescent="0.25">
      <c r="A110" s="627"/>
      <c r="B110" s="627"/>
      <c r="C110" s="627"/>
      <c r="D110" s="627"/>
      <c r="E110" s="627"/>
      <c r="F110" s="627"/>
      <c r="G110" s="627"/>
      <c r="H110" s="627"/>
      <c r="I110" s="627"/>
      <c r="J110" s="627"/>
      <c r="K110" s="627"/>
      <c r="L110" s="627"/>
    </row>
    <row r="111" spans="1:12" x14ac:dyDescent="0.25">
      <c r="A111" s="627"/>
      <c r="B111" s="627"/>
      <c r="C111" s="627"/>
      <c r="D111" s="627"/>
      <c r="E111" s="627"/>
      <c r="F111" s="627"/>
      <c r="G111" s="627"/>
      <c r="H111" s="627"/>
      <c r="I111" s="627"/>
      <c r="J111" s="627"/>
      <c r="K111" s="627"/>
      <c r="L111" s="627"/>
    </row>
    <row r="112" spans="1:12" x14ac:dyDescent="0.25">
      <c r="A112" s="627"/>
      <c r="B112" s="627"/>
      <c r="C112" s="627"/>
      <c r="D112" s="627"/>
      <c r="E112" s="627"/>
      <c r="F112" s="627"/>
      <c r="G112" s="627"/>
      <c r="H112" s="627"/>
      <c r="I112" s="627"/>
      <c r="J112" s="627"/>
      <c r="K112" s="627"/>
      <c r="L112" s="627"/>
    </row>
    <row r="113" spans="1:12" x14ac:dyDescent="0.25">
      <c r="A113" s="627"/>
      <c r="B113" s="627"/>
      <c r="C113" s="627"/>
      <c r="D113" s="627"/>
      <c r="E113" s="627"/>
      <c r="F113" s="627"/>
      <c r="G113" s="627"/>
      <c r="H113" s="627"/>
      <c r="I113" s="627"/>
      <c r="J113" s="627"/>
      <c r="K113" s="627"/>
      <c r="L113" s="627"/>
    </row>
    <row r="114" spans="1:12" x14ac:dyDescent="0.25">
      <c r="A114" s="627"/>
      <c r="B114" s="627"/>
      <c r="C114" s="627"/>
      <c r="D114" s="627"/>
      <c r="E114" s="627"/>
      <c r="F114" s="627"/>
      <c r="G114" s="627"/>
      <c r="H114" s="627"/>
      <c r="I114" s="627"/>
      <c r="J114" s="627"/>
      <c r="K114" s="627"/>
      <c r="L114" s="627"/>
    </row>
    <row r="115" spans="1:12" x14ac:dyDescent="0.25">
      <c r="A115" s="627"/>
      <c r="B115" s="627"/>
      <c r="C115" s="627"/>
      <c r="D115" s="627"/>
      <c r="E115" s="627"/>
      <c r="F115" s="627"/>
      <c r="G115" s="627"/>
      <c r="H115" s="627"/>
      <c r="I115" s="627"/>
      <c r="J115" s="627"/>
      <c r="K115" s="627"/>
      <c r="L115" s="627"/>
    </row>
    <row r="116" spans="1:12" x14ac:dyDescent="0.25">
      <c r="A116" s="627"/>
      <c r="B116" s="627"/>
      <c r="C116" s="627"/>
      <c r="D116" s="627"/>
      <c r="E116" s="627"/>
      <c r="F116" s="627"/>
      <c r="G116" s="627"/>
      <c r="H116" s="627"/>
      <c r="I116" s="627"/>
      <c r="J116" s="627"/>
      <c r="K116" s="627"/>
      <c r="L116" s="627"/>
    </row>
    <row r="117" spans="1:12" x14ac:dyDescent="0.25">
      <c r="A117" s="627"/>
      <c r="B117" s="627"/>
      <c r="C117" s="627"/>
      <c r="D117" s="627"/>
      <c r="E117" s="627"/>
      <c r="F117" s="627"/>
      <c r="G117" s="627"/>
      <c r="H117" s="627"/>
      <c r="I117" s="627"/>
      <c r="J117" s="627"/>
      <c r="K117" s="627"/>
      <c r="L117" s="627"/>
    </row>
    <row r="118" spans="1:12" x14ac:dyDescent="0.25">
      <c r="A118" s="627"/>
      <c r="B118" s="627"/>
      <c r="C118" s="627"/>
      <c r="D118" s="627"/>
      <c r="E118" s="627"/>
      <c r="F118" s="627"/>
      <c r="G118" s="627"/>
      <c r="H118" s="627"/>
      <c r="I118" s="627"/>
      <c r="J118" s="627"/>
      <c r="K118" s="627"/>
      <c r="L118" s="627"/>
    </row>
    <row r="119" spans="1:12" x14ac:dyDescent="0.25">
      <c r="A119" s="627"/>
      <c r="B119" s="627"/>
      <c r="C119" s="627"/>
      <c r="D119" s="627"/>
      <c r="E119" s="627"/>
      <c r="F119" s="627"/>
      <c r="G119" s="627"/>
      <c r="H119" s="627"/>
      <c r="I119" s="627"/>
      <c r="J119" s="627"/>
      <c r="K119" s="627"/>
      <c r="L119" s="627"/>
    </row>
    <row r="120" spans="1:12" x14ac:dyDescent="0.25">
      <c r="A120" s="627"/>
      <c r="B120" s="627"/>
      <c r="C120" s="627"/>
      <c r="D120" s="627"/>
      <c r="E120" s="627"/>
      <c r="F120" s="627"/>
      <c r="G120" s="627"/>
      <c r="H120" s="627"/>
      <c r="I120" s="627"/>
      <c r="J120" s="627"/>
      <c r="K120" s="627"/>
      <c r="L120" s="627"/>
    </row>
    <row r="121" spans="1:12" x14ac:dyDescent="0.25">
      <c r="A121" s="627"/>
      <c r="B121" s="627"/>
      <c r="C121" s="627"/>
      <c r="D121" s="627"/>
      <c r="E121" s="627"/>
      <c r="F121" s="627"/>
      <c r="G121" s="627"/>
      <c r="H121" s="627"/>
      <c r="I121" s="627"/>
      <c r="J121" s="627"/>
      <c r="K121" s="627"/>
      <c r="L121" s="627"/>
    </row>
    <row r="122" spans="1:12" x14ac:dyDescent="0.25">
      <c r="A122" s="627"/>
      <c r="B122" s="627"/>
      <c r="C122" s="627"/>
      <c r="D122" s="627"/>
      <c r="E122" s="627"/>
      <c r="F122" s="627"/>
      <c r="G122" s="627"/>
      <c r="H122" s="627"/>
      <c r="I122" s="627"/>
      <c r="J122" s="627"/>
      <c r="K122" s="627"/>
      <c r="L122" s="627"/>
    </row>
    <row r="123" spans="1:12" x14ac:dyDescent="0.25">
      <c r="A123" s="627"/>
      <c r="B123" s="627"/>
      <c r="C123" s="627"/>
      <c r="D123" s="627"/>
      <c r="E123" s="627"/>
      <c r="F123" s="627"/>
      <c r="G123" s="627"/>
      <c r="H123" s="627"/>
      <c r="I123" s="627"/>
      <c r="J123" s="627"/>
      <c r="K123" s="627"/>
      <c r="L123" s="627"/>
    </row>
    <row r="124" spans="1:12" x14ac:dyDescent="0.25">
      <c r="A124" s="627"/>
      <c r="B124" s="627"/>
      <c r="C124" s="627"/>
      <c r="D124" s="627"/>
      <c r="E124" s="627"/>
      <c r="F124" s="627"/>
      <c r="G124" s="627"/>
      <c r="H124" s="627"/>
      <c r="I124" s="627"/>
      <c r="J124" s="627"/>
      <c r="K124" s="627"/>
      <c r="L124" s="627"/>
    </row>
    <row r="125" spans="1:12" x14ac:dyDescent="0.25">
      <c r="A125" s="627"/>
      <c r="B125" s="627"/>
      <c r="C125" s="627"/>
      <c r="D125" s="627"/>
      <c r="E125" s="627"/>
      <c r="F125" s="627"/>
      <c r="G125" s="627"/>
      <c r="H125" s="627"/>
      <c r="I125" s="627"/>
      <c r="J125" s="627"/>
      <c r="K125" s="627"/>
      <c r="L125" s="627"/>
    </row>
    <row r="126" spans="1:12" x14ac:dyDescent="0.25">
      <c r="A126" s="627"/>
      <c r="B126" s="627"/>
      <c r="C126" s="627"/>
      <c r="D126" s="627"/>
      <c r="E126" s="627"/>
      <c r="F126" s="627"/>
      <c r="G126" s="627"/>
      <c r="H126" s="627"/>
      <c r="I126" s="627"/>
      <c r="J126" s="627"/>
      <c r="K126" s="627"/>
      <c r="L126" s="627"/>
    </row>
    <row r="127" spans="1:12" x14ac:dyDescent="0.25">
      <c r="A127" s="627"/>
      <c r="B127" s="627"/>
      <c r="C127" s="627"/>
      <c r="D127" s="627"/>
      <c r="E127" s="627"/>
      <c r="F127" s="627"/>
      <c r="G127" s="627"/>
      <c r="H127" s="627"/>
      <c r="I127" s="627"/>
      <c r="J127" s="627"/>
      <c r="K127" s="627"/>
      <c r="L127" s="627"/>
    </row>
    <row r="128" spans="1:12" x14ac:dyDescent="0.25">
      <c r="A128" s="627"/>
      <c r="B128" s="627"/>
      <c r="C128" s="627"/>
      <c r="D128" s="627"/>
      <c r="E128" s="627"/>
      <c r="F128" s="627"/>
      <c r="G128" s="627"/>
      <c r="H128" s="627"/>
      <c r="I128" s="627"/>
      <c r="J128" s="627"/>
      <c r="K128" s="627"/>
      <c r="L128" s="627"/>
    </row>
    <row r="129" spans="1:12" x14ac:dyDescent="0.25">
      <c r="A129" s="627"/>
      <c r="B129" s="627"/>
      <c r="C129" s="627"/>
      <c r="D129" s="627"/>
      <c r="E129" s="627"/>
      <c r="F129" s="627"/>
      <c r="G129" s="627"/>
      <c r="H129" s="627"/>
      <c r="I129" s="627"/>
      <c r="J129" s="627"/>
      <c r="K129" s="627"/>
      <c r="L129" s="627"/>
    </row>
    <row r="130" spans="1:12" x14ac:dyDescent="0.25">
      <c r="A130" s="627"/>
      <c r="B130" s="627"/>
      <c r="C130" s="627"/>
      <c r="D130" s="627"/>
      <c r="E130" s="627"/>
      <c r="F130" s="627"/>
      <c r="G130" s="627"/>
      <c r="H130" s="627"/>
      <c r="I130" s="627"/>
      <c r="J130" s="627"/>
      <c r="K130" s="627"/>
      <c r="L130" s="627"/>
    </row>
    <row r="131" spans="1:12" x14ac:dyDescent="0.25">
      <c r="A131" s="627"/>
      <c r="B131" s="627"/>
      <c r="C131" s="627"/>
      <c r="D131" s="627"/>
      <c r="E131" s="627"/>
      <c r="F131" s="627"/>
      <c r="G131" s="627"/>
      <c r="H131" s="627"/>
      <c r="I131" s="627"/>
      <c r="J131" s="627"/>
      <c r="K131" s="627"/>
      <c r="L131" s="627"/>
    </row>
    <row r="132" spans="1:12" x14ac:dyDescent="0.25">
      <c r="A132" s="627"/>
      <c r="B132" s="627"/>
      <c r="C132" s="627"/>
      <c r="D132" s="627"/>
      <c r="E132" s="627"/>
      <c r="F132" s="627"/>
      <c r="G132" s="627"/>
      <c r="H132" s="627"/>
      <c r="I132" s="627"/>
      <c r="J132" s="627"/>
      <c r="K132" s="627"/>
      <c r="L132" s="627"/>
    </row>
    <row r="133" spans="1:12" x14ac:dyDescent="0.25">
      <c r="A133" s="627"/>
      <c r="B133" s="627"/>
      <c r="C133" s="627"/>
      <c r="D133" s="627"/>
      <c r="E133" s="627"/>
      <c r="F133" s="627"/>
      <c r="G133" s="627"/>
      <c r="H133" s="627"/>
      <c r="I133" s="627"/>
      <c r="J133" s="627"/>
      <c r="K133" s="627"/>
      <c r="L133" s="627"/>
    </row>
    <row r="134" spans="1:12" x14ac:dyDescent="0.25">
      <c r="A134" s="627"/>
      <c r="B134" s="627"/>
      <c r="C134" s="627"/>
      <c r="D134" s="627"/>
      <c r="E134" s="627"/>
      <c r="F134" s="627"/>
      <c r="G134" s="627"/>
      <c r="H134" s="627"/>
      <c r="I134" s="627"/>
      <c r="J134" s="627"/>
      <c r="K134" s="627"/>
      <c r="L134" s="627"/>
    </row>
    <row r="135" spans="1:12" x14ac:dyDescent="0.25">
      <c r="A135" s="627"/>
      <c r="B135" s="627"/>
      <c r="C135" s="627"/>
      <c r="D135" s="627"/>
      <c r="E135" s="627"/>
      <c r="F135" s="627"/>
      <c r="G135" s="627"/>
      <c r="H135" s="627"/>
      <c r="I135" s="627"/>
      <c r="J135" s="627"/>
      <c r="K135" s="627"/>
      <c r="L135" s="627"/>
    </row>
    <row r="136" spans="1:12" x14ac:dyDescent="0.25">
      <c r="A136" s="627"/>
      <c r="B136" s="627"/>
      <c r="C136" s="627"/>
      <c r="D136" s="627"/>
      <c r="E136" s="627"/>
      <c r="F136" s="627"/>
      <c r="G136" s="627"/>
      <c r="H136" s="627"/>
      <c r="I136" s="627"/>
      <c r="J136" s="627"/>
      <c r="K136" s="627"/>
      <c r="L136" s="627"/>
    </row>
    <row r="137" spans="1:12" x14ac:dyDescent="0.25">
      <c r="A137" s="627"/>
      <c r="B137" s="627"/>
      <c r="C137" s="627"/>
      <c r="D137" s="627"/>
      <c r="E137" s="627"/>
      <c r="F137" s="627"/>
      <c r="G137" s="627"/>
      <c r="H137" s="627"/>
      <c r="I137" s="627"/>
      <c r="J137" s="627"/>
      <c r="K137" s="627"/>
      <c r="L137" s="627"/>
    </row>
    <row r="138" spans="1:12" x14ac:dyDescent="0.25">
      <c r="A138" s="627"/>
      <c r="B138" s="627"/>
      <c r="C138" s="627"/>
      <c r="D138" s="627"/>
      <c r="E138" s="627"/>
      <c r="F138" s="627"/>
      <c r="G138" s="627"/>
      <c r="H138" s="627"/>
      <c r="I138" s="627"/>
      <c r="J138" s="627"/>
      <c r="K138" s="627"/>
      <c r="L138" s="627"/>
    </row>
    <row r="139" spans="1:12" x14ac:dyDescent="0.25">
      <c r="A139" s="627"/>
      <c r="B139" s="627"/>
      <c r="C139" s="627"/>
      <c r="D139" s="627"/>
      <c r="E139" s="627"/>
      <c r="F139" s="627"/>
      <c r="G139" s="627"/>
      <c r="H139" s="627"/>
      <c r="I139" s="627"/>
      <c r="J139" s="627"/>
      <c r="K139" s="627"/>
      <c r="L139" s="627"/>
    </row>
    <row r="140" spans="1:12" x14ac:dyDescent="0.25">
      <c r="A140" s="627"/>
      <c r="B140" s="627"/>
      <c r="C140" s="627"/>
      <c r="D140" s="627"/>
      <c r="E140" s="627"/>
      <c r="F140" s="627"/>
      <c r="G140" s="627"/>
      <c r="H140" s="627"/>
      <c r="I140" s="627"/>
      <c r="J140" s="627"/>
      <c r="K140" s="627"/>
      <c r="L140" s="627"/>
    </row>
    <row r="141" spans="1:12" x14ac:dyDescent="0.25">
      <c r="A141" s="627"/>
      <c r="B141" s="627"/>
      <c r="C141" s="627"/>
      <c r="D141" s="627"/>
      <c r="E141" s="627"/>
      <c r="F141" s="627"/>
      <c r="G141" s="627"/>
      <c r="H141" s="627"/>
      <c r="I141" s="627"/>
      <c r="J141" s="627"/>
      <c r="K141" s="627"/>
      <c r="L141" s="627"/>
    </row>
    <row r="142" spans="1:12" x14ac:dyDescent="0.25">
      <c r="A142" s="627"/>
      <c r="B142" s="627"/>
      <c r="C142" s="627"/>
      <c r="D142" s="627"/>
      <c r="E142" s="627"/>
      <c r="F142" s="627"/>
      <c r="G142" s="627"/>
      <c r="H142" s="627"/>
      <c r="I142" s="627"/>
      <c r="J142" s="627"/>
      <c r="K142" s="627"/>
      <c r="L142" s="627"/>
    </row>
    <row r="143" spans="1:12" x14ac:dyDescent="0.25">
      <c r="A143" s="627"/>
      <c r="B143" s="627"/>
      <c r="C143" s="627"/>
      <c r="D143" s="627"/>
      <c r="E143" s="627"/>
      <c r="F143" s="627"/>
      <c r="G143" s="627"/>
      <c r="H143" s="627"/>
      <c r="I143" s="627"/>
      <c r="J143" s="627"/>
      <c r="K143" s="627"/>
      <c r="L143" s="627"/>
    </row>
    <row r="144" spans="1:12" x14ac:dyDescent="0.25">
      <c r="A144" s="627"/>
      <c r="B144" s="627"/>
      <c r="C144" s="627"/>
      <c r="D144" s="627"/>
      <c r="E144" s="627"/>
      <c r="F144" s="627"/>
      <c r="G144" s="627"/>
      <c r="H144" s="627"/>
      <c r="I144" s="627"/>
      <c r="J144" s="627"/>
      <c r="K144" s="627"/>
      <c r="L144" s="627"/>
    </row>
    <row r="145" spans="1:12" x14ac:dyDescent="0.25">
      <c r="A145" s="627"/>
      <c r="B145" s="627"/>
      <c r="C145" s="627"/>
      <c r="D145" s="627"/>
      <c r="E145" s="627"/>
      <c r="F145" s="627"/>
      <c r="G145" s="627"/>
      <c r="H145" s="627"/>
      <c r="I145" s="627"/>
      <c r="J145" s="627"/>
      <c r="K145" s="627"/>
      <c r="L145" s="627"/>
    </row>
    <row r="146" spans="1:12" x14ac:dyDescent="0.25">
      <c r="A146" s="627"/>
      <c r="B146" s="627"/>
      <c r="C146" s="627"/>
      <c r="D146" s="627"/>
      <c r="E146" s="627"/>
      <c r="F146" s="627"/>
      <c r="G146" s="627"/>
      <c r="H146" s="627"/>
      <c r="I146" s="627"/>
      <c r="J146" s="627"/>
      <c r="K146" s="627"/>
      <c r="L146" s="627"/>
    </row>
    <row r="147" spans="1:12" x14ac:dyDescent="0.25">
      <c r="A147" s="627"/>
      <c r="B147" s="627"/>
      <c r="C147" s="627"/>
      <c r="D147" s="627"/>
      <c r="E147" s="627"/>
      <c r="F147" s="627"/>
      <c r="G147" s="627"/>
      <c r="H147" s="627"/>
      <c r="I147" s="627"/>
      <c r="J147" s="627"/>
      <c r="K147" s="627"/>
      <c r="L147" s="627"/>
    </row>
    <row r="148" spans="1:12" x14ac:dyDescent="0.25">
      <c r="A148" s="627"/>
      <c r="B148" s="627"/>
      <c r="C148" s="627"/>
      <c r="D148" s="627"/>
      <c r="E148" s="627"/>
      <c r="F148" s="627"/>
      <c r="G148" s="627"/>
      <c r="H148" s="627"/>
      <c r="I148" s="627"/>
      <c r="J148" s="627"/>
      <c r="K148" s="627"/>
      <c r="L148" s="627"/>
    </row>
    <row r="149" spans="1:12" x14ac:dyDescent="0.25">
      <c r="A149" s="627"/>
      <c r="B149" s="627"/>
      <c r="C149" s="627"/>
      <c r="D149" s="627"/>
      <c r="E149" s="627"/>
      <c r="F149" s="627"/>
      <c r="G149" s="627"/>
      <c r="H149" s="627"/>
      <c r="I149" s="627"/>
      <c r="J149" s="627"/>
      <c r="K149" s="627"/>
      <c r="L149" s="627"/>
    </row>
    <row r="150" spans="1:12" x14ac:dyDescent="0.25">
      <c r="A150" s="627"/>
      <c r="B150" s="627"/>
      <c r="C150" s="627"/>
      <c r="D150" s="627"/>
      <c r="E150" s="627"/>
      <c r="F150" s="627"/>
      <c r="G150" s="627"/>
      <c r="H150" s="627"/>
      <c r="I150" s="627"/>
      <c r="J150" s="627"/>
      <c r="K150" s="627"/>
      <c r="L150" s="627"/>
    </row>
    <row r="151" spans="1:12" x14ac:dyDescent="0.25">
      <c r="A151" s="627"/>
      <c r="B151" s="627"/>
      <c r="C151" s="627"/>
      <c r="D151" s="627"/>
      <c r="E151" s="627"/>
      <c r="F151" s="627"/>
      <c r="G151" s="627"/>
      <c r="H151" s="627"/>
      <c r="I151" s="627"/>
      <c r="J151" s="627"/>
      <c r="K151" s="627"/>
      <c r="L151" s="627"/>
    </row>
    <row r="152" spans="1:12" x14ac:dyDescent="0.25">
      <c r="A152" s="627"/>
      <c r="B152" s="627"/>
      <c r="C152" s="627"/>
      <c r="D152" s="627"/>
      <c r="E152" s="627"/>
      <c r="F152" s="627"/>
      <c r="G152" s="627"/>
      <c r="H152" s="627"/>
      <c r="I152" s="627"/>
      <c r="J152" s="627"/>
      <c r="K152" s="627"/>
      <c r="L152" s="627"/>
    </row>
    <row r="153" spans="1:12" x14ac:dyDescent="0.25">
      <c r="A153" s="627"/>
      <c r="B153" s="627"/>
      <c r="C153" s="627"/>
      <c r="D153" s="627"/>
      <c r="E153" s="627"/>
      <c r="F153" s="627"/>
      <c r="G153" s="627"/>
      <c r="H153" s="627"/>
      <c r="I153" s="627"/>
      <c r="J153" s="627"/>
      <c r="K153" s="627"/>
      <c r="L153" s="627"/>
    </row>
    <row r="154" spans="1:12" x14ac:dyDescent="0.25">
      <c r="A154" s="627"/>
      <c r="B154" s="627"/>
      <c r="C154" s="627"/>
      <c r="D154" s="627"/>
      <c r="E154" s="627"/>
      <c r="F154" s="627"/>
      <c r="G154" s="627"/>
      <c r="H154" s="627"/>
      <c r="I154" s="627"/>
      <c r="J154" s="627"/>
      <c r="K154" s="627"/>
      <c r="L154" s="627"/>
    </row>
    <row r="155" spans="1:12" x14ac:dyDescent="0.25">
      <c r="A155" s="627"/>
      <c r="B155" s="627"/>
      <c r="C155" s="627"/>
      <c r="D155" s="627"/>
      <c r="E155" s="627"/>
      <c r="F155" s="627"/>
      <c r="G155" s="627"/>
      <c r="H155" s="627"/>
      <c r="I155" s="627"/>
      <c r="J155" s="627"/>
      <c r="K155" s="627"/>
      <c r="L155" s="627"/>
    </row>
    <row r="156" spans="1:12" x14ac:dyDescent="0.25">
      <c r="A156" s="627"/>
      <c r="B156" s="627"/>
      <c r="C156" s="627"/>
      <c r="D156" s="627"/>
      <c r="E156" s="627"/>
      <c r="F156" s="627"/>
      <c r="G156" s="627"/>
      <c r="H156" s="627"/>
      <c r="I156" s="627"/>
      <c r="J156" s="627"/>
      <c r="K156" s="627"/>
      <c r="L156" s="627"/>
    </row>
    <row r="157" spans="1:12" x14ac:dyDescent="0.25">
      <c r="A157" s="627"/>
      <c r="B157" s="627"/>
      <c r="C157" s="627"/>
      <c r="D157" s="627"/>
      <c r="E157" s="627"/>
      <c r="F157" s="627"/>
      <c r="G157" s="627"/>
      <c r="H157" s="627"/>
      <c r="I157" s="627"/>
      <c r="J157" s="627"/>
      <c r="K157" s="627"/>
      <c r="L157" s="627"/>
    </row>
    <row r="158" spans="1:12" x14ac:dyDescent="0.25">
      <c r="A158" s="627"/>
      <c r="B158" s="627"/>
      <c r="C158" s="627"/>
      <c r="D158" s="627"/>
      <c r="E158" s="627"/>
      <c r="F158" s="627"/>
      <c r="G158" s="627"/>
      <c r="H158" s="627"/>
      <c r="I158" s="627"/>
      <c r="J158" s="627"/>
      <c r="K158" s="627"/>
      <c r="L158" s="627"/>
    </row>
    <row r="159" spans="1:12" x14ac:dyDescent="0.25">
      <c r="A159" s="627"/>
      <c r="B159" s="627"/>
      <c r="C159" s="627"/>
      <c r="D159" s="627"/>
      <c r="E159" s="627"/>
      <c r="F159" s="627"/>
      <c r="G159" s="627"/>
      <c r="H159" s="627"/>
      <c r="I159" s="627"/>
      <c r="J159" s="627"/>
      <c r="K159" s="627"/>
      <c r="L159" s="627"/>
    </row>
    <row r="160" spans="1:12" x14ac:dyDescent="0.25">
      <c r="A160" s="627"/>
      <c r="B160" s="627"/>
      <c r="C160" s="627"/>
      <c r="D160" s="627"/>
      <c r="E160" s="627"/>
      <c r="F160" s="627"/>
      <c r="G160" s="627"/>
      <c r="H160" s="627"/>
      <c r="I160" s="627"/>
      <c r="J160" s="627"/>
      <c r="K160" s="627"/>
      <c r="L160" s="627"/>
    </row>
    <row r="161" spans="1:12" x14ac:dyDescent="0.25">
      <c r="A161" s="627"/>
      <c r="B161" s="627"/>
      <c r="C161" s="627"/>
      <c r="D161" s="627"/>
      <c r="E161" s="627"/>
      <c r="F161" s="627"/>
      <c r="G161" s="627"/>
      <c r="H161" s="627"/>
      <c r="I161" s="627"/>
      <c r="J161" s="627"/>
      <c r="K161" s="627"/>
      <c r="L161" s="627"/>
    </row>
    <row r="162" spans="1:12" x14ac:dyDescent="0.25">
      <c r="A162" s="627"/>
      <c r="B162" s="627"/>
      <c r="C162" s="627"/>
      <c r="D162" s="627"/>
      <c r="E162" s="627"/>
      <c r="F162" s="627"/>
      <c r="G162" s="627"/>
      <c r="H162" s="627"/>
      <c r="I162" s="627"/>
      <c r="J162" s="627"/>
      <c r="K162" s="627"/>
      <c r="L162" s="627"/>
    </row>
    <row r="163" spans="1:12" x14ac:dyDescent="0.25">
      <c r="A163" s="627"/>
      <c r="B163" s="627"/>
      <c r="C163" s="627"/>
      <c r="D163" s="627"/>
      <c r="E163" s="627"/>
      <c r="F163" s="627"/>
      <c r="G163" s="627"/>
      <c r="H163" s="627"/>
      <c r="I163" s="627"/>
      <c r="J163" s="627"/>
      <c r="K163" s="627"/>
      <c r="L163" s="627"/>
    </row>
    <row r="164" spans="1:12" x14ac:dyDescent="0.25">
      <c r="A164" s="627"/>
      <c r="B164" s="627"/>
      <c r="C164" s="627"/>
      <c r="D164" s="627"/>
      <c r="E164" s="627"/>
      <c r="F164" s="627"/>
      <c r="G164" s="627"/>
      <c r="H164" s="627"/>
      <c r="I164" s="627"/>
      <c r="J164" s="627"/>
      <c r="K164" s="627"/>
      <c r="L164" s="627"/>
    </row>
    <row r="165" spans="1:12" x14ac:dyDescent="0.25">
      <c r="A165" s="627"/>
      <c r="B165" s="627"/>
      <c r="C165" s="627"/>
      <c r="D165" s="627"/>
      <c r="E165" s="627"/>
      <c r="F165" s="627"/>
      <c r="G165" s="627"/>
      <c r="H165" s="627"/>
      <c r="I165" s="627"/>
      <c r="J165" s="627"/>
      <c r="K165" s="627"/>
      <c r="L165" s="627"/>
    </row>
    <row r="166" spans="1:12" x14ac:dyDescent="0.25">
      <c r="A166" s="627"/>
      <c r="B166" s="627"/>
      <c r="C166" s="627"/>
      <c r="D166" s="627"/>
      <c r="E166" s="627"/>
      <c r="F166" s="627"/>
      <c r="G166" s="627"/>
      <c r="H166" s="627"/>
      <c r="I166" s="627"/>
      <c r="J166" s="627"/>
      <c r="K166" s="627"/>
      <c r="L166" s="627"/>
    </row>
    <row r="167" spans="1:12" x14ac:dyDescent="0.25">
      <c r="A167" s="627"/>
      <c r="B167" s="627"/>
      <c r="C167" s="627"/>
      <c r="D167" s="627"/>
      <c r="E167" s="627"/>
      <c r="F167" s="627"/>
      <c r="G167" s="627"/>
      <c r="H167" s="627"/>
      <c r="I167" s="627"/>
      <c r="J167" s="627"/>
      <c r="K167" s="627"/>
      <c r="L167" s="627"/>
    </row>
    <row r="168" spans="1:12" x14ac:dyDescent="0.25">
      <c r="A168" s="627"/>
      <c r="B168" s="627"/>
      <c r="C168" s="627"/>
      <c r="D168" s="627"/>
      <c r="E168" s="627"/>
      <c r="F168" s="627"/>
      <c r="G168" s="627"/>
      <c r="H168" s="627"/>
      <c r="I168" s="627"/>
      <c r="J168" s="627"/>
      <c r="K168" s="627"/>
      <c r="L168" s="627"/>
    </row>
    <row r="169" spans="1:12" x14ac:dyDescent="0.25">
      <c r="A169" s="627"/>
      <c r="B169" s="627"/>
      <c r="C169" s="627"/>
      <c r="D169" s="627"/>
      <c r="E169" s="627"/>
      <c r="F169" s="627"/>
      <c r="G169" s="627"/>
      <c r="H169" s="627"/>
      <c r="I169" s="627"/>
      <c r="J169" s="627"/>
      <c r="K169" s="627"/>
      <c r="L169" s="627"/>
    </row>
    <row r="170" spans="1:12" x14ac:dyDescent="0.25">
      <c r="A170" s="627"/>
      <c r="B170" s="627"/>
      <c r="C170" s="627"/>
      <c r="D170" s="627"/>
      <c r="E170" s="627"/>
      <c r="F170" s="627"/>
      <c r="G170" s="627"/>
      <c r="H170" s="627"/>
      <c r="I170" s="627"/>
      <c r="J170" s="627"/>
      <c r="K170" s="627"/>
      <c r="L170" s="627"/>
    </row>
    <row r="171" spans="1:12" x14ac:dyDescent="0.25">
      <c r="A171" s="627"/>
      <c r="B171" s="627"/>
      <c r="C171" s="627"/>
      <c r="D171" s="627"/>
      <c r="E171" s="627"/>
      <c r="F171" s="627"/>
      <c r="G171" s="627"/>
      <c r="H171" s="627"/>
      <c r="I171" s="627"/>
      <c r="J171" s="627"/>
      <c r="K171" s="627"/>
      <c r="L171" s="627"/>
    </row>
    <row r="172" spans="1:12" x14ac:dyDescent="0.25">
      <c r="A172" s="627"/>
      <c r="B172" s="627"/>
      <c r="C172" s="627"/>
      <c r="D172" s="627"/>
      <c r="E172" s="627"/>
      <c r="F172" s="627"/>
      <c r="G172" s="627"/>
      <c r="H172" s="627"/>
      <c r="I172" s="627"/>
      <c r="J172" s="627"/>
      <c r="K172" s="627"/>
      <c r="L172" s="627"/>
    </row>
    <row r="173" spans="1:12" x14ac:dyDescent="0.25">
      <c r="A173" s="627"/>
      <c r="B173" s="627"/>
      <c r="C173" s="627"/>
      <c r="D173" s="627"/>
      <c r="E173" s="627"/>
      <c r="F173" s="627"/>
      <c r="G173" s="627"/>
      <c r="H173" s="627"/>
      <c r="I173" s="627"/>
      <c r="J173" s="627"/>
      <c r="K173" s="627"/>
      <c r="L173" s="627"/>
    </row>
    <row r="174" spans="1:12" x14ac:dyDescent="0.25">
      <c r="A174" s="627"/>
      <c r="B174" s="627"/>
      <c r="C174" s="627"/>
      <c r="D174" s="627"/>
      <c r="E174" s="627"/>
      <c r="F174" s="627"/>
      <c r="G174" s="627"/>
      <c r="H174" s="627"/>
      <c r="I174" s="627"/>
      <c r="J174" s="627"/>
      <c r="K174" s="627"/>
      <c r="L174" s="627"/>
    </row>
    <row r="175" spans="1:12" x14ac:dyDescent="0.25">
      <c r="A175" s="627"/>
      <c r="B175" s="627"/>
      <c r="C175" s="627"/>
      <c r="D175" s="627"/>
      <c r="E175" s="627"/>
      <c r="F175" s="627"/>
      <c r="G175" s="627"/>
      <c r="H175" s="627"/>
      <c r="I175" s="627"/>
      <c r="J175" s="627"/>
      <c r="K175" s="627"/>
      <c r="L175" s="627"/>
    </row>
    <row r="176" spans="1:12" x14ac:dyDescent="0.25">
      <c r="A176" s="627"/>
      <c r="B176" s="627"/>
      <c r="C176" s="627"/>
      <c r="D176" s="627"/>
      <c r="E176" s="627"/>
      <c r="F176" s="627"/>
      <c r="G176" s="627"/>
      <c r="H176" s="627"/>
      <c r="I176" s="627"/>
      <c r="J176" s="627"/>
      <c r="K176" s="627"/>
      <c r="L176" s="627"/>
    </row>
    <row r="177" spans="1:12" x14ac:dyDescent="0.25">
      <c r="A177" s="627"/>
      <c r="B177" s="627"/>
      <c r="C177" s="627"/>
      <c r="D177" s="627"/>
      <c r="E177" s="627"/>
      <c r="F177" s="627"/>
      <c r="G177" s="627"/>
      <c r="H177" s="627"/>
      <c r="I177" s="627"/>
      <c r="J177" s="627"/>
      <c r="K177" s="627"/>
      <c r="L177" s="627"/>
    </row>
    <row r="178" spans="1:12" x14ac:dyDescent="0.25">
      <c r="A178" s="627"/>
      <c r="B178" s="627"/>
      <c r="C178" s="627"/>
      <c r="D178" s="627"/>
      <c r="E178" s="627"/>
      <c r="F178" s="627"/>
      <c r="G178" s="627"/>
      <c r="H178" s="627"/>
      <c r="I178" s="627"/>
      <c r="J178" s="627"/>
      <c r="K178" s="627"/>
      <c r="L178" s="627"/>
    </row>
    <row r="179" spans="1:12" x14ac:dyDescent="0.25">
      <c r="A179" s="627"/>
      <c r="B179" s="627"/>
      <c r="C179" s="627"/>
      <c r="D179" s="627"/>
      <c r="E179" s="627"/>
      <c r="F179" s="627"/>
      <c r="G179" s="627"/>
      <c r="H179" s="627"/>
      <c r="I179" s="627"/>
      <c r="J179" s="627"/>
      <c r="K179" s="627"/>
      <c r="L179" s="627"/>
    </row>
    <row r="180" spans="1:12" x14ac:dyDescent="0.25">
      <c r="A180" s="627"/>
      <c r="B180" s="627"/>
      <c r="C180" s="627"/>
      <c r="D180" s="627"/>
      <c r="E180" s="627"/>
      <c r="F180" s="627"/>
      <c r="G180" s="627"/>
      <c r="H180" s="627"/>
      <c r="I180" s="627"/>
      <c r="J180" s="627"/>
      <c r="K180" s="627"/>
      <c r="L180" s="627"/>
    </row>
    <row r="181" spans="1:12" x14ac:dyDescent="0.25">
      <c r="A181" s="627"/>
      <c r="B181" s="627"/>
      <c r="C181" s="627"/>
      <c r="D181" s="627"/>
      <c r="E181" s="627"/>
      <c r="F181" s="627"/>
      <c r="G181" s="627"/>
      <c r="H181" s="627"/>
      <c r="I181" s="627"/>
      <c r="J181" s="627"/>
      <c r="K181" s="627"/>
      <c r="L181" s="627"/>
    </row>
    <row r="182" spans="1:12" x14ac:dyDescent="0.25">
      <c r="A182" s="627"/>
      <c r="B182" s="627"/>
      <c r="C182" s="627"/>
      <c r="D182" s="627"/>
      <c r="E182" s="627"/>
      <c r="F182" s="627"/>
      <c r="G182" s="627"/>
      <c r="H182" s="627"/>
      <c r="I182" s="627"/>
      <c r="J182" s="627"/>
      <c r="K182" s="627"/>
      <c r="L182" s="627"/>
    </row>
    <row r="183" spans="1:12" x14ac:dyDescent="0.25">
      <c r="A183" s="627"/>
      <c r="B183" s="627"/>
      <c r="C183" s="627"/>
      <c r="D183" s="627"/>
      <c r="E183" s="627"/>
      <c r="F183" s="627"/>
      <c r="G183" s="627"/>
      <c r="H183" s="627"/>
      <c r="I183" s="627"/>
      <c r="J183" s="627"/>
      <c r="K183" s="627"/>
      <c r="L183" s="627"/>
    </row>
    <row r="184" spans="1:12" x14ac:dyDescent="0.25">
      <c r="A184" s="627"/>
      <c r="B184" s="627"/>
      <c r="C184" s="627"/>
      <c r="D184" s="627"/>
      <c r="E184" s="627"/>
      <c r="F184" s="627"/>
      <c r="G184" s="627"/>
      <c r="H184" s="627"/>
      <c r="I184" s="627"/>
      <c r="J184" s="627"/>
      <c r="K184" s="627"/>
      <c r="L184" s="627"/>
    </row>
    <row r="185" spans="1:12" x14ac:dyDescent="0.25">
      <c r="A185" s="627"/>
      <c r="B185" s="627"/>
      <c r="C185" s="627"/>
      <c r="D185" s="627"/>
      <c r="E185" s="627"/>
      <c r="F185" s="627"/>
      <c r="G185" s="627"/>
      <c r="H185" s="627"/>
      <c r="I185" s="627"/>
      <c r="J185" s="627"/>
      <c r="K185" s="627"/>
      <c r="L185" s="627"/>
    </row>
    <row r="186" spans="1:12" x14ac:dyDescent="0.25">
      <c r="A186" s="627"/>
      <c r="B186" s="627"/>
      <c r="C186" s="627"/>
      <c r="D186" s="627"/>
      <c r="E186" s="627"/>
      <c r="F186" s="627"/>
      <c r="G186" s="627"/>
      <c r="H186" s="627"/>
      <c r="I186" s="627"/>
      <c r="J186" s="627"/>
      <c r="K186" s="627"/>
      <c r="L186" s="627"/>
    </row>
    <row r="187" spans="1:12" x14ac:dyDescent="0.25">
      <c r="A187" s="627"/>
      <c r="B187" s="627"/>
      <c r="C187" s="627"/>
      <c r="D187" s="627"/>
      <c r="E187" s="627"/>
      <c r="F187" s="627"/>
      <c r="G187" s="627"/>
      <c r="H187" s="627"/>
      <c r="I187" s="627"/>
      <c r="J187" s="627"/>
      <c r="K187" s="627"/>
      <c r="L187" s="627"/>
    </row>
    <row r="188" spans="1:12" x14ac:dyDescent="0.25">
      <c r="A188" s="627"/>
      <c r="B188" s="627"/>
      <c r="C188" s="627"/>
      <c r="D188" s="627"/>
      <c r="E188" s="627"/>
      <c r="F188" s="627"/>
      <c r="G188" s="627"/>
      <c r="H188" s="627"/>
      <c r="I188" s="627"/>
      <c r="J188" s="627"/>
      <c r="K188" s="627"/>
      <c r="L188" s="627"/>
    </row>
    <row r="189" spans="1:12" x14ac:dyDescent="0.25">
      <c r="A189" s="627"/>
      <c r="B189" s="627"/>
      <c r="C189" s="627"/>
      <c r="D189" s="627"/>
      <c r="E189" s="627"/>
      <c r="F189" s="627"/>
      <c r="G189" s="627"/>
      <c r="H189" s="627"/>
      <c r="I189" s="627"/>
      <c r="J189" s="627"/>
      <c r="K189" s="627"/>
      <c r="L189" s="627"/>
    </row>
    <row r="190" spans="1:12" x14ac:dyDescent="0.25">
      <c r="A190" s="627"/>
      <c r="B190" s="627"/>
      <c r="C190" s="627"/>
      <c r="D190" s="627"/>
      <c r="E190" s="627"/>
      <c r="F190" s="627"/>
      <c r="G190" s="627"/>
      <c r="H190" s="627"/>
      <c r="I190" s="627"/>
      <c r="J190" s="627"/>
      <c r="K190" s="627"/>
      <c r="L190" s="627"/>
    </row>
    <row r="191" spans="1:12" x14ac:dyDescent="0.25">
      <c r="A191" s="627"/>
      <c r="B191" s="627"/>
      <c r="C191" s="627"/>
      <c r="D191" s="627"/>
      <c r="E191" s="627"/>
      <c r="F191" s="627"/>
      <c r="G191" s="627"/>
      <c r="H191" s="627"/>
      <c r="I191" s="627"/>
      <c r="J191" s="627"/>
      <c r="K191" s="627"/>
      <c r="L191" s="627"/>
    </row>
    <row r="192" spans="1:12" x14ac:dyDescent="0.25">
      <c r="A192" s="627"/>
      <c r="B192" s="627"/>
      <c r="C192" s="627"/>
      <c r="D192" s="627"/>
      <c r="E192" s="627"/>
      <c r="F192" s="627"/>
      <c r="G192" s="627"/>
      <c r="H192" s="627"/>
      <c r="I192" s="627"/>
      <c r="J192" s="627"/>
      <c r="K192" s="627"/>
      <c r="L192" s="627"/>
    </row>
    <row r="193" spans="1:12" x14ac:dyDescent="0.25">
      <c r="A193" s="627"/>
      <c r="B193" s="627"/>
      <c r="C193" s="627"/>
      <c r="D193" s="627"/>
      <c r="E193" s="627"/>
      <c r="F193" s="627"/>
      <c r="G193" s="627"/>
      <c r="H193" s="627"/>
      <c r="I193" s="627"/>
      <c r="J193" s="627"/>
      <c r="K193" s="627"/>
      <c r="L193" s="627"/>
    </row>
    <row r="194" spans="1:12" x14ac:dyDescent="0.25">
      <c r="A194" s="627"/>
      <c r="B194" s="627"/>
      <c r="C194" s="627"/>
      <c r="D194" s="627"/>
      <c r="E194" s="627"/>
      <c r="F194" s="627"/>
      <c r="G194" s="627"/>
      <c r="H194" s="627"/>
      <c r="I194" s="627"/>
      <c r="J194" s="627"/>
      <c r="K194" s="627"/>
      <c r="L194" s="627"/>
    </row>
    <row r="195" spans="1:12" x14ac:dyDescent="0.25">
      <c r="A195" s="627"/>
      <c r="B195" s="627"/>
      <c r="C195" s="627"/>
      <c r="D195" s="627"/>
      <c r="E195" s="627"/>
      <c r="F195" s="627"/>
      <c r="G195" s="627"/>
      <c r="H195" s="627"/>
      <c r="I195" s="627"/>
      <c r="J195" s="627"/>
      <c r="K195" s="627"/>
      <c r="L195" s="627"/>
    </row>
    <row r="196" spans="1:12" x14ac:dyDescent="0.25">
      <c r="A196" s="627"/>
      <c r="B196" s="627"/>
      <c r="C196" s="627"/>
      <c r="D196" s="627"/>
      <c r="E196" s="627"/>
      <c r="F196" s="627"/>
      <c r="G196" s="627"/>
      <c r="H196" s="627"/>
      <c r="I196" s="627"/>
      <c r="J196" s="627"/>
      <c r="K196" s="627"/>
      <c r="L196" s="627"/>
    </row>
    <row r="197" spans="1:12" x14ac:dyDescent="0.25">
      <c r="A197" s="627"/>
      <c r="B197" s="627"/>
      <c r="C197" s="627"/>
      <c r="D197" s="627"/>
      <c r="E197" s="627"/>
      <c r="F197" s="627"/>
      <c r="G197" s="627"/>
      <c r="H197" s="627"/>
      <c r="I197" s="627"/>
      <c r="J197" s="627"/>
      <c r="K197" s="627"/>
      <c r="L197" s="627"/>
    </row>
    <row r="198" spans="1:12" x14ac:dyDescent="0.25">
      <c r="A198" s="627"/>
      <c r="B198" s="627"/>
      <c r="C198" s="627"/>
      <c r="D198" s="627"/>
      <c r="E198" s="627"/>
      <c r="F198" s="627"/>
      <c r="G198" s="627"/>
      <c r="H198" s="627"/>
      <c r="I198" s="627"/>
      <c r="J198" s="627"/>
      <c r="K198" s="627"/>
      <c r="L198" s="627"/>
    </row>
    <row r="199" spans="1:12" x14ac:dyDescent="0.25">
      <c r="A199" s="627"/>
      <c r="B199" s="627"/>
      <c r="C199" s="627"/>
      <c r="D199" s="627"/>
      <c r="E199" s="627"/>
      <c r="F199" s="627"/>
      <c r="G199" s="627"/>
      <c r="H199" s="627"/>
      <c r="I199" s="627"/>
      <c r="J199" s="627"/>
      <c r="K199" s="627"/>
      <c r="L199" s="627"/>
    </row>
    <row r="200" spans="1:12" x14ac:dyDescent="0.25">
      <c r="A200" s="627"/>
      <c r="B200" s="627"/>
      <c r="C200" s="627"/>
      <c r="D200" s="627"/>
      <c r="E200" s="627"/>
      <c r="F200" s="627"/>
      <c r="G200" s="627"/>
      <c r="H200" s="627"/>
      <c r="I200" s="627"/>
      <c r="J200" s="627"/>
      <c r="K200" s="627"/>
      <c r="L200" s="627"/>
    </row>
    <row r="201" spans="1:12" x14ac:dyDescent="0.25">
      <c r="A201" s="627"/>
      <c r="B201" s="627"/>
      <c r="C201" s="627"/>
      <c r="D201" s="627"/>
      <c r="E201" s="627"/>
      <c r="F201" s="627"/>
      <c r="G201" s="627"/>
      <c r="H201" s="627"/>
      <c r="I201" s="627"/>
      <c r="J201" s="627"/>
      <c r="K201" s="627"/>
      <c r="L201" s="627"/>
    </row>
    <row r="202" spans="1:12" x14ac:dyDescent="0.25">
      <c r="A202" s="627"/>
      <c r="B202" s="627"/>
      <c r="C202" s="627"/>
      <c r="D202" s="627"/>
      <c r="E202" s="627"/>
      <c r="F202" s="627"/>
      <c r="G202" s="627"/>
      <c r="H202" s="627"/>
      <c r="I202" s="627"/>
      <c r="J202" s="627"/>
      <c r="K202" s="627"/>
      <c r="L202" s="627"/>
    </row>
    <row r="203" spans="1:12" x14ac:dyDescent="0.25">
      <c r="A203" s="627"/>
      <c r="B203" s="627"/>
      <c r="C203" s="627"/>
      <c r="D203" s="627"/>
      <c r="E203" s="627"/>
      <c r="F203" s="627"/>
      <c r="G203" s="627"/>
      <c r="H203" s="627"/>
      <c r="I203" s="627"/>
      <c r="J203" s="627"/>
      <c r="K203" s="627"/>
      <c r="L203" s="627"/>
    </row>
    <row r="204" spans="1:12" x14ac:dyDescent="0.25">
      <c r="A204" s="627"/>
      <c r="B204" s="627"/>
      <c r="C204" s="627"/>
      <c r="D204" s="627"/>
      <c r="E204" s="627"/>
      <c r="F204" s="627"/>
      <c r="G204" s="627"/>
      <c r="H204" s="627"/>
      <c r="I204" s="627"/>
      <c r="J204" s="627"/>
      <c r="K204" s="627"/>
      <c r="L204" s="627"/>
    </row>
    <row r="205" spans="1:12" x14ac:dyDescent="0.25">
      <c r="A205" s="627"/>
      <c r="B205" s="627"/>
      <c r="C205" s="627"/>
      <c r="D205" s="627"/>
      <c r="E205" s="627"/>
      <c r="F205" s="627"/>
      <c r="G205" s="627"/>
      <c r="H205" s="627"/>
      <c r="I205" s="627"/>
      <c r="J205" s="627"/>
      <c r="K205" s="627"/>
      <c r="L205" s="627"/>
    </row>
    <row r="206" spans="1:12" x14ac:dyDescent="0.25">
      <c r="A206" s="627"/>
      <c r="B206" s="627"/>
      <c r="C206" s="627"/>
      <c r="D206" s="627"/>
      <c r="E206" s="627"/>
      <c r="F206" s="627"/>
      <c r="G206" s="627"/>
      <c r="H206" s="627"/>
      <c r="I206" s="627"/>
      <c r="J206" s="627"/>
      <c r="K206" s="627"/>
      <c r="L206" s="627"/>
    </row>
    <row r="207" spans="1:12" x14ac:dyDescent="0.25">
      <c r="A207" s="627"/>
      <c r="B207" s="627"/>
      <c r="C207" s="627"/>
      <c r="D207" s="627"/>
      <c r="E207" s="627"/>
      <c r="F207" s="627"/>
      <c r="G207" s="627"/>
      <c r="H207" s="627"/>
      <c r="I207" s="627"/>
      <c r="J207" s="627"/>
      <c r="K207" s="627"/>
      <c r="L207" s="627"/>
    </row>
    <row r="208" spans="1:12" x14ac:dyDescent="0.25">
      <c r="A208" s="627"/>
      <c r="B208" s="627"/>
      <c r="C208" s="627"/>
      <c r="D208" s="627"/>
      <c r="E208" s="627"/>
      <c r="F208" s="627"/>
      <c r="G208" s="627"/>
      <c r="H208" s="627"/>
      <c r="I208" s="627"/>
      <c r="J208" s="627"/>
      <c r="K208" s="627"/>
      <c r="L208" s="627"/>
    </row>
    <row r="209" spans="1:12" x14ac:dyDescent="0.25">
      <c r="A209" s="627"/>
      <c r="B209" s="627"/>
      <c r="C209" s="627"/>
      <c r="D209" s="627"/>
      <c r="E209" s="627"/>
      <c r="F209" s="627"/>
      <c r="G209" s="627"/>
      <c r="H209" s="627"/>
      <c r="I209" s="627"/>
      <c r="J209" s="627"/>
      <c r="K209" s="627"/>
      <c r="L209" s="627"/>
    </row>
    <row r="210" spans="1:12" x14ac:dyDescent="0.25">
      <c r="A210" s="627"/>
      <c r="B210" s="627"/>
      <c r="C210" s="627"/>
      <c r="D210" s="627"/>
      <c r="E210" s="627"/>
      <c r="F210" s="627"/>
      <c r="G210" s="627"/>
      <c r="H210" s="627"/>
      <c r="I210" s="627"/>
      <c r="J210" s="627"/>
      <c r="K210" s="627"/>
      <c r="L210" s="627"/>
    </row>
    <row r="211" spans="1:12" x14ac:dyDescent="0.25">
      <c r="A211" s="627"/>
      <c r="B211" s="627"/>
      <c r="C211" s="627"/>
      <c r="D211" s="627"/>
      <c r="E211" s="627"/>
      <c r="F211" s="627"/>
      <c r="G211" s="627"/>
      <c r="H211" s="627"/>
      <c r="I211" s="627"/>
      <c r="J211" s="627"/>
      <c r="K211" s="627"/>
      <c r="L211" s="627"/>
    </row>
    <row r="212" spans="1:12" x14ac:dyDescent="0.25">
      <c r="A212" s="627"/>
      <c r="B212" s="627"/>
      <c r="C212" s="627"/>
      <c r="D212" s="627"/>
      <c r="E212" s="627"/>
      <c r="F212" s="627"/>
      <c r="G212" s="627"/>
      <c r="H212" s="627"/>
      <c r="I212" s="627"/>
      <c r="J212" s="627"/>
      <c r="K212" s="627"/>
      <c r="L212" s="627"/>
    </row>
    <row r="213" spans="1:12" x14ac:dyDescent="0.25">
      <c r="A213" s="627"/>
      <c r="B213" s="627"/>
      <c r="C213" s="627"/>
      <c r="D213" s="627"/>
      <c r="E213" s="627"/>
      <c r="F213" s="627"/>
      <c r="G213" s="627"/>
      <c r="H213" s="627"/>
      <c r="I213" s="627"/>
      <c r="J213" s="627"/>
      <c r="K213" s="627"/>
      <c r="L213" s="627"/>
    </row>
    <row r="214" spans="1:12" x14ac:dyDescent="0.25">
      <c r="A214" s="627"/>
      <c r="B214" s="627"/>
      <c r="C214" s="627"/>
      <c r="D214" s="627"/>
      <c r="E214" s="627"/>
      <c r="F214" s="627"/>
      <c r="G214" s="627"/>
      <c r="H214" s="627"/>
      <c r="I214" s="627"/>
      <c r="J214" s="627"/>
      <c r="K214" s="627"/>
      <c r="L214" s="627"/>
    </row>
    <row r="215" spans="1:12" x14ac:dyDescent="0.25">
      <c r="A215" s="627"/>
      <c r="B215" s="627"/>
      <c r="C215" s="627"/>
      <c r="D215" s="627"/>
      <c r="E215" s="627"/>
      <c r="F215" s="627"/>
      <c r="G215" s="627"/>
      <c r="H215" s="627"/>
      <c r="I215" s="627"/>
      <c r="J215" s="627"/>
      <c r="K215" s="627"/>
      <c r="L215" s="627"/>
    </row>
    <row r="216" spans="1:12" x14ac:dyDescent="0.25">
      <c r="A216" s="627"/>
      <c r="B216" s="627"/>
      <c r="C216" s="627"/>
      <c r="D216" s="627"/>
      <c r="E216" s="627"/>
      <c r="F216" s="627"/>
      <c r="G216" s="627"/>
      <c r="H216" s="627"/>
      <c r="I216" s="627"/>
      <c r="J216" s="627"/>
      <c r="K216" s="627"/>
      <c r="L216" s="627"/>
    </row>
    <row r="217" spans="1:12" x14ac:dyDescent="0.25">
      <c r="A217" s="627"/>
      <c r="B217" s="627"/>
      <c r="C217" s="627"/>
      <c r="D217" s="627"/>
      <c r="E217" s="627"/>
      <c r="F217" s="627"/>
      <c r="G217" s="627"/>
      <c r="H217" s="627"/>
      <c r="I217" s="627"/>
      <c r="J217" s="627"/>
      <c r="K217" s="627"/>
      <c r="L217" s="627"/>
    </row>
    <row r="218" spans="1:12" x14ac:dyDescent="0.25">
      <c r="A218" s="627"/>
      <c r="B218" s="627"/>
      <c r="C218" s="627"/>
      <c r="D218" s="627"/>
      <c r="E218" s="627"/>
      <c r="F218" s="627"/>
      <c r="G218" s="627"/>
      <c r="H218" s="627"/>
      <c r="I218" s="627"/>
      <c r="J218" s="627"/>
      <c r="K218" s="627"/>
      <c r="L218" s="627"/>
    </row>
    <row r="219" spans="1:12" x14ac:dyDescent="0.25">
      <c r="A219" s="627"/>
      <c r="B219" s="627"/>
      <c r="C219" s="627"/>
      <c r="D219" s="627"/>
      <c r="E219" s="627"/>
      <c r="F219" s="627"/>
      <c r="G219" s="627"/>
      <c r="H219" s="627"/>
      <c r="I219" s="627"/>
      <c r="J219" s="627"/>
      <c r="K219" s="627"/>
      <c r="L219" s="627"/>
    </row>
    <row r="220" spans="1:12" x14ac:dyDescent="0.25">
      <c r="A220" s="627"/>
      <c r="B220" s="627"/>
      <c r="C220" s="627"/>
      <c r="D220" s="627"/>
      <c r="E220" s="627"/>
      <c r="F220" s="627"/>
      <c r="G220" s="627"/>
      <c r="H220" s="627"/>
      <c r="I220" s="627"/>
      <c r="J220" s="627"/>
      <c r="K220" s="627"/>
      <c r="L220" s="627"/>
    </row>
    <row r="221" spans="1:12" x14ac:dyDescent="0.25">
      <c r="A221" s="627"/>
      <c r="B221" s="627"/>
      <c r="C221" s="627"/>
      <c r="D221" s="627"/>
      <c r="E221" s="627"/>
      <c r="F221" s="627"/>
      <c r="G221" s="627"/>
      <c r="H221" s="627"/>
      <c r="I221" s="627"/>
      <c r="J221" s="627"/>
      <c r="K221" s="627"/>
      <c r="L221" s="627"/>
    </row>
    <row r="222" spans="1:12" x14ac:dyDescent="0.25">
      <c r="A222" s="627"/>
      <c r="B222" s="627"/>
      <c r="C222" s="627"/>
      <c r="D222" s="627"/>
      <c r="E222" s="627"/>
      <c r="F222" s="627"/>
      <c r="G222" s="627"/>
      <c r="H222" s="627"/>
      <c r="I222" s="627"/>
      <c r="J222" s="627"/>
      <c r="K222" s="627"/>
      <c r="L222" s="627"/>
    </row>
    <row r="223" spans="1:12" x14ac:dyDescent="0.25">
      <c r="A223" s="627"/>
      <c r="B223" s="627"/>
      <c r="C223" s="627"/>
      <c r="D223" s="627"/>
      <c r="E223" s="627"/>
      <c r="F223" s="627"/>
      <c r="G223" s="627"/>
      <c r="H223" s="627"/>
      <c r="I223" s="627"/>
      <c r="J223" s="627"/>
      <c r="K223" s="627"/>
      <c r="L223" s="627"/>
    </row>
    <row r="224" spans="1:12" x14ac:dyDescent="0.25">
      <c r="A224" s="627"/>
      <c r="B224" s="627"/>
      <c r="C224" s="627"/>
      <c r="D224" s="627"/>
      <c r="E224" s="627"/>
      <c r="F224" s="627"/>
      <c r="G224" s="627"/>
      <c r="H224" s="627"/>
      <c r="I224" s="627"/>
      <c r="J224" s="627"/>
      <c r="K224" s="627"/>
      <c r="L224" s="627"/>
    </row>
    <row r="225" spans="1:12" x14ac:dyDescent="0.25">
      <c r="A225" s="627"/>
      <c r="B225" s="627"/>
      <c r="C225" s="627"/>
      <c r="D225" s="627"/>
      <c r="E225" s="627"/>
      <c r="F225" s="627"/>
      <c r="G225" s="627"/>
      <c r="H225" s="627"/>
      <c r="I225" s="627"/>
      <c r="J225" s="627"/>
      <c r="K225" s="627"/>
      <c r="L225" s="627"/>
    </row>
    <row r="226" spans="1:12" x14ac:dyDescent="0.25">
      <c r="A226" s="627"/>
      <c r="B226" s="627"/>
      <c r="C226" s="627"/>
      <c r="D226" s="627"/>
      <c r="E226" s="627"/>
      <c r="F226" s="627"/>
      <c r="G226" s="627"/>
      <c r="H226" s="627"/>
      <c r="I226" s="627"/>
      <c r="J226" s="627"/>
      <c r="K226" s="627"/>
      <c r="L226" s="627"/>
    </row>
    <row r="227" spans="1:12" x14ac:dyDescent="0.25">
      <c r="A227" s="627"/>
      <c r="B227" s="627"/>
      <c r="C227" s="627"/>
      <c r="D227" s="627"/>
      <c r="E227" s="627"/>
      <c r="F227" s="627"/>
      <c r="G227" s="627"/>
      <c r="H227" s="627"/>
      <c r="I227" s="627"/>
      <c r="J227" s="627"/>
      <c r="K227" s="627"/>
      <c r="L227" s="627"/>
    </row>
    <row r="228" spans="1:12" x14ac:dyDescent="0.25">
      <c r="A228" s="627"/>
      <c r="B228" s="627"/>
      <c r="C228" s="627"/>
      <c r="D228" s="627"/>
      <c r="E228" s="627"/>
      <c r="F228" s="627"/>
      <c r="G228" s="627"/>
      <c r="H228" s="627"/>
      <c r="I228" s="627"/>
      <c r="J228" s="627"/>
      <c r="K228" s="627"/>
      <c r="L228" s="627"/>
    </row>
    <row r="229" spans="1:12" x14ac:dyDescent="0.25">
      <c r="A229" s="627"/>
      <c r="B229" s="627"/>
      <c r="C229" s="627"/>
      <c r="D229" s="627"/>
      <c r="E229" s="627"/>
      <c r="F229" s="627"/>
      <c r="G229" s="627"/>
      <c r="H229" s="627"/>
      <c r="I229" s="627"/>
      <c r="J229" s="627"/>
      <c r="K229" s="627"/>
      <c r="L229" s="627"/>
    </row>
    <row r="230" spans="1:12" x14ac:dyDescent="0.25">
      <c r="A230" s="627"/>
      <c r="B230" s="627"/>
      <c r="C230" s="627"/>
      <c r="D230" s="627"/>
      <c r="E230" s="627"/>
      <c r="F230" s="627"/>
      <c r="G230" s="627"/>
      <c r="H230" s="627"/>
      <c r="I230" s="627"/>
      <c r="J230" s="627"/>
      <c r="K230" s="627"/>
      <c r="L230" s="627"/>
    </row>
    <row r="231" spans="1:12" x14ac:dyDescent="0.25">
      <c r="A231" s="627"/>
      <c r="B231" s="627"/>
      <c r="C231" s="627"/>
      <c r="D231" s="627"/>
      <c r="E231" s="627"/>
      <c r="F231" s="627"/>
      <c r="G231" s="627"/>
      <c r="H231" s="627"/>
      <c r="I231" s="627"/>
      <c r="J231" s="627"/>
      <c r="K231" s="627"/>
      <c r="L231" s="627"/>
    </row>
    <row r="232" spans="1:12" x14ac:dyDescent="0.25">
      <c r="A232" s="627"/>
      <c r="B232" s="627"/>
      <c r="C232" s="627"/>
      <c r="D232" s="627"/>
      <c r="E232" s="627"/>
      <c r="F232" s="627"/>
      <c r="G232" s="627"/>
      <c r="H232" s="627"/>
      <c r="I232" s="627"/>
      <c r="J232" s="627"/>
      <c r="K232" s="627"/>
      <c r="L232" s="627"/>
    </row>
    <row r="233" spans="1:12" x14ac:dyDescent="0.25">
      <c r="A233" s="627"/>
      <c r="B233" s="627"/>
      <c r="C233" s="627"/>
      <c r="D233" s="627"/>
      <c r="E233" s="627"/>
      <c r="F233" s="627"/>
      <c r="G233" s="627"/>
      <c r="H233" s="627"/>
      <c r="I233" s="627"/>
      <c r="J233" s="627"/>
      <c r="K233" s="627"/>
      <c r="L233" s="627"/>
    </row>
    <row r="234" spans="1:12" x14ac:dyDescent="0.25">
      <c r="A234" s="627"/>
      <c r="B234" s="627"/>
      <c r="C234" s="627"/>
      <c r="D234" s="627"/>
      <c r="E234" s="627"/>
      <c r="F234" s="627"/>
      <c r="G234" s="627"/>
      <c r="H234" s="627"/>
      <c r="I234" s="627"/>
      <c r="J234" s="627"/>
      <c r="K234" s="627"/>
      <c r="L234" s="627"/>
    </row>
    <row r="235" spans="1:12" x14ac:dyDescent="0.25">
      <c r="A235" s="627"/>
      <c r="B235" s="627"/>
      <c r="C235" s="627"/>
      <c r="D235" s="627"/>
      <c r="E235" s="627"/>
      <c r="F235" s="627"/>
      <c r="G235" s="627"/>
      <c r="H235" s="627"/>
      <c r="I235" s="627"/>
      <c r="J235" s="627"/>
      <c r="K235" s="627"/>
      <c r="L235" s="627"/>
    </row>
    <row r="236" spans="1:12" x14ac:dyDescent="0.25">
      <c r="A236" s="627"/>
      <c r="B236" s="627"/>
      <c r="C236" s="627"/>
      <c r="D236" s="627"/>
      <c r="E236" s="627"/>
      <c r="F236" s="627"/>
      <c r="G236" s="627"/>
      <c r="H236" s="627"/>
      <c r="I236" s="627"/>
      <c r="J236" s="627"/>
      <c r="K236" s="627"/>
      <c r="L236" s="627"/>
    </row>
    <row r="237" spans="1:12" x14ac:dyDescent="0.25">
      <c r="A237" s="627"/>
      <c r="B237" s="627"/>
      <c r="C237" s="627"/>
      <c r="D237" s="627"/>
      <c r="E237" s="627"/>
      <c r="F237" s="627"/>
      <c r="G237" s="627"/>
      <c r="H237" s="627"/>
      <c r="I237" s="627"/>
      <c r="J237" s="627"/>
      <c r="K237" s="627"/>
      <c r="L237" s="627"/>
    </row>
    <row r="238" spans="1:12" x14ac:dyDescent="0.25">
      <c r="A238" s="627"/>
      <c r="B238" s="627"/>
      <c r="C238" s="627"/>
      <c r="D238" s="627"/>
      <c r="E238" s="627"/>
      <c r="F238" s="627"/>
      <c r="G238" s="627"/>
      <c r="H238" s="627"/>
      <c r="I238" s="627"/>
      <c r="J238" s="627"/>
      <c r="K238" s="627"/>
      <c r="L238" s="627"/>
    </row>
    <row r="239" spans="1:12" x14ac:dyDescent="0.25">
      <c r="A239" s="627"/>
      <c r="B239" s="627"/>
      <c r="C239" s="627"/>
      <c r="D239" s="627"/>
      <c r="E239" s="627"/>
      <c r="F239" s="627"/>
      <c r="G239" s="627"/>
      <c r="H239" s="627"/>
      <c r="I239" s="627"/>
      <c r="J239" s="627"/>
      <c r="K239" s="627"/>
      <c r="L239" s="627"/>
    </row>
    <row r="240" spans="1:12" x14ac:dyDescent="0.25">
      <c r="A240" s="627"/>
      <c r="B240" s="627"/>
      <c r="C240" s="627"/>
      <c r="D240" s="627"/>
      <c r="E240" s="627"/>
      <c r="F240" s="627"/>
      <c r="G240" s="627"/>
      <c r="H240" s="627"/>
      <c r="I240" s="627"/>
      <c r="J240" s="627"/>
      <c r="K240" s="627"/>
      <c r="L240" s="627"/>
    </row>
    <row r="241" spans="1:12" x14ac:dyDescent="0.25">
      <c r="A241" s="627"/>
      <c r="B241" s="627"/>
      <c r="C241" s="627"/>
      <c r="D241" s="627"/>
      <c r="E241" s="627"/>
      <c r="F241" s="627"/>
      <c r="G241" s="627"/>
      <c r="H241" s="627"/>
      <c r="I241" s="627"/>
      <c r="J241" s="627"/>
      <c r="K241" s="627"/>
      <c r="L241" s="627"/>
    </row>
    <row r="242" spans="1:12" x14ac:dyDescent="0.25">
      <c r="A242" s="627"/>
      <c r="B242" s="627"/>
      <c r="C242" s="627"/>
      <c r="D242" s="627"/>
      <c r="E242" s="627"/>
      <c r="F242" s="627"/>
      <c r="G242" s="627"/>
      <c r="H242" s="627"/>
      <c r="I242" s="627"/>
      <c r="J242" s="627"/>
      <c r="K242" s="627"/>
      <c r="L242" s="627"/>
    </row>
    <row r="243" spans="1:12" x14ac:dyDescent="0.25">
      <c r="A243" s="627"/>
      <c r="B243" s="627"/>
      <c r="C243" s="627"/>
      <c r="D243" s="627"/>
      <c r="E243" s="627"/>
      <c r="F243" s="627"/>
      <c r="G243" s="627"/>
      <c r="H243" s="627"/>
      <c r="I243" s="627"/>
      <c r="J243" s="627"/>
      <c r="K243" s="627"/>
      <c r="L243" s="627"/>
    </row>
    <row r="244" spans="1:12" x14ac:dyDescent="0.25">
      <c r="A244" s="627"/>
      <c r="B244" s="627"/>
      <c r="C244" s="627"/>
      <c r="D244" s="627"/>
      <c r="E244" s="627"/>
      <c r="F244" s="627"/>
      <c r="G244" s="627"/>
      <c r="H244" s="627"/>
      <c r="I244" s="627"/>
      <c r="J244" s="627"/>
      <c r="K244" s="627"/>
      <c r="L244" s="627"/>
    </row>
    <row r="245" spans="1:12" x14ac:dyDescent="0.25">
      <c r="A245" s="627"/>
      <c r="B245" s="627"/>
      <c r="C245" s="627"/>
      <c r="D245" s="627"/>
      <c r="E245" s="627"/>
      <c r="F245" s="627"/>
      <c r="G245" s="627"/>
      <c r="H245" s="627"/>
      <c r="I245" s="627"/>
      <c r="J245" s="627"/>
      <c r="K245" s="627"/>
      <c r="L245" s="627"/>
    </row>
    <row r="246" spans="1:12" x14ac:dyDescent="0.25">
      <c r="A246" s="627"/>
      <c r="B246" s="627"/>
      <c r="C246" s="627"/>
      <c r="D246" s="627"/>
      <c r="E246" s="627"/>
      <c r="F246" s="627"/>
      <c r="G246" s="627"/>
      <c r="H246" s="627"/>
      <c r="I246" s="627"/>
      <c r="J246" s="627"/>
      <c r="K246" s="627"/>
      <c r="L246" s="627"/>
    </row>
    <row r="247" spans="1:12" x14ac:dyDescent="0.25">
      <c r="A247" s="627"/>
      <c r="B247" s="627"/>
      <c r="C247" s="627"/>
      <c r="D247" s="627"/>
      <c r="E247" s="627"/>
      <c r="F247" s="627"/>
      <c r="G247" s="627"/>
      <c r="H247" s="627"/>
      <c r="I247" s="627"/>
      <c r="J247" s="627"/>
      <c r="K247" s="627"/>
      <c r="L247" s="627"/>
    </row>
    <row r="248" spans="1:12" x14ac:dyDescent="0.25">
      <c r="A248" s="627"/>
      <c r="B248" s="627"/>
      <c r="C248" s="627"/>
      <c r="D248" s="627"/>
      <c r="E248" s="627"/>
      <c r="F248" s="627"/>
      <c r="G248" s="627"/>
      <c r="H248" s="627"/>
      <c r="I248" s="627"/>
      <c r="J248" s="627"/>
      <c r="K248" s="627"/>
      <c r="L248" s="627"/>
    </row>
    <row r="249" spans="1:12" x14ac:dyDescent="0.25">
      <c r="A249" s="627"/>
      <c r="B249" s="627"/>
      <c r="C249" s="627"/>
      <c r="D249" s="627"/>
      <c r="E249" s="627"/>
      <c r="F249" s="627"/>
      <c r="G249" s="627"/>
      <c r="H249" s="627"/>
      <c r="I249" s="627"/>
      <c r="J249" s="627"/>
      <c r="K249" s="627"/>
      <c r="L249" s="627"/>
    </row>
    <row r="250" spans="1:12" x14ac:dyDescent="0.25">
      <c r="A250" s="627"/>
      <c r="B250" s="627"/>
      <c r="C250" s="627"/>
      <c r="D250" s="627"/>
      <c r="E250" s="627"/>
      <c r="F250" s="627"/>
      <c r="G250" s="627"/>
      <c r="H250" s="627"/>
      <c r="I250" s="627"/>
      <c r="J250" s="627"/>
      <c r="K250" s="627"/>
      <c r="L250" s="627"/>
    </row>
    <row r="251" spans="1:12" x14ac:dyDescent="0.25">
      <c r="A251" s="627"/>
      <c r="B251" s="627"/>
      <c r="C251" s="627"/>
      <c r="D251" s="627"/>
      <c r="E251" s="627"/>
      <c r="F251" s="627"/>
      <c r="G251" s="627"/>
      <c r="H251" s="627"/>
      <c r="I251" s="627"/>
      <c r="J251" s="627"/>
      <c r="K251" s="627"/>
      <c r="L251" s="627"/>
    </row>
    <row r="252" spans="1:12" x14ac:dyDescent="0.25">
      <c r="A252" s="627"/>
      <c r="B252" s="627"/>
      <c r="C252" s="627"/>
      <c r="D252" s="627"/>
      <c r="E252" s="627"/>
      <c r="F252" s="627"/>
      <c r="G252" s="627"/>
      <c r="H252" s="627"/>
      <c r="I252" s="627"/>
      <c r="J252" s="627"/>
      <c r="K252" s="627"/>
      <c r="L252" s="627"/>
    </row>
    <row r="253" spans="1:12" x14ac:dyDescent="0.25">
      <c r="A253" s="627"/>
      <c r="B253" s="627"/>
      <c r="C253" s="627"/>
      <c r="D253" s="627"/>
      <c r="E253" s="627"/>
      <c r="F253" s="627"/>
      <c r="G253" s="627"/>
      <c r="H253" s="627"/>
      <c r="I253" s="627"/>
      <c r="J253" s="627"/>
      <c r="K253" s="627"/>
      <c r="L253" s="627"/>
    </row>
    <row r="254" spans="1:12" x14ac:dyDescent="0.25">
      <c r="A254" s="627"/>
      <c r="B254" s="627"/>
      <c r="C254" s="627"/>
      <c r="D254" s="627"/>
      <c r="E254" s="627"/>
      <c r="F254" s="627"/>
      <c r="G254" s="627"/>
      <c r="H254" s="627"/>
      <c r="I254" s="627"/>
      <c r="J254" s="627"/>
      <c r="K254" s="627"/>
      <c r="L254" s="627"/>
    </row>
    <row r="255" spans="1:12" x14ac:dyDescent="0.25">
      <c r="A255" s="627"/>
      <c r="B255" s="627"/>
      <c r="C255" s="627"/>
      <c r="D255" s="627"/>
      <c r="E255" s="627"/>
      <c r="F255" s="627"/>
      <c r="G255" s="627"/>
      <c r="H255" s="627"/>
      <c r="I255" s="627"/>
      <c r="J255" s="627"/>
      <c r="K255" s="627"/>
      <c r="L255" s="627"/>
    </row>
    <row r="256" spans="1:12" x14ac:dyDescent="0.25">
      <c r="A256" s="627"/>
      <c r="B256" s="627"/>
      <c r="C256" s="627"/>
      <c r="D256" s="627"/>
      <c r="E256" s="627"/>
      <c r="F256" s="627"/>
      <c r="G256" s="627"/>
      <c r="H256" s="627"/>
      <c r="I256" s="627"/>
      <c r="J256" s="627"/>
      <c r="K256" s="627"/>
      <c r="L256" s="627"/>
    </row>
    <row r="257" spans="1:12" x14ac:dyDescent="0.25">
      <c r="A257" s="627"/>
      <c r="B257" s="627"/>
      <c r="C257" s="627"/>
      <c r="D257" s="627"/>
      <c r="E257" s="627"/>
      <c r="F257" s="627"/>
      <c r="G257" s="627"/>
      <c r="H257" s="627"/>
      <c r="I257" s="627"/>
      <c r="J257" s="627"/>
      <c r="K257" s="627"/>
      <c r="L257" s="627"/>
    </row>
    <row r="258" spans="1:12" x14ac:dyDescent="0.25">
      <c r="A258" s="627"/>
      <c r="B258" s="627"/>
      <c r="C258" s="627"/>
      <c r="D258" s="627"/>
      <c r="E258" s="627"/>
      <c r="F258" s="627"/>
      <c r="G258" s="627"/>
      <c r="H258" s="627"/>
      <c r="I258" s="627"/>
      <c r="J258" s="627"/>
      <c r="K258" s="627"/>
      <c r="L258" s="627"/>
    </row>
    <row r="259" spans="1:12" x14ac:dyDescent="0.25">
      <c r="A259" s="627"/>
      <c r="B259" s="627"/>
      <c r="C259" s="627"/>
      <c r="D259" s="627"/>
      <c r="E259" s="627"/>
      <c r="F259" s="627"/>
      <c r="G259" s="627"/>
      <c r="H259" s="627"/>
      <c r="I259" s="627"/>
      <c r="J259" s="627"/>
      <c r="K259" s="627"/>
      <c r="L259" s="627"/>
    </row>
    <row r="260" spans="1:12" x14ac:dyDescent="0.25">
      <c r="A260" s="627"/>
      <c r="B260" s="627"/>
      <c r="C260" s="627"/>
      <c r="D260" s="627"/>
      <c r="E260" s="627"/>
      <c r="F260" s="627"/>
      <c r="G260" s="627"/>
      <c r="H260" s="627"/>
      <c r="I260" s="627"/>
      <c r="J260" s="627"/>
      <c r="K260" s="627"/>
      <c r="L260" s="627"/>
    </row>
    <row r="261" spans="1:12" x14ac:dyDescent="0.25">
      <c r="A261" s="627"/>
      <c r="B261" s="627"/>
      <c r="C261" s="627"/>
      <c r="D261" s="627"/>
      <c r="E261" s="627"/>
      <c r="F261" s="627"/>
      <c r="G261" s="627"/>
      <c r="H261" s="627"/>
      <c r="I261" s="627"/>
      <c r="J261" s="627"/>
      <c r="K261" s="627"/>
      <c r="L261" s="627"/>
    </row>
    <row r="262" spans="1:12" x14ac:dyDescent="0.25">
      <c r="A262" s="627"/>
      <c r="B262" s="627"/>
      <c r="C262" s="627"/>
      <c r="D262" s="627"/>
      <c r="E262" s="627"/>
      <c r="F262" s="627"/>
      <c r="G262" s="627"/>
      <c r="H262" s="627"/>
      <c r="I262" s="627"/>
      <c r="J262" s="627"/>
      <c r="K262" s="627"/>
      <c r="L262" s="627"/>
    </row>
    <row r="263" spans="1:12" x14ac:dyDescent="0.25">
      <c r="A263" s="627"/>
      <c r="B263" s="627"/>
      <c r="C263" s="627"/>
      <c r="D263" s="627"/>
      <c r="E263" s="627"/>
      <c r="F263" s="627"/>
      <c r="G263" s="627"/>
      <c r="H263" s="627"/>
      <c r="I263" s="627"/>
      <c r="J263" s="627"/>
      <c r="K263" s="627"/>
      <c r="L263" s="627"/>
    </row>
    <row r="264" spans="1:12" x14ac:dyDescent="0.25">
      <c r="A264" s="627"/>
      <c r="B264" s="627"/>
      <c r="C264" s="627"/>
      <c r="D264" s="627"/>
      <c r="E264" s="627"/>
      <c r="F264" s="627"/>
      <c r="G264" s="627"/>
      <c r="H264" s="627"/>
      <c r="I264" s="627"/>
      <c r="J264" s="627"/>
      <c r="K264" s="627"/>
      <c r="L264" s="627"/>
    </row>
    <row r="265" spans="1:12" x14ac:dyDescent="0.25">
      <c r="A265" s="627"/>
      <c r="B265" s="627"/>
      <c r="C265" s="627"/>
      <c r="D265" s="627"/>
      <c r="E265" s="627"/>
      <c r="F265" s="627"/>
      <c r="G265" s="627"/>
      <c r="H265" s="627"/>
      <c r="I265" s="627"/>
      <c r="J265" s="627"/>
      <c r="K265" s="627"/>
      <c r="L265" s="627"/>
    </row>
    <row r="266" spans="1:12" x14ac:dyDescent="0.25">
      <c r="A266" s="627"/>
      <c r="B266" s="627"/>
      <c r="C266" s="627"/>
      <c r="D266" s="627"/>
      <c r="E266" s="627"/>
      <c r="F266" s="627"/>
      <c r="G266" s="627"/>
      <c r="H266" s="627"/>
      <c r="I266" s="627"/>
      <c r="J266" s="627"/>
      <c r="K266" s="627"/>
      <c r="L266" s="627"/>
    </row>
    <row r="267" spans="1:12" x14ac:dyDescent="0.25">
      <c r="A267" s="627"/>
      <c r="B267" s="627"/>
      <c r="C267" s="627"/>
      <c r="D267" s="627"/>
      <c r="E267" s="627"/>
      <c r="F267" s="627"/>
      <c r="G267" s="627"/>
      <c r="H267" s="627"/>
      <c r="I267" s="627"/>
      <c r="J267" s="627"/>
      <c r="K267" s="627"/>
      <c r="L267" s="627"/>
    </row>
    <row r="268" spans="1:12" x14ac:dyDescent="0.25">
      <c r="A268" s="627"/>
      <c r="B268" s="627"/>
      <c r="C268" s="627"/>
      <c r="D268" s="627"/>
      <c r="E268" s="627"/>
      <c r="F268" s="627"/>
      <c r="G268" s="627"/>
      <c r="H268" s="627"/>
      <c r="I268" s="627"/>
      <c r="J268" s="627"/>
      <c r="K268" s="627"/>
      <c r="L268" s="627"/>
    </row>
    <row r="269" spans="1:12" x14ac:dyDescent="0.25">
      <c r="A269" s="627"/>
      <c r="B269" s="627"/>
      <c r="C269" s="627"/>
      <c r="D269" s="627"/>
      <c r="E269" s="627"/>
      <c r="F269" s="627"/>
      <c r="G269" s="627"/>
      <c r="H269" s="627"/>
      <c r="I269" s="627"/>
      <c r="J269" s="627"/>
      <c r="K269" s="627"/>
      <c r="L269" s="627"/>
    </row>
    <row r="270" spans="1:12" x14ac:dyDescent="0.25">
      <c r="A270" s="627"/>
      <c r="B270" s="627"/>
      <c r="C270" s="627"/>
      <c r="D270" s="627"/>
      <c r="E270" s="627"/>
      <c r="F270" s="627"/>
      <c r="G270" s="627"/>
      <c r="H270" s="627"/>
      <c r="I270" s="627"/>
      <c r="J270" s="627"/>
      <c r="K270" s="627"/>
      <c r="L270" s="627"/>
    </row>
    <row r="271" spans="1:12" x14ac:dyDescent="0.25">
      <c r="A271" s="627"/>
      <c r="B271" s="627"/>
      <c r="C271" s="627"/>
      <c r="D271" s="627"/>
      <c r="E271" s="627"/>
      <c r="F271" s="627"/>
      <c r="G271" s="627"/>
      <c r="H271" s="627"/>
      <c r="I271" s="627"/>
      <c r="J271" s="627"/>
      <c r="K271" s="627"/>
      <c r="L271" s="627"/>
    </row>
    <row r="272" spans="1:12" x14ac:dyDescent="0.25">
      <c r="A272" s="627"/>
      <c r="B272" s="627"/>
      <c r="C272" s="627"/>
      <c r="D272" s="627"/>
      <c r="E272" s="627"/>
      <c r="F272" s="627"/>
      <c r="G272" s="627"/>
      <c r="H272" s="627"/>
      <c r="I272" s="627"/>
      <c r="J272" s="627"/>
      <c r="K272" s="627"/>
      <c r="L272" s="627"/>
    </row>
    <row r="273" spans="1:12" x14ac:dyDescent="0.25">
      <c r="A273" s="627"/>
      <c r="B273" s="627"/>
      <c r="C273" s="627"/>
      <c r="D273" s="627"/>
      <c r="E273" s="627"/>
      <c r="F273" s="627"/>
      <c r="G273" s="627"/>
      <c r="H273" s="627"/>
      <c r="I273" s="627"/>
      <c r="J273" s="627"/>
      <c r="K273" s="627"/>
      <c r="L273" s="627"/>
    </row>
    <row r="274" spans="1:12" x14ac:dyDescent="0.25">
      <c r="A274" s="627"/>
      <c r="B274" s="627"/>
      <c r="C274" s="627"/>
      <c r="D274" s="627"/>
      <c r="E274" s="627"/>
      <c r="F274" s="627"/>
      <c r="G274" s="627"/>
      <c r="H274" s="627"/>
      <c r="I274" s="627"/>
      <c r="J274" s="627"/>
      <c r="K274" s="627"/>
      <c r="L274" s="627"/>
    </row>
    <row r="275" spans="1:12" x14ac:dyDescent="0.25">
      <c r="A275" s="627"/>
      <c r="B275" s="627"/>
      <c r="C275" s="627"/>
      <c r="D275" s="627"/>
      <c r="E275" s="627"/>
      <c r="F275" s="627"/>
      <c r="G275" s="627"/>
      <c r="H275" s="627"/>
      <c r="I275" s="627"/>
      <c r="J275" s="627"/>
      <c r="K275" s="627"/>
      <c r="L275" s="627"/>
    </row>
    <row r="276" spans="1:12" x14ac:dyDescent="0.25">
      <c r="A276" s="627"/>
      <c r="B276" s="627"/>
      <c r="C276" s="627"/>
      <c r="D276" s="627"/>
      <c r="E276" s="627"/>
      <c r="F276" s="627"/>
      <c r="G276" s="627"/>
      <c r="H276" s="627"/>
      <c r="I276" s="627"/>
      <c r="J276" s="627"/>
      <c r="K276" s="627"/>
      <c r="L276" s="627"/>
    </row>
    <row r="277" spans="1:12" x14ac:dyDescent="0.25">
      <c r="A277" s="627"/>
      <c r="B277" s="627"/>
      <c r="C277" s="627"/>
      <c r="D277" s="627"/>
      <c r="E277" s="627"/>
      <c r="F277" s="627"/>
      <c r="G277" s="627"/>
      <c r="H277" s="627"/>
      <c r="I277" s="627"/>
      <c r="J277" s="627"/>
      <c r="K277" s="627"/>
      <c r="L277" s="627"/>
    </row>
    <row r="278" spans="1:12" x14ac:dyDescent="0.25">
      <c r="A278" s="627"/>
      <c r="B278" s="627"/>
      <c r="C278" s="627"/>
      <c r="D278" s="627"/>
      <c r="E278" s="627"/>
      <c r="F278" s="627"/>
      <c r="G278" s="627"/>
      <c r="H278" s="627"/>
      <c r="I278" s="627"/>
      <c r="J278" s="627"/>
      <c r="K278" s="627"/>
      <c r="L278" s="627"/>
    </row>
    <row r="279" spans="1:12" x14ac:dyDescent="0.25">
      <c r="A279" s="627"/>
      <c r="B279" s="627"/>
      <c r="C279" s="627"/>
      <c r="D279" s="627"/>
      <c r="E279" s="627"/>
      <c r="F279" s="627"/>
      <c r="G279" s="627"/>
      <c r="H279" s="627"/>
      <c r="I279" s="627"/>
      <c r="J279" s="627"/>
      <c r="K279" s="627"/>
      <c r="L279" s="627"/>
    </row>
    <row r="280" spans="1:12" x14ac:dyDescent="0.25">
      <c r="A280" s="627"/>
      <c r="B280" s="627"/>
      <c r="C280" s="627"/>
      <c r="D280" s="627"/>
      <c r="E280" s="627"/>
      <c r="F280" s="627"/>
      <c r="G280" s="627"/>
      <c r="H280" s="627"/>
      <c r="I280" s="627"/>
      <c r="J280" s="627"/>
      <c r="K280" s="627"/>
      <c r="L280" s="627"/>
    </row>
    <row r="281" spans="1:12" x14ac:dyDescent="0.25">
      <c r="A281" s="627"/>
      <c r="B281" s="627"/>
      <c r="C281" s="627"/>
      <c r="D281" s="627"/>
      <c r="E281" s="627"/>
      <c r="F281" s="627"/>
      <c r="G281" s="627"/>
      <c r="H281" s="627"/>
      <c r="I281" s="627"/>
      <c r="J281" s="627"/>
      <c r="K281" s="627"/>
      <c r="L281" s="627"/>
    </row>
    <row r="282" spans="1:12" x14ac:dyDescent="0.25">
      <c r="A282" s="627"/>
      <c r="B282" s="627"/>
      <c r="C282" s="627"/>
      <c r="D282" s="627"/>
      <c r="E282" s="627"/>
      <c r="F282" s="627"/>
      <c r="G282" s="627"/>
      <c r="H282" s="627"/>
      <c r="I282" s="627"/>
      <c r="J282" s="627"/>
      <c r="K282" s="627"/>
      <c r="L282" s="627"/>
    </row>
    <row r="283" spans="1:12" x14ac:dyDescent="0.25">
      <c r="A283" s="627"/>
      <c r="B283" s="627"/>
      <c r="C283" s="627"/>
      <c r="D283" s="627"/>
      <c r="E283" s="627"/>
      <c r="F283" s="627"/>
      <c r="G283" s="627"/>
      <c r="H283" s="627"/>
      <c r="I283" s="627"/>
      <c r="J283" s="627"/>
      <c r="K283" s="627"/>
      <c r="L283" s="627"/>
    </row>
    <row r="284" spans="1:12" x14ac:dyDescent="0.25">
      <c r="A284" s="627"/>
      <c r="B284" s="627"/>
      <c r="C284" s="627"/>
      <c r="D284" s="627"/>
      <c r="E284" s="627"/>
      <c r="F284" s="627"/>
      <c r="G284" s="627"/>
      <c r="H284" s="627"/>
      <c r="I284" s="627"/>
      <c r="J284" s="627"/>
      <c r="K284" s="627"/>
      <c r="L284" s="627"/>
    </row>
    <row r="285" spans="1:12" x14ac:dyDescent="0.25">
      <c r="A285" s="627"/>
      <c r="B285" s="627"/>
      <c r="C285" s="627"/>
      <c r="D285" s="627"/>
      <c r="E285" s="627"/>
      <c r="F285" s="627"/>
      <c r="G285" s="627"/>
      <c r="H285" s="627"/>
      <c r="I285" s="627"/>
      <c r="J285" s="627"/>
      <c r="K285" s="627"/>
      <c r="L285" s="627"/>
    </row>
    <row r="286" spans="1:12" x14ac:dyDescent="0.25">
      <c r="A286" s="627"/>
      <c r="B286" s="627"/>
      <c r="C286" s="627"/>
      <c r="D286" s="627"/>
      <c r="E286" s="627"/>
      <c r="F286" s="627"/>
      <c r="G286" s="627"/>
      <c r="H286" s="627"/>
      <c r="I286" s="627"/>
      <c r="J286" s="627"/>
      <c r="K286" s="627"/>
      <c r="L286" s="627"/>
    </row>
    <row r="287" spans="1:12" x14ac:dyDescent="0.25">
      <c r="A287" s="627"/>
      <c r="B287" s="627"/>
      <c r="C287" s="627"/>
      <c r="D287" s="627"/>
      <c r="E287" s="627"/>
      <c r="F287" s="627"/>
      <c r="G287" s="627"/>
      <c r="H287" s="627"/>
      <c r="I287" s="627"/>
      <c r="J287" s="627"/>
      <c r="K287" s="627"/>
      <c r="L287" s="627"/>
    </row>
    <row r="288" spans="1:12" x14ac:dyDescent="0.25">
      <c r="A288" s="627"/>
      <c r="B288" s="627"/>
      <c r="C288" s="627"/>
      <c r="D288" s="627"/>
      <c r="E288" s="627"/>
      <c r="F288" s="627"/>
      <c r="G288" s="627"/>
      <c r="H288" s="627"/>
      <c r="I288" s="627"/>
      <c r="J288" s="627"/>
      <c r="K288" s="627"/>
      <c r="L288" s="627"/>
    </row>
    <row r="289" spans="1:12" x14ac:dyDescent="0.25">
      <c r="A289" s="627"/>
      <c r="B289" s="627"/>
      <c r="C289" s="627"/>
      <c r="D289" s="627"/>
      <c r="E289" s="627"/>
      <c r="F289" s="627"/>
      <c r="G289" s="627"/>
      <c r="H289" s="627"/>
      <c r="I289" s="627"/>
      <c r="J289" s="627"/>
      <c r="K289" s="627"/>
      <c r="L289" s="627"/>
    </row>
    <row r="290" spans="1:12" x14ac:dyDescent="0.25">
      <c r="A290" s="627"/>
      <c r="B290" s="627"/>
      <c r="C290" s="627"/>
      <c r="D290" s="627"/>
      <c r="E290" s="627"/>
      <c r="F290" s="627"/>
      <c r="G290" s="627"/>
      <c r="H290" s="627"/>
      <c r="I290" s="627"/>
      <c r="J290" s="627"/>
      <c r="K290" s="627"/>
      <c r="L290" s="627"/>
    </row>
    <row r="291" spans="1:12" x14ac:dyDescent="0.25">
      <c r="A291" s="627"/>
      <c r="B291" s="627"/>
      <c r="C291" s="627"/>
      <c r="D291" s="627"/>
      <c r="E291" s="627"/>
      <c r="F291" s="627"/>
      <c r="G291" s="627"/>
      <c r="H291" s="627"/>
      <c r="I291" s="627"/>
      <c r="J291" s="627"/>
      <c r="K291" s="627"/>
      <c r="L291" s="627"/>
    </row>
    <row r="292" spans="1:12" x14ac:dyDescent="0.25">
      <c r="A292" s="627"/>
      <c r="B292" s="627"/>
      <c r="C292" s="627"/>
      <c r="D292" s="627"/>
      <c r="E292" s="627"/>
      <c r="F292" s="627"/>
      <c r="G292" s="627"/>
      <c r="H292" s="627"/>
      <c r="I292" s="627"/>
      <c r="J292" s="627"/>
      <c r="K292" s="627"/>
      <c r="L292" s="627"/>
    </row>
    <row r="293" spans="1:12" x14ac:dyDescent="0.25">
      <c r="A293" s="627"/>
      <c r="B293" s="627"/>
      <c r="C293" s="627"/>
      <c r="D293" s="627"/>
      <c r="E293" s="627"/>
      <c r="F293" s="627"/>
      <c r="G293" s="627"/>
      <c r="H293" s="627"/>
      <c r="I293" s="627"/>
      <c r="J293" s="627"/>
      <c r="K293" s="627"/>
      <c r="L293" s="627"/>
    </row>
    <row r="294" spans="1:12" x14ac:dyDescent="0.25">
      <c r="A294" s="627"/>
      <c r="B294" s="627"/>
      <c r="C294" s="627"/>
      <c r="D294" s="627"/>
      <c r="E294" s="627"/>
      <c r="F294" s="627"/>
      <c r="G294" s="627"/>
      <c r="H294" s="627"/>
      <c r="I294" s="627"/>
      <c r="J294" s="627"/>
      <c r="K294" s="627"/>
      <c r="L294" s="627"/>
    </row>
    <row r="295" spans="1:12" x14ac:dyDescent="0.25">
      <c r="A295" s="627"/>
      <c r="B295" s="627"/>
      <c r="C295" s="627"/>
      <c r="D295" s="627"/>
      <c r="E295" s="627"/>
      <c r="F295" s="627"/>
      <c r="G295" s="627"/>
      <c r="H295" s="627"/>
      <c r="I295" s="627"/>
      <c r="J295" s="627"/>
      <c r="K295" s="627"/>
      <c r="L295" s="627"/>
    </row>
    <row r="296" spans="1:12" x14ac:dyDescent="0.25">
      <c r="A296" s="627"/>
      <c r="B296" s="627"/>
      <c r="C296" s="627"/>
      <c r="D296" s="627"/>
      <c r="E296" s="627"/>
      <c r="F296" s="627"/>
      <c r="G296" s="627"/>
      <c r="H296" s="627"/>
      <c r="I296" s="627"/>
      <c r="J296" s="627"/>
      <c r="K296" s="627"/>
      <c r="L296" s="627"/>
    </row>
    <row r="297" spans="1:12" x14ac:dyDescent="0.25">
      <c r="A297" s="627"/>
      <c r="B297" s="627"/>
      <c r="C297" s="627"/>
      <c r="D297" s="627"/>
      <c r="E297" s="627"/>
      <c r="F297" s="627"/>
      <c r="G297" s="627"/>
      <c r="H297" s="627"/>
      <c r="I297" s="627"/>
      <c r="J297" s="627"/>
      <c r="K297" s="627"/>
      <c r="L297" s="627"/>
    </row>
    <row r="298" spans="1:12" x14ac:dyDescent="0.25">
      <c r="A298" s="627"/>
      <c r="B298" s="627"/>
      <c r="C298" s="627"/>
      <c r="D298" s="627"/>
      <c r="E298" s="627"/>
      <c r="F298" s="627"/>
      <c r="G298" s="627"/>
      <c r="H298" s="627"/>
      <c r="I298" s="627"/>
      <c r="J298" s="627"/>
      <c r="K298" s="627"/>
      <c r="L298" s="627"/>
    </row>
    <row r="299" spans="1:12" x14ac:dyDescent="0.25">
      <c r="A299" s="627"/>
      <c r="B299" s="627"/>
      <c r="C299" s="627"/>
      <c r="D299" s="627"/>
      <c r="E299" s="627"/>
      <c r="F299" s="627"/>
      <c r="G299" s="627"/>
      <c r="H299" s="627"/>
      <c r="I299" s="627"/>
      <c r="J299" s="627"/>
      <c r="K299" s="627"/>
      <c r="L299" s="627"/>
    </row>
    <row r="300" spans="1:12" x14ac:dyDescent="0.25">
      <c r="A300" s="627"/>
      <c r="B300" s="627"/>
      <c r="C300" s="627"/>
      <c r="D300" s="627"/>
      <c r="E300" s="627"/>
      <c r="F300" s="627"/>
      <c r="G300" s="627"/>
      <c r="H300" s="627"/>
      <c r="I300" s="627"/>
      <c r="J300" s="627"/>
      <c r="K300" s="627"/>
      <c r="L300" s="627"/>
    </row>
    <row r="301" spans="1:12" x14ac:dyDescent="0.25">
      <c r="A301" s="627"/>
      <c r="B301" s="627"/>
      <c r="C301" s="627"/>
      <c r="D301" s="627"/>
      <c r="E301" s="627"/>
      <c r="F301" s="627"/>
      <c r="G301" s="627"/>
      <c r="H301" s="627"/>
      <c r="I301" s="627"/>
      <c r="J301" s="627"/>
      <c r="K301" s="627"/>
      <c r="L301" s="627"/>
    </row>
    <row r="302" spans="1:12" x14ac:dyDescent="0.25">
      <c r="A302" s="627"/>
      <c r="B302" s="627"/>
      <c r="C302" s="627"/>
      <c r="D302" s="627"/>
      <c r="E302" s="627"/>
      <c r="F302" s="627"/>
      <c r="G302" s="627"/>
      <c r="H302" s="627"/>
      <c r="I302" s="627"/>
      <c r="J302" s="627"/>
      <c r="K302" s="627"/>
      <c r="L302" s="627"/>
    </row>
    <row r="303" spans="1:12" x14ac:dyDescent="0.25">
      <c r="A303" s="627"/>
      <c r="B303" s="627"/>
      <c r="C303" s="627"/>
      <c r="D303" s="627"/>
      <c r="E303" s="627"/>
      <c r="F303" s="627"/>
      <c r="G303" s="627"/>
      <c r="H303" s="627"/>
      <c r="I303" s="627"/>
      <c r="J303" s="627"/>
      <c r="K303" s="627"/>
      <c r="L303" s="627"/>
    </row>
    <row r="304" spans="1:12" x14ac:dyDescent="0.25">
      <c r="A304" s="627"/>
      <c r="B304" s="627"/>
      <c r="C304" s="627"/>
      <c r="D304" s="627"/>
      <c r="E304" s="627"/>
      <c r="F304" s="627"/>
      <c r="G304" s="627"/>
      <c r="H304" s="627"/>
      <c r="I304" s="627"/>
      <c r="J304" s="627"/>
      <c r="K304" s="627"/>
      <c r="L304" s="627"/>
    </row>
    <row r="305" spans="1:12" x14ac:dyDescent="0.25">
      <c r="A305" s="627"/>
      <c r="B305" s="627"/>
      <c r="C305" s="627"/>
      <c r="D305" s="627"/>
      <c r="E305" s="627"/>
      <c r="F305" s="627"/>
      <c r="G305" s="627"/>
      <c r="H305" s="627"/>
      <c r="I305" s="627"/>
      <c r="J305" s="627"/>
      <c r="K305" s="627"/>
      <c r="L305" s="627"/>
    </row>
    <row r="306" spans="1:12" x14ac:dyDescent="0.25">
      <c r="A306" s="627"/>
      <c r="B306" s="627"/>
      <c r="C306" s="627"/>
      <c r="D306" s="627"/>
      <c r="E306" s="627"/>
      <c r="F306" s="627"/>
      <c r="G306" s="627"/>
      <c r="H306" s="627"/>
      <c r="I306" s="627"/>
      <c r="J306" s="627"/>
      <c r="K306" s="627"/>
      <c r="L306" s="627"/>
    </row>
    <row r="307" spans="1:12" x14ac:dyDescent="0.25">
      <c r="A307" s="627"/>
      <c r="B307" s="627"/>
      <c r="C307" s="627"/>
      <c r="D307" s="627"/>
      <c r="E307" s="627"/>
      <c r="F307" s="627"/>
      <c r="G307" s="627"/>
      <c r="H307" s="627"/>
      <c r="I307" s="627"/>
      <c r="J307" s="627"/>
      <c r="K307" s="627"/>
      <c r="L307" s="627"/>
    </row>
    <row r="308" spans="1:12" x14ac:dyDescent="0.25">
      <c r="A308" s="627"/>
      <c r="B308" s="627"/>
      <c r="C308" s="627"/>
      <c r="D308" s="627"/>
      <c r="E308" s="627"/>
      <c r="F308" s="627"/>
      <c r="G308" s="627"/>
      <c r="H308" s="627"/>
      <c r="I308" s="627"/>
      <c r="J308" s="627"/>
      <c r="K308" s="627"/>
      <c r="L308" s="627"/>
    </row>
    <row r="309" spans="1:12" x14ac:dyDescent="0.25">
      <c r="A309" s="627"/>
      <c r="B309" s="627"/>
      <c r="C309" s="627"/>
      <c r="D309" s="627"/>
      <c r="E309" s="627"/>
      <c r="F309" s="627"/>
      <c r="G309" s="627"/>
      <c r="H309" s="627"/>
      <c r="I309" s="627"/>
      <c r="J309" s="627"/>
      <c r="K309" s="627"/>
      <c r="L309" s="627"/>
    </row>
    <row r="310" spans="1:12" x14ac:dyDescent="0.25">
      <c r="A310" s="627"/>
      <c r="B310" s="627"/>
      <c r="C310" s="627"/>
      <c r="D310" s="627"/>
      <c r="E310" s="627"/>
      <c r="F310" s="627"/>
      <c r="G310" s="627"/>
      <c r="H310" s="627"/>
      <c r="I310" s="627"/>
      <c r="J310" s="627"/>
      <c r="K310" s="627"/>
      <c r="L310" s="627"/>
    </row>
    <row r="311" spans="1:12" x14ac:dyDescent="0.25">
      <c r="A311" s="627"/>
      <c r="B311" s="627"/>
      <c r="C311" s="627"/>
      <c r="D311" s="627"/>
      <c r="E311" s="627"/>
      <c r="F311" s="627"/>
      <c r="G311" s="627"/>
      <c r="H311" s="627"/>
      <c r="I311" s="627"/>
      <c r="J311" s="627"/>
      <c r="K311" s="627"/>
      <c r="L311" s="627"/>
    </row>
    <row r="312" spans="1:12" x14ac:dyDescent="0.25">
      <c r="A312" s="627"/>
      <c r="B312" s="627"/>
      <c r="C312" s="627"/>
      <c r="D312" s="627"/>
      <c r="E312" s="627"/>
      <c r="F312" s="627"/>
      <c r="G312" s="627"/>
      <c r="H312" s="627"/>
      <c r="I312" s="627"/>
      <c r="J312" s="627"/>
      <c r="K312" s="627"/>
      <c r="L312" s="627"/>
    </row>
    <row r="313" spans="1:12" x14ac:dyDescent="0.25">
      <c r="A313" s="627"/>
      <c r="B313" s="627"/>
      <c r="C313" s="627"/>
      <c r="D313" s="627"/>
      <c r="E313" s="627"/>
      <c r="F313" s="627"/>
      <c r="G313" s="627"/>
      <c r="H313" s="627"/>
      <c r="I313" s="627"/>
      <c r="J313" s="627"/>
      <c r="K313" s="627"/>
      <c r="L313" s="627"/>
    </row>
    <row r="314" spans="1:12" x14ac:dyDescent="0.25">
      <c r="A314" s="627"/>
      <c r="B314" s="627"/>
      <c r="C314" s="627"/>
      <c r="D314" s="627"/>
      <c r="E314" s="627"/>
      <c r="F314" s="627"/>
      <c r="G314" s="627"/>
      <c r="H314" s="627"/>
      <c r="I314" s="627"/>
      <c r="J314" s="627"/>
      <c r="K314" s="627"/>
      <c r="L314" s="627"/>
    </row>
    <row r="315" spans="1:12" x14ac:dyDescent="0.25">
      <c r="A315" s="627"/>
      <c r="B315" s="627"/>
      <c r="C315" s="627"/>
      <c r="D315" s="627"/>
      <c r="E315" s="627"/>
      <c r="F315" s="627"/>
      <c r="G315" s="627"/>
      <c r="H315" s="627"/>
      <c r="I315" s="627"/>
      <c r="J315" s="627"/>
      <c r="K315" s="627"/>
      <c r="L315" s="627"/>
    </row>
    <row r="316" spans="1:12" x14ac:dyDescent="0.25">
      <c r="A316" s="627"/>
      <c r="B316" s="627"/>
      <c r="C316" s="627"/>
      <c r="D316" s="627"/>
      <c r="E316" s="627"/>
      <c r="F316" s="627"/>
      <c r="G316" s="627"/>
      <c r="H316" s="627"/>
      <c r="I316" s="627"/>
      <c r="J316" s="627"/>
      <c r="K316" s="627"/>
      <c r="L316" s="627"/>
    </row>
    <row r="317" spans="1:12" x14ac:dyDescent="0.25">
      <c r="A317" s="627"/>
      <c r="B317" s="627"/>
      <c r="C317" s="627"/>
      <c r="D317" s="627"/>
      <c r="E317" s="627"/>
      <c r="F317" s="627"/>
      <c r="G317" s="627"/>
      <c r="H317" s="627"/>
      <c r="I317" s="627"/>
      <c r="J317" s="627"/>
      <c r="K317" s="627"/>
      <c r="L317" s="627"/>
    </row>
    <row r="318" spans="1:12" x14ac:dyDescent="0.25">
      <c r="A318" s="627"/>
      <c r="B318" s="627"/>
      <c r="C318" s="627"/>
      <c r="D318" s="627"/>
      <c r="E318" s="627"/>
      <c r="F318" s="627"/>
      <c r="G318" s="627"/>
      <c r="H318" s="627"/>
      <c r="I318" s="627"/>
      <c r="J318" s="627"/>
      <c r="K318" s="627"/>
      <c r="L318" s="627"/>
    </row>
    <row r="319" spans="1:12" x14ac:dyDescent="0.25">
      <c r="A319" s="627"/>
      <c r="B319" s="627"/>
      <c r="C319" s="627"/>
      <c r="D319" s="627"/>
      <c r="E319" s="627"/>
      <c r="F319" s="627"/>
      <c r="G319" s="627"/>
      <c r="H319" s="627"/>
      <c r="I319" s="627"/>
      <c r="J319" s="627"/>
      <c r="K319" s="627"/>
      <c r="L319" s="627"/>
    </row>
    <row r="320" spans="1:12" x14ac:dyDescent="0.25">
      <c r="A320" s="627"/>
      <c r="B320" s="627"/>
      <c r="C320" s="627"/>
      <c r="D320" s="627"/>
      <c r="E320" s="627"/>
      <c r="F320" s="627"/>
      <c r="G320" s="627"/>
      <c r="H320" s="627"/>
      <c r="I320" s="627"/>
      <c r="J320" s="627"/>
      <c r="K320" s="627"/>
      <c r="L320" s="627"/>
    </row>
    <row r="321" spans="1:12" x14ac:dyDescent="0.25">
      <c r="A321" s="627"/>
      <c r="B321" s="627"/>
      <c r="C321" s="627"/>
      <c r="D321" s="627"/>
      <c r="E321" s="627"/>
      <c r="F321" s="627"/>
      <c r="G321" s="627"/>
      <c r="H321" s="627"/>
      <c r="I321" s="627"/>
      <c r="J321" s="627"/>
      <c r="K321" s="627"/>
      <c r="L321" s="627"/>
    </row>
    <row r="322" spans="1:12" x14ac:dyDescent="0.25">
      <c r="A322" s="627"/>
      <c r="B322" s="627"/>
      <c r="C322" s="627"/>
      <c r="D322" s="627"/>
      <c r="E322" s="627"/>
      <c r="F322" s="627"/>
      <c r="G322" s="627"/>
      <c r="H322" s="627"/>
      <c r="I322" s="627"/>
      <c r="J322" s="627"/>
      <c r="K322" s="627"/>
      <c r="L322" s="627"/>
    </row>
    <row r="323" spans="1:12" x14ac:dyDescent="0.25">
      <c r="A323" s="627"/>
      <c r="B323" s="627"/>
      <c r="C323" s="627"/>
      <c r="D323" s="627"/>
      <c r="E323" s="627"/>
      <c r="F323" s="627"/>
      <c r="G323" s="627"/>
      <c r="H323" s="627"/>
      <c r="I323" s="627"/>
      <c r="J323" s="627"/>
      <c r="K323" s="627"/>
      <c r="L323" s="627"/>
    </row>
    <row r="324" spans="1:12" x14ac:dyDescent="0.25">
      <c r="A324" s="627"/>
      <c r="B324" s="627"/>
      <c r="C324" s="627"/>
      <c r="D324" s="627"/>
      <c r="E324" s="627"/>
      <c r="F324" s="627"/>
      <c r="G324" s="627"/>
      <c r="H324" s="627"/>
      <c r="I324" s="627"/>
      <c r="J324" s="627"/>
      <c r="K324" s="627"/>
      <c r="L324" s="627"/>
    </row>
    <row r="325" spans="1:12" x14ac:dyDescent="0.25">
      <c r="A325" s="627"/>
      <c r="B325" s="627"/>
      <c r="C325" s="627"/>
      <c r="D325" s="627"/>
      <c r="E325" s="627"/>
      <c r="F325" s="627"/>
      <c r="G325" s="627"/>
      <c r="H325" s="627"/>
      <c r="I325" s="627"/>
      <c r="J325" s="627"/>
      <c r="K325" s="627"/>
      <c r="L325" s="627"/>
    </row>
    <row r="326" spans="1:12" x14ac:dyDescent="0.25">
      <c r="A326" s="627"/>
      <c r="B326" s="627"/>
      <c r="C326" s="627"/>
      <c r="D326" s="627"/>
      <c r="E326" s="627"/>
      <c r="F326" s="627"/>
      <c r="G326" s="627"/>
      <c r="H326" s="627"/>
      <c r="I326" s="627"/>
      <c r="J326" s="627"/>
      <c r="K326" s="627"/>
      <c r="L326" s="627"/>
    </row>
    <row r="327" spans="1:12" x14ac:dyDescent="0.25">
      <c r="A327" s="627"/>
      <c r="B327" s="627"/>
      <c r="C327" s="627"/>
      <c r="D327" s="627"/>
      <c r="E327" s="627"/>
      <c r="F327" s="627"/>
      <c r="G327" s="627"/>
      <c r="H327" s="627"/>
      <c r="I327" s="627"/>
      <c r="J327" s="627"/>
      <c r="K327" s="627"/>
      <c r="L327" s="627"/>
    </row>
    <row r="328" spans="1:12" x14ac:dyDescent="0.25">
      <c r="A328" s="627"/>
      <c r="B328" s="627"/>
      <c r="C328" s="627"/>
      <c r="D328" s="627"/>
      <c r="E328" s="627"/>
      <c r="F328" s="627"/>
      <c r="G328" s="627"/>
      <c r="H328" s="627"/>
      <c r="I328" s="627"/>
      <c r="J328" s="627"/>
      <c r="K328" s="627"/>
      <c r="L328" s="627"/>
    </row>
    <row r="329" spans="1:12" x14ac:dyDescent="0.25">
      <c r="A329" s="627"/>
      <c r="B329" s="627"/>
      <c r="C329" s="627"/>
      <c r="D329" s="627"/>
      <c r="E329" s="627"/>
      <c r="F329" s="627"/>
      <c r="G329" s="627"/>
      <c r="H329" s="627"/>
      <c r="I329" s="627"/>
      <c r="J329" s="627"/>
      <c r="K329" s="627"/>
      <c r="L329" s="627"/>
    </row>
    <row r="330" spans="1:12" x14ac:dyDescent="0.25">
      <c r="A330" s="627"/>
      <c r="B330" s="627"/>
      <c r="C330" s="627"/>
      <c r="D330" s="627"/>
      <c r="E330" s="627"/>
      <c r="F330" s="627"/>
      <c r="G330" s="627"/>
      <c r="H330" s="627"/>
      <c r="I330" s="627"/>
      <c r="J330" s="627"/>
      <c r="K330" s="627"/>
      <c r="L330" s="627"/>
    </row>
    <row r="331" spans="1:12" x14ac:dyDescent="0.25">
      <c r="A331" s="627"/>
      <c r="B331" s="627"/>
      <c r="C331" s="627"/>
      <c r="D331" s="627"/>
      <c r="E331" s="627"/>
      <c r="F331" s="627"/>
      <c r="G331" s="627"/>
      <c r="H331" s="627"/>
      <c r="I331" s="627"/>
      <c r="J331" s="627"/>
      <c r="K331" s="627"/>
      <c r="L331" s="627"/>
    </row>
    <row r="332" spans="1:12" x14ac:dyDescent="0.25">
      <c r="A332" s="627"/>
      <c r="B332" s="627"/>
      <c r="C332" s="627"/>
      <c r="D332" s="627"/>
      <c r="E332" s="627"/>
      <c r="F332" s="627"/>
      <c r="G332" s="627"/>
      <c r="H332" s="627"/>
      <c r="I332" s="627"/>
      <c r="J332" s="627"/>
      <c r="K332" s="627"/>
      <c r="L332" s="627"/>
    </row>
    <row r="333" spans="1:12" x14ac:dyDescent="0.25">
      <c r="A333" s="627"/>
      <c r="B333" s="627"/>
      <c r="C333" s="627"/>
      <c r="D333" s="627"/>
      <c r="E333" s="627"/>
      <c r="F333" s="627"/>
      <c r="G333" s="627"/>
      <c r="H333" s="627"/>
      <c r="I333" s="627"/>
      <c r="J333" s="627"/>
      <c r="K333" s="627"/>
      <c r="L333" s="627"/>
    </row>
    <row r="334" spans="1:12" x14ac:dyDescent="0.25">
      <c r="A334" s="627"/>
      <c r="B334" s="627"/>
      <c r="C334" s="627"/>
      <c r="D334" s="627"/>
      <c r="E334" s="627"/>
      <c r="F334" s="627"/>
      <c r="G334" s="627"/>
      <c r="H334" s="627"/>
      <c r="I334" s="627"/>
      <c r="J334" s="627"/>
      <c r="K334" s="627"/>
      <c r="L334" s="627"/>
    </row>
    <row r="335" spans="1:12" x14ac:dyDescent="0.25">
      <c r="A335" s="627"/>
      <c r="B335" s="627"/>
      <c r="C335" s="627"/>
      <c r="D335" s="627"/>
      <c r="E335" s="627"/>
      <c r="F335" s="627"/>
      <c r="G335" s="627"/>
      <c r="H335" s="627"/>
      <c r="I335" s="627"/>
      <c r="J335" s="627"/>
      <c r="K335" s="627"/>
      <c r="L335" s="627"/>
    </row>
    <row r="336" spans="1:12" x14ac:dyDescent="0.25">
      <c r="A336" s="627"/>
      <c r="B336" s="627"/>
      <c r="C336" s="627"/>
      <c r="D336" s="627"/>
      <c r="E336" s="627"/>
      <c r="F336" s="627"/>
      <c r="G336" s="627"/>
      <c r="H336" s="627"/>
      <c r="I336" s="627"/>
      <c r="J336" s="627"/>
      <c r="K336" s="627"/>
      <c r="L336" s="627"/>
    </row>
    <row r="337" spans="1:12" x14ac:dyDescent="0.25">
      <c r="A337" s="627"/>
      <c r="B337" s="627"/>
      <c r="C337" s="627"/>
      <c r="D337" s="627"/>
      <c r="E337" s="627"/>
      <c r="F337" s="627"/>
      <c r="G337" s="627"/>
      <c r="H337" s="627"/>
      <c r="I337" s="627"/>
      <c r="J337" s="627"/>
      <c r="K337" s="627"/>
      <c r="L337" s="627"/>
    </row>
    <row r="338" spans="1:12" x14ac:dyDescent="0.25">
      <c r="A338" s="627"/>
      <c r="B338" s="627"/>
      <c r="C338" s="627"/>
      <c r="D338" s="627"/>
      <c r="E338" s="627"/>
      <c r="F338" s="627"/>
      <c r="G338" s="627"/>
      <c r="H338" s="627"/>
      <c r="I338" s="627"/>
      <c r="J338" s="627"/>
      <c r="K338" s="627"/>
      <c r="L338" s="627"/>
    </row>
    <row r="339" spans="1:12" x14ac:dyDescent="0.25">
      <c r="A339" s="627"/>
      <c r="B339" s="627"/>
      <c r="C339" s="627"/>
      <c r="D339" s="627"/>
      <c r="E339" s="627"/>
      <c r="F339" s="627"/>
      <c r="G339" s="627"/>
      <c r="H339" s="627"/>
      <c r="I339" s="627"/>
      <c r="J339" s="627"/>
      <c r="K339" s="627"/>
      <c r="L339" s="627"/>
    </row>
    <row r="340" spans="1:12" x14ac:dyDescent="0.25">
      <c r="A340" s="627"/>
      <c r="B340" s="627"/>
      <c r="C340" s="627"/>
      <c r="D340" s="627"/>
      <c r="E340" s="627"/>
      <c r="F340" s="627"/>
      <c r="G340" s="627"/>
      <c r="H340" s="627"/>
      <c r="I340" s="627"/>
      <c r="J340" s="627"/>
      <c r="K340" s="627"/>
      <c r="L340" s="627"/>
    </row>
    <row r="341" spans="1:12" x14ac:dyDescent="0.25">
      <c r="A341" s="627"/>
      <c r="B341" s="627"/>
      <c r="C341" s="627"/>
      <c r="D341" s="627"/>
      <c r="E341" s="627"/>
      <c r="F341" s="627"/>
      <c r="G341" s="627"/>
      <c r="H341" s="627"/>
      <c r="I341" s="627"/>
      <c r="J341" s="627"/>
      <c r="K341" s="627"/>
      <c r="L341" s="627"/>
    </row>
    <row r="342" spans="1:12" x14ac:dyDescent="0.25">
      <c r="A342" s="627"/>
      <c r="B342" s="627"/>
      <c r="C342" s="627"/>
      <c r="D342" s="627"/>
      <c r="E342" s="627"/>
      <c r="F342" s="627"/>
      <c r="G342" s="627"/>
      <c r="H342" s="627"/>
      <c r="I342" s="627"/>
      <c r="J342" s="627"/>
      <c r="K342" s="627"/>
      <c r="L342" s="627"/>
    </row>
    <row r="343" spans="1:12" x14ac:dyDescent="0.25">
      <c r="A343" s="627"/>
      <c r="B343" s="627"/>
      <c r="C343" s="627"/>
      <c r="D343" s="627"/>
      <c r="E343" s="627"/>
      <c r="F343" s="627"/>
      <c r="G343" s="627"/>
      <c r="H343" s="627"/>
      <c r="I343" s="627"/>
      <c r="J343" s="627"/>
      <c r="K343" s="627"/>
      <c r="L343" s="627"/>
    </row>
    <row r="344" spans="1:12" x14ac:dyDescent="0.25">
      <c r="A344" s="627"/>
      <c r="B344" s="627"/>
      <c r="C344" s="627"/>
      <c r="D344" s="627"/>
      <c r="E344" s="627"/>
      <c r="F344" s="627"/>
      <c r="G344" s="627"/>
      <c r="H344" s="627"/>
      <c r="I344" s="627"/>
      <c r="J344" s="627"/>
      <c r="K344" s="627"/>
      <c r="L344" s="627"/>
    </row>
    <row r="345" spans="1:12" x14ac:dyDescent="0.25">
      <c r="A345" s="627"/>
      <c r="B345" s="627"/>
      <c r="C345" s="627"/>
      <c r="D345" s="627"/>
      <c r="E345" s="627"/>
      <c r="F345" s="627"/>
      <c r="G345" s="627"/>
      <c r="H345" s="627"/>
      <c r="I345" s="627"/>
      <c r="J345" s="627"/>
      <c r="K345" s="627"/>
      <c r="L345" s="627"/>
    </row>
    <row r="346" spans="1:12" x14ac:dyDescent="0.25">
      <c r="A346" s="627"/>
      <c r="B346" s="627"/>
      <c r="C346" s="627"/>
      <c r="D346" s="627"/>
      <c r="E346" s="627"/>
      <c r="F346" s="627"/>
      <c r="G346" s="627"/>
      <c r="H346" s="627"/>
      <c r="I346" s="627"/>
      <c r="J346" s="627"/>
      <c r="K346" s="627"/>
      <c r="L346" s="627"/>
    </row>
    <row r="347" spans="1:12" x14ac:dyDescent="0.25">
      <c r="A347" s="627"/>
      <c r="B347" s="627"/>
      <c r="C347" s="627"/>
      <c r="D347" s="627"/>
      <c r="E347" s="627"/>
      <c r="F347" s="627"/>
      <c r="G347" s="627"/>
      <c r="H347" s="627"/>
      <c r="I347" s="627"/>
      <c r="J347" s="627"/>
      <c r="K347" s="627"/>
      <c r="L347" s="627"/>
    </row>
    <row r="348" spans="1:12" x14ac:dyDescent="0.25">
      <c r="A348" s="627"/>
      <c r="B348" s="627"/>
      <c r="C348" s="627"/>
      <c r="D348" s="627"/>
      <c r="E348" s="627"/>
      <c r="F348" s="627"/>
      <c r="G348" s="627"/>
      <c r="H348" s="627"/>
      <c r="I348" s="627"/>
      <c r="J348" s="627"/>
      <c r="K348" s="627"/>
      <c r="L348" s="627"/>
    </row>
    <row r="349" spans="1:12" x14ac:dyDescent="0.25">
      <c r="A349" s="627"/>
      <c r="B349" s="627"/>
      <c r="C349" s="627"/>
      <c r="D349" s="627"/>
      <c r="E349" s="627"/>
      <c r="F349" s="627"/>
      <c r="G349" s="627"/>
      <c r="H349" s="627"/>
      <c r="I349" s="627"/>
      <c r="J349" s="627"/>
      <c r="K349" s="627"/>
      <c r="L349" s="627"/>
    </row>
    <row r="350" spans="1:12" x14ac:dyDescent="0.25">
      <c r="A350" s="627"/>
      <c r="B350" s="627"/>
      <c r="C350" s="627"/>
      <c r="D350" s="627"/>
      <c r="E350" s="627"/>
      <c r="F350" s="627"/>
      <c r="G350" s="627"/>
      <c r="H350" s="627"/>
      <c r="I350" s="627"/>
      <c r="J350" s="627"/>
      <c r="K350" s="627"/>
      <c r="L350" s="627"/>
    </row>
    <row r="351" spans="1:12" x14ac:dyDescent="0.25">
      <c r="A351" s="627"/>
      <c r="B351" s="627"/>
      <c r="C351" s="627"/>
      <c r="D351" s="627"/>
      <c r="E351" s="627"/>
      <c r="F351" s="627"/>
      <c r="G351" s="627"/>
      <c r="H351" s="627"/>
      <c r="I351" s="627"/>
      <c r="J351" s="627"/>
      <c r="K351" s="627"/>
      <c r="L351" s="627"/>
    </row>
  </sheetData>
  <mergeCells count="2">
    <mergeCell ref="A1:J1"/>
    <mergeCell ref="H29:J29"/>
  </mergeCells>
  <pageMargins left="0.7" right="0.7" top="0.75" bottom="0.75" header="0.3" footer="0.3"/>
  <pageSetup paperSize="9" scale="63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1"/>
  <sheetViews>
    <sheetView showGridLines="0" workbookViewId="0">
      <selection sqref="A1:I1"/>
    </sheetView>
  </sheetViews>
  <sheetFormatPr defaultRowHeight="15" x14ac:dyDescent="0.25"/>
  <cols>
    <col min="1" max="1" width="36.7109375" style="626" customWidth="1"/>
    <col min="2" max="16384" width="9.140625" style="626"/>
  </cols>
  <sheetData>
    <row r="1" spans="1:13" x14ac:dyDescent="0.25">
      <c r="A1" s="1318" t="s">
        <v>727</v>
      </c>
      <c r="B1" s="1318"/>
      <c r="C1" s="1318"/>
      <c r="D1" s="1318"/>
      <c r="E1" s="1318"/>
      <c r="F1" s="1318"/>
      <c r="G1" s="1318"/>
      <c r="H1" s="1318"/>
      <c r="I1" s="1318"/>
      <c r="J1" s="627"/>
    </row>
    <row r="2" spans="1:13" x14ac:dyDescent="0.25">
      <c r="A2" s="644"/>
      <c r="B2" s="655">
        <v>2011</v>
      </c>
      <c r="C2" s="655">
        <v>2012</v>
      </c>
      <c r="D2" s="655">
        <v>2013</v>
      </c>
      <c r="E2" s="655">
        <v>2014</v>
      </c>
      <c r="F2" s="655" t="s">
        <v>579</v>
      </c>
      <c r="G2" s="655" t="s">
        <v>726</v>
      </c>
      <c r="H2" s="655" t="s">
        <v>725</v>
      </c>
      <c r="I2" s="654" t="s">
        <v>724</v>
      </c>
      <c r="J2" s="627"/>
    </row>
    <row r="3" spans="1:13" x14ac:dyDescent="0.25">
      <c r="A3" s="653" t="s">
        <v>723</v>
      </c>
      <c r="B3" s="652">
        <v>2.5173779732930655</v>
      </c>
      <c r="C3" s="652">
        <v>8.6635869174533937</v>
      </c>
      <c r="D3" s="652">
        <v>2.4821940343539879</v>
      </c>
      <c r="E3" s="652">
        <v>-1.0139791791638899</v>
      </c>
      <c r="F3" s="652">
        <v>-0.80266966460723665</v>
      </c>
      <c r="G3" s="652">
        <v>-0.66368673605413875</v>
      </c>
      <c r="H3" s="652">
        <v>-0.79630371364452657</v>
      </c>
      <c r="I3" s="695">
        <v>-2.3722909261110345</v>
      </c>
      <c r="J3" s="1152"/>
    </row>
    <row r="4" spans="1:13" x14ac:dyDescent="0.25">
      <c r="A4" s="639" t="s">
        <v>722</v>
      </c>
      <c r="B4" s="647">
        <v>-1.4498067645535455</v>
      </c>
      <c r="C4" s="647">
        <v>3.8654730127884567</v>
      </c>
      <c r="D4" s="647">
        <v>0.21625928121207583</v>
      </c>
      <c r="E4" s="647">
        <v>-2.9843207705504149</v>
      </c>
      <c r="F4" s="647">
        <v>0.34221013210654494</v>
      </c>
      <c r="G4" s="647">
        <v>-0.39172510115540859</v>
      </c>
      <c r="H4" s="647">
        <v>0.30214743360908036</v>
      </c>
      <c r="I4" s="693">
        <v>1.087442440560471E-2</v>
      </c>
      <c r="J4" s="1152"/>
    </row>
    <row r="5" spans="1:13" x14ac:dyDescent="0.25">
      <c r="A5" s="653" t="s">
        <v>721</v>
      </c>
      <c r="B5" s="652">
        <f t="shared" ref="B5:D5" si="0">B3-B4</f>
        <v>3.967184737846611</v>
      </c>
      <c r="C5" s="652">
        <f t="shared" si="0"/>
        <v>4.7981139046649375</v>
      </c>
      <c r="D5" s="652">
        <f t="shared" si="0"/>
        <v>2.2659347531419121</v>
      </c>
      <c r="E5" s="652">
        <f>E3-E4</f>
        <v>1.970341591386525</v>
      </c>
      <c r="F5" s="652">
        <f>F3-F4</f>
        <v>-1.1448797967137816</v>
      </c>
      <c r="G5" s="652">
        <f>G3-G4</f>
        <v>-0.27196163489873015</v>
      </c>
      <c r="H5" s="652">
        <f>H3-H4</f>
        <v>-1.0984511472536069</v>
      </c>
      <c r="I5" s="695">
        <f>I3-I4</f>
        <v>-2.3831653505166392</v>
      </c>
      <c r="J5" s="1152"/>
    </row>
    <row r="6" spans="1:13" x14ac:dyDescent="0.25">
      <c r="A6" s="639" t="s">
        <v>720</v>
      </c>
      <c r="B6" s="647">
        <v>0.14604146534055124</v>
      </c>
      <c r="C6" s="647">
        <v>-0.79303960534573126</v>
      </c>
      <c r="D6" s="647">
        <v>-0.89889215307936055</v>
      </c>
      <c r="E6" s="647">
        <v>-0.30834129939679489</v>
      </c>
      <c r="F6" s="647">
        <v>-2.6164371789673293</v>
      </c>
      <c r="G6" s="647">
        <v>-0.11202041469203126</v>
      </c>
      <c r="H6" s="647">
        <v>0.49301500393603648</v>
      </c>
      <c r="I6" s="693">
        <v>-0.12971876163951013</v>
      </c>
      <c r="J6" s="1152"/>
    </row>
    <row r="7" spans="1:13" x14ac:dyDescent="0.25">
      <c r="A7" s="651" t="s">
        <v>719</v>
      </c>
      <c r="B7" s="650">
        <f t="shared" ref="B7:D7" si="1">B5-B6</f>
        <v>3.8211432725060597</v>
      </c>
      <c r="C7" s="650">
        <f t="shared" si="1"/>
        <v>5.5911535100106686</v>
      </c>
      <c r="D7" s="650">
        <f t="shared" si="1"/>
        <v>3.1648269062212728</v>
      </c>
      <c r="E7" s="650">
        <f>E5-E6</f>
        <v>2.2786828907833199</v>
      </c>
      <c r="F7" s="650">
        <f>F5-F6</f>
        <v>1.4715573822535477</v>
      </c>
      <c r="G7" s="650">
        <f>G5-G6</f>
        <v>-0.15994122020669888</v>
      </c>
      <c r="H7" s="650">
        <f>H5-H6</f>
        <v>-1.5914661511896435</v>
      </c>
      <c r="I7" s="694">
        <f>I5-I6</f>
        <v>-2.2534465888771291</v>
      </c>
      <c r="J7" s="1152"/>
      <c r="K7" s="649"/>
      <c r="L7" s="649"/>
      <c r="M7" s="649"/>
    </row>
    <row r="8" spans="1:13" x14ac:dyDescent="0.25">
      <c r="A8" s="648" t="s">
        <v>718</v>
      </c>
      <c r="B8" s="647">
        <v>0.2460283524183364</v>
      </c>
      <c r="C8" s="647">
        <v>1.8305748537325497</v>
      </c>
      <c r="D8" s="647">
        <v>0.54460874102498613</v>
      </c>
      <c r="E8" s="647">
        <v>0.13588269552671095</v>
      </c>
      <c r="F8" s="647">
        <v>2.451796392504213E-2</v>
      </c>
      <c r="G8" s="647">
        <v>0</v>
      </c>
      <c r="H8" s="647">
        <v>0</v>
      </c>
      <c r="I8" s="693">
        <v>0</v>
      </c>
      <c r="J8" s="1153"/>
    </row>
    <row r="9" spans="1:13" x14ac:dyDescent="0.25">
      <c r="A9" s="646" t="s">
        <v>717</v>
      </c>
      <c r="B9" s="645">
        <v>3.5751149200877235</v>
      </c>
      <c r="C9" s="645">
        <v>3.7605786562781187</v>
      </c>
      <c r="D9" s="645">
        <v>2.6202181651962868</v>
      </c>
      <c r="E9" s="645">
        <v>2.1428001952566089</v>
      </c>
      <c r="F9" s="645">
        <v>1.4470394183285056</v>
      </c>
      <c r="G9" s="645">
        <v>-0.15994122020669888</v>
      </c>
      <c r="H9" s="645">
        <v>-1.5914661511896435</v>
      </c>
      <c r="I9" s="645">
        <v>-2.2534465888771291</v>
      </c>
      <c r="J9" s="1153"/>
    </row>
    <row r="10" spans="1:13" x14ac:dyDescent="0.25">
      <c r="A10" s="627"/>
      <c r="B10" s="628"/>
      <c r="C10" s="628"/>
      <c r="D10" s="628"/>
      <c r="E10" s="628"/>
      <c r="F10" s="628"/>
      <c r="G10" s="1270" t="s">
        <v>692</v>
      </c>
      <c r="H10" s="1270"/>
      <c r="I10" s="1270"/>
      <c r="J10" s="627"/>
    </row>
    <row r="11" spans="1:13" x14ac:dyDescent="0.25">
      <c r="A11" s="627"/>
      <c r="B11" s="628"/>
      <c r="C11" s="628"/>
      <c r="D11" s="628"/>
      <c r="E11" s="628"/>
      <c r="F11" s="628"/>
      <c r="G11" s="628"/>
      <c r="H11" s="628"/>
      <c r="I11" s="628"/>
      <c r="J11" s="627"/>
    </row>
    <row r="12" spans="1:13" x14ac:dyDescent="0.25">
      <c r="A12" s="627"/>
      <c r="B12" s="628"/>
      <c r="C12" s="628"/>
      <c r="D12" s="628"/>
      <c r="E12" s="628"/>
      <c r="F12" s="628"/>
      <c r="G12" s="628"/>
      <c r="H12" s="628"/>
      <c r="I12" s="628"/>
      <c r="J12" s="627"/>
    </row>
    <row r="13" spans="1:13" x14ac:dyDescent="0.25">
      <c r="A13" s="627"/>
      <c r="B13" s="628"/>
      <c r="C13" s="628"/>
      <c r="D13" s="628"/>
      <c r="E13" s="628"/>
      <c r="F13" s="628"/>
      <c r="G13" s="628"/>
      <c r="H13" s="628"/>
      <c r="I13" s="628"/>
      <c r="J13" s="627"/>
    </row>
    <row r="14" spans="1:13" x14ac:dyDescent="0.25">
      <c r="A14" s="627"/>
      <c r="B14" s="628"/>
      <c r="C14" s="628"/>
      <c r="D14" s="628"/>
      <c r="E14" s="628"/>
      <c r="F14" s="628"/>
      <c r="G14" s="628"/>
      <c r="H14" s="628"/>
      <c r="I14" s="628"/>
      <c r="J14" s="627"/>
    </row>
    <row r="15" spans="1:13" x14ac:dyDescent="0.25">
      <c r="A15" s="627"/>
      <c r="B15" s="628"/>
      <c r="C15" s="628"/>
      <c r="D15" s="628"/>
      <c r="E15" s="628"/>
      <c r="F15" s="628"/>
      <c r="G15" s="628"/>
      <c r="H15" s="628"/>
      <c r="I15" s="628"/>
      <c r="J15" s="627"/>
    </row>
    <row r="16" spans="1:13" x14ac:dyDescent="0.25">
      <c r="A16" s="627"/>
      <c r="B16" s="628"/>
      <c r="C16" s="628"/>
      <c r="D16" s="628"/>
      <c r="E16" s="628"/>
      <c r="F16" s="628"/>
      <c r="G16" s="628"/>
      <c r="H16" s="628"/>
      <c r="I16" s="628"/>
      <c r="J16" s="627"/>
    </row>
    <row r="17" spans="1:10" x14ac:dyDescent="0.25">
      <c r="A17" s="627"/>
      <c r="B17" s="628"/>
      <c r="C17" s="628"/>
      <c r="D17" s="628"/>
      <c r="E17" s="628"/>
      <c r="F17" s="628"/>
      <c r="G17" s="628"/>
      <c r="H17" s="628"/>
      <c r="I17" s="628"/>
      <c r="J17" s="627"/>
    </row>
    <row r="18" spans="1:10" x14ac:dyDescent="0.25">
      <c r="A18" s="627"/>
      <c r="B18" s="628"/>
      <c r="C18" s="628"/>
      <c r="D18" s="628"/>
      <c r="E18" s="628"/>
      <c r="F18" s="628"/>
      <c r="G18" s="628"/>
      <c r="H18" s="628"/>
      <c r="I18" s="628"/>
      <c r="J18" s="627"/>
    </row>
    <row r="19" spans="1:10" x14ac:dyDescent="0.25">
      <c r="A19" s="627"/>
      <c r="B19" s="628"/>
      <c r="C19" s="628"/>
      <c r="D19" s="628"/>
      <c r="E19" s="628"/>
      <c r="F19" s="628"/>
      <c r="G19" s="628"/>
      <c r="H19" s="628"/>
      <c r="I19" s="628"/>
      <c r="J19" s="627"/>
    </row>
    <row r="20" spans="1:10" x14ac:dyDescent="0.25">
      <c r="A20" s="627"/>
      <c r="B20" s="628"/>
      <c r="C20" s="628"/>
      <c r="D20" s="628"/>
      <c r="E20" s="628"/>
      <c r="F20" s="628"/>
      <c r="G20" s="628"/>
      <c r="H20" s="628"/>
      <c r="I20" s="628"/>
      <c r="J20" s="627"/>
    </row>
    <row r="21" spans="1:10" x14ac:dyDescent="0.25">
      <c r="A21" s="627"/>
      <c r="B21" s="628"/>
      <c r="C21" s="628"/>
      <c r="D21" s="628"/>
      <c r="E21" s="628"/>
      <c r="F21" s="628"/>
      <c r="G21" s="628"/>
      <c r="H21" s="628"/>
      <c r="I21" s="628"/>
      <c r="J21" s="627"/>
    </row>
    <row r="22" spans="1:10" x14ac:dyDescent="0.25">
      <c r="A22" s="627"/>
      <c r="B22" s="628"/>
      <c r="C22" s="628"/>
      <c r="D22" s="628"/>
      <c r="E22" s="628"/>
      <c r="F22" s="628"/>
      <c r="G22" s="628"/>
      <c r="H22" s="628"/>
      <c r="I22" s="628"/>
      <c r="J22" s="627"/>
    </row>
    <row r="23" spans="1:10" x14ac:dyDescent="0.25">
      <c r="A23" s="627"/>
      <c r="B23" s="628"/>
      <c r="C23" s="628"/>
      <c r="D23" s="628"/>
      <c r="E23" s="628"/>
      <c r="F23" s="628"/>
      <c r="G23" s="628"/>
      <c r="H23" s="628"/>
      <c r="I23" s="628"/>
      <c r="J23" s="627"/>
    </row>
    <row r="24" spans="1:10" x14ac:dyDescent="0.25">
      <c r="A24" s="627"/>
      <c r="B24" s="628"/>
      <c r="C24" s="628"/>
      <c r="D24" s="628"/>
      <c r="E24" s="628"/>
      <c r="F24" s="628"/>
      <c r="G24" s="628"/>
      <c r="H24" s="628"/>
      <c r="I24" s="628"/>
      <c r="J24" s="627"/>
    </row>
    <row r="25" spans="1:10" x14ac:dyDescent="0.25">
      <c r="A25" s="627"/>
      <c r="B25" s="628"/>
      <c r="C25" s="628"/>
      <c r="D25" s="628"/>
      <c r="E25" s="628"/>
      <c r="F25" s="628"/>
      <c r="G25" s="628"/>
      <c r="H25" s="628"/>
      <c r="I25" s="628"/>
      <c r="J25" s="627"/>
    </row>
    <row r="26" spans="1:10" x14ac:dyDescent="0.25">
      <c r="A26" s="627"/>
      <c r="B26" s="628"/>
      <c r="C26" s="628"/>
      <c r="D26" s="628"/>
      <c r="E26" s="628"/>
      <c r="F26" s="628"/>
      <c r="G26" s="628"/>
      <c r="H26" s="628"/>
      <c r="I26" s="628"/>
      <c r="J26" s="627"/>
    </row>
    <row r="27" spans="1:10" x14ac:dyDescent="0.25">
      <c r="A27" s="627"/>
      <c r="B27" s="627"/>
      <c r="C27" s="627"/>
      <c r="D27" s="627"/>
      <c r="E27" s="627"/>
      <c r="F27" s="627"/>
      <c r="G27" s="627"/>
      <c r="H27" s="627"/>
      <c r="I27" s="627"/>
      <c r="J27" s="627"/>
    </row>
    <row r="28" spans="1:10" x14ac:dyDescent="0.25">
      <c r="A28" s="627"/>
      <c r="B28" s="627"/>
      <c r="C28" s="627"/>
      <c r="D28" s="627"/>
      <c r="E28" s="627"/>
      <c r="F28" s="627"/>
      <c r="G28" s="627"/>
      <c r="H28" s="627"/>
      <c r="I28" s="627"/>
      <c r="J28" s="627"/>
    </row>
    <row r="29" spans="1:10" x14ac:dyDescent="0.25">
      <c r="A29" s="627"/>
      <c r="B29" s="627"/>
      <c r="C29" s="627"/>
      <c r="D29" s="627"/>
      <c r="E29" s="627"/>
      <c r="F29" s="627"/>
      <c r="G29" s="627"/>
      <c r="H29" s="627"/>
      <c r="I29" s="627"/>
      <c r="J29" s="627"/>
    </row>
    <row r="30" spans="1:10" x14ac:dyDescent="0.25">
      <c r="A30" s="627"/>
      <c r="B30" s="627"/>
      <c r="C30" s="627"/>
      <c r="D30" s="627"/>
      <c r="E30" s="627"/>
      <c r="F30" s="627"/>
      <c r="G30" s="627"/>
      <c r="H30" s="627"/>
      <c r="I30" s="627"/>
      <c r="J30" s="627"/>
    </row>
    <row r="31" spans="1:10" x14ac:dyDescent="0.25">
      <c r="A31" s="627"/>
      <c r="B31" s="627"/>
      <c r="C31" s="627"/>
      <c r="D31" s="627"/>
      <c r="E31" s="627"/>
      <c r="F31" s="627"/>
      <c r="G31" s="627"/>
      <c r="H31" s="627"/>
      <c r="I31" s="627"/>
      <c r="J31" s="627"/>
    </row>
    <row r="32" spans="1:10" x14ac:dyDescent="0.25">
      <c r="A32" s="627"/>
      <c r="B32" s="627"/>
      <c r="C32" s="627"/>
      <c r="D32" s="627"/>
      <c r="E32" s="627"/>
      <c r="F32" s="627"/>
      <c r="G32" s="627"/>
      <c r="H32" s="627"/>
      <c r="I32" s="627"/>
      <c r="J32" s="627"/>
    </row>
    <row r="33" spans="1:10" x14ac:dyDescent="0.25">
      <c r="A33" s="627"/>
      <c r="B33" s="627"/>
      <c r="C33" s="627"/>
      <c r="D33" s="627"/>
      <c r="E33" s="627"/>
      <c r="F33" s="627"/>
      <c r="G33" s="627"/>
      <c r="H33" s="627"/>
      <c r="I33" s="627"/>
      <c r="J33" s="627"/>
    </row>
    <row r="34" spans="1:10" x14ac:dyDescent="0.25">
      <c r="A34" s="627"/>
      <c r="B34" s="627"/>
      <c r="C34" s="627"/>
      <c r="D34" s="627"/>
      <c r="E34" s="627"/>
      <c r="F34" s="627"/>
      <c r="G34" s="627"/>
      <c r="H34" s="627"/>
      <c r="I34" s="627"/>
      <c r="J34" s="627"/>
    </row>
    <row r="35" spans="1:10" x14ac:dyDescent="0.25">
      <c r="A35" s="627"/>
      <c r="B35" s="627"/>
      <c r="C35" s="627"/>
      <c r="D35" s="627"/>
      <c r="E35" s="627"/>
      <c r="F35" s="627"/>
      <c r="G35" s="627"/>
      <c r="H35" s="627"/>
      <c r="I35" s="627"/>
      <c r="J35" s="627"/>
    </row>
    <row r="36" spans="1:10" x14ac:dyDescent="0.25">
      <c r="A36" s="627"/>
      <c r="B36" s="627"/>
      <c r="C36" s="627"/>
      <c r="D36" s="627"/>
      <c r="E36" s="627"/>
      <c r="F36" s="627"/>
      <c r="G36" s="627"/>
      <c r="H36" s="627"/>
      <c r="I36" s="627"/>
      <c r="J36" s="627"/>
    </row>
    <row r="37" spans="1:10" x14ac:dyDescent="0.25">
      <c r="A37" s="627"/>
      <c r="B37" s="627"/>
      <c r="C37" s="627"/>
      <c r="D37" s="627"/>
      <c r="E37" s="627"/>
      <c r="F37" s="627"/>
      <c r="G37" s="627"/>
      <c r="H37" s="627"/>
      <c r="I37" s="627"/>
      <c r="J37" s="627"/>
    </row>
    <row r="38" spans="1:10" x14ac:dyDescent="0.25">
      <c r="A38" s="627"/>
      <c r="B38" s="627"/>
      <c r="C38" s="627"/>
      <c r="D38" s="627"/>
      <c r="E38" s="627"/>
      <c r="F38" s="627"/>
      <c r="G38" s="627"/>
      <c r="H38" s="627"/>
      <c r="I38" s="627"/>
      <c r="J38" s="627"/>
    </row>
    <row r="39" spans="1:10" x14ac:dyDescent="0.25">
      <c r="A39" s="627"/>
      <c r="B39" s="627"/>
      <c r="C39" s="627"/>
      <c r="D39" s="627"/>
      <c r="E39" s="627"/>
      <c r="F39" s="627"/>
      <c r="G39" s="627"/>
      <c r="H39" s="627"/>
      <c r="I39" s="627"/>
      <c r="J39" s="627"/>
    </row>
    <row r="40" spans="1:10" x14ac:dyDescent="0.25">
      <c r="A40" s="627"/>
      <c r="B40" s="627"/>
      <c r="C40" s="627"/>
      <c r="D40" s="627"/>
      <c r="E40" s="627"/>
      <c r="F40" s="627"/>
      <c r="G40" s="627"/>
      <c r="H40" s="627"/>
      <c r="I40" s="627"/>
      <c r="J40" s="627"/>
    </row>
    <row r="41" spans="1:10" x14ac:dyDescent="0.25">
      <c r="A41" s="627"/>
      <c r="B41" s="627"/>
      <c r="C41" s="627"/>
      <c r="D41" s="627"/>
      <c r="E41" s="627"/>
      <c r="F41" s="627"/>
      <c r="G41" s="627"/>
      <c r="H41" s="627"/>
      <c r="I41" s="627"/>
      <c r="J41" s="627"/>
    </row>
    <row r="42" spans="1:10" x14ac:dyDescent="0.25">
      <c r="A42" s="627"/>
      <c r="B42" s="627"/>
      <c r="C42" s="627"/>
      <c r="D42" s="627"/>
      <c r="E42" s="627"/>
      <c r="F42" s="627"/>
      <c r="G42" s="627"/>
      <c r="H42" s="627"/>
      <c r="I42" s="627"/>
      <c r="J42" s="627"/>
    </row>
    <row r="43" spans="1:10" x14ac:dyDescent="0.25">
      <c r="A43" s="627"/>
      <c r="B43" s="627"/>
      <c r="C43" s="627"/>
      <c r="D43" s="627"/>
      <c r="E43" s="627"/>
      <c r="F43" s="627"/>
      <c r="G43" s="627"/>
      <c r="H43" s="627"/>
      <c r="I43" s="627"/>
      <c r="J43" s="627"/>
    </row>
    <row r="44" spans="1:10" x14ac:dyDescent="0.25">
      <c r="A44" s="627"/>
      <c r="B44" s="627"/>
      <c r="C44" s="627"/>
      <c r="D44" s="627"/>
      <c r="E44" s="627"/>
      <c r="F44" s="627"/>
      <c r="G44" s="627"/>
      <c r="H44" s="627"/>
      <c r="I44" s="627"/>
      <c r="J44" s="627"/>
    </row>
    <row r="45" spans="1:10" x14ac:dyDescent="0.25">
      <c r="A45" s="627"/>
      <c r="B45" s="627"/>
      <c r="C45" s="627"/>
      <c r="D45" s="627"/>
      <c r="E45" s="627"/>
      <c r="F45" s="627"/>
      <c r="G45" s="627"/>
      <c r="H45" s="627"/>
      <c r="I45" s="627"/>
      <c r="J45" s="627"/>
    </row>
    <row r="46" spans="1:10" x14ac:dyDescent="0.25">
      <c r="A46" s="627"/>
      <c r="B46" s="627"/>
      <c r="C46" s="627"/>
      <c r="D46" s="627"/>
      <c r="E46" s="627"/>
      <c r="F46" s="627"/>
      <c r="G46" s="627"/>
      <c r="H46" s="627"/>
      <c r="I46" s="627"/>
      <c r="J46" s="627"/>
    </row>
    <row r="47" spans="1:10" x14ac:dyDescent="0.25">
      <c r="A47" s="627"/>
      <c r="B47" s="627"/>
      <c r="C47" s="627"/>
      <c r="D47" s="627"/>
      <c r="E47" s="627"/>
      <c r="F47" s="627"/>
      <c r="G47" s="627"/>
      <c r="H47" s="627"/>
      <c r="I47" s="627"/>
      <c r="J47" s="627"/>
    </row>
    <row r="48" spans="1:10" x14ac:dyDescent="0.25">
      <c r="A48" s="627"/>
      <c r="B48" s="627"/>
      <c r="C48" s="627"/>
      <c r="D48" s="627"/>
      <c r="E48" s="627"/>
      <c r="F48" s="627"/>
      <c r="G48" s="627"/>
      <c r="H48" s="627"/>
      <c r="I48" s="627"/>
      <c r="J48" s="627"/>
    </row>
    <row r="49" spans="1:10" x14ac:dyDescent="0.25">
      <c r="A49" s="627"/>
      <c r="B49" s="627"/>
      <c r="C49" s="627"/>
      <c r="D49" s="627"/>
      <c r="E49" s="627"/>
      <c r="F49" s="627"/>
      <c r="G49" s="627"/>
      <c r="H49" s="627"/>
      <c r="I49" s="627"/>
      <c r="J49" s="627"/>
    </row>
    <row r="50" spans="1:10" x14ac:dyDescent="0.25">
      <c r="A50" s="627"/>
      <c r="B50" s="627"/>
      <c r="C50" s="627"/>
      <c r="D50" s="627"/>
      <c r="E50" s="627"/>
      <c r="F50" s="627"/>
      <c r="G50" s="627"/>
      <c r="H50" s="627"/>
      <c r="I50" s="627"/>
      <c r="J50" s="627"/>
    </row>
    <row r="51" spans="1:10" x14ac:dyDescent="0.25">
      <c r="A51" s="627"/>
      <c r="B51" s="627"/>
      <c r="C51" s="627"/>
      <c r="D51" s="627"/>
      <c r="E51" s="627"/>
      <c r="F51" s="627"/>
      <c r="G51" s="627"/>
      <c r="H51" s="627"/>
      <c r="I51" s="627"/>
      <c r="J51" s="627"/>
    </row>
    <row r="52" spans="1:10" x14ac:dyDescent="0.25">
      <c r="A52" s="627"/>
      <c r="B52" s="627"/>
      <c r="C52" s="627"/>
      <c r="D52" s="627"/>
      <c r="E52" s="627"/>
      <c r="F52" s="627"/>
      <c r="G52" s="627"/>
      <c r="H52" s="627"/>
      <c r="I52" s="627"/>
      <c r="J52" s="627"/>
    </row>
    <row r="53" spans="1:10" x14ac:dyDescent="0.25">
      <c r="A53" s="627"/>
      <c r="B53" s="627"/>
      <c r="C53" s="627"/>
      <c r="D53" s="627"/>
      <c r="E53" s="627"/>
      <c r="F53" s="627"/>
      <c r="G53" s="627"/>
      <c r="H53" s="627"/>
      <c r="I53" s="627"/>
      <c r="J53" s="627"/>
    </row>
    <row r="54" spans="1:10" x14ac:dyDescent="0.25">
      <c r="A54" s="627"/>
      <c r="B54" s="627"/>
      <c r="C54" s="627"/>
      <c r="D54" s="627"/>
      <c r="E54" s="627"/>
      <c r="F54" s="627"/>
      <c r="G54" s="627"/>
      <c r="H54" s="627"/>
      <c r="I54" s="627"/>
      <c r="J54" s="627"/>
    </row>
    <row r="55" spans="1:10" x14ac:dyDescent="0.25">
      <c r="A55" s="627"/>
      <c r="B55" s="627"/>
      <c r="C55" s="627"/>
      <c r="D55" s="627"/>
      <c r="E55" s="627"/>
      <c r="F55" s="627"/>
      <c r="G55" s="627"/>
      <c r="H55" s="627"/>
      <c r="I55" s="627"/>
      <c r="J55" s="627"/>
    </row>
    <row r="56" spans="1:10" x14ac:dyDescent="0.25">
      <c r="A56" s="627"/>
      <c r="B56" s="627"/>
      <c r="C56" s="627"/>
      <c r="D56" s="627"/>
      <c r="E56" s="627"/>
      <c r="F56" s="627"/>
      <c r="G56" s="627"/>
      <c r="H56" s="627"/>
      <c r="I56" s="627"/>
      <c r="J56" s="627"/>
    </row>
    <row r="57" spans="1:10" x14ac:dyDescent="0.25">
      <c r="A57" s="627"/>
      <c r="B57" s="627"/>
      <c r="C57" s="627"/>
      <c r="D57" s="627"/>
      <c r="E57" s="627"/>
      <c r="F57" s="627"/>
      <c r="G57" s="627"/>
      <c r="H57" s="627"/>
      <c r="I57" s="627"/>
      <c r="J57" s="627"/>
    </row>
    <row r="58" spans="1:10" x14ac:dyDescent="0.25">
      <c r="A58" s="627"/>
      <c r="B58" s="627"/>
      <c r="C58" s="627"/>
      <c r="D58" s="627"/>
      <c r="E58" s="627"/>
      <c r="F58" s="627"/>
      <c r="G58" s="627"/>
      <c r="H58" s="627"/>
      <c r="I58" s="627"/>
      <c r="J58" s="627"/>
    </row>
    <row r="59" spans="1:10" x14ac:dyDescent="0.25">
      <c r="A59" s="627"/>
      <c r="B59" s="627"/>
      <c r="C59" s="627"/>
      <c r="D59" s="627"/>
      <c r="E59" s="627"/>
      <c r="F59" s="627"/>
      <c r="G59" s="627"/>
      <c r="H59" s="627"/>
      <c r="I59" s="627"/>
      <c r="J59" s="627"/>
    </row>
    <row r="60" spans="1:10" x14ac:dyDescent="0.25">
      <c r="A60" s="627"/>
      <c r="B60" s="627"/>
      <c r="C60" s="627"/>
      <c r="D60" s="627"/>
      <c r="E60" s="627"/>
      <c r="F60" s="627"/>
      <c r="G60" s="627"/>
      <c r="H60" s="627"/>
      <c r="I60" s="627"/>
      <c r="J60" s="627"/>
    </row>
    <row r="61" spans="1:10" x14ac:dyDescent="0.25">
      <c r="A61" s="627"/>
      <c r="B61" s="627"/>
      <c r="C61" s="627"/>
      <c r="D61" s="627"/>
      <c r="E61" s="627"/>
      <c r="F61" s="627"/>
      <c r="G61" s="627"/>
      <c r="H61" s="627"/>
      <c r="I61" s="627"/>
      <c r="J61" s="627"/>
    </row>
    <row r="62" spans="1:10" x14ac:dyDescent="0.25">
      <c r="A62" s="627"/>
      <c r="B62" s="627"/>
      <c r="C62" s="627"/>
      <c r="D62" s="627"/>
      <c r="E62" s="627"/>
      <c r="F62" s="627"/>
      <c r="G62" s="627"/>
      <c r="H62" s="627"/>
      <c r="I62" s="627"/>
      <c r="J62" s="627"/>
    </row>
    <row r="63" spans="1:10" x14ac:dyDescent="0.25">
      <c r="A63" s="627"/>
      <c r="B63" s="627"/>
      <c r="C63" s="627"/>
      <c r="D63" s="627"/>
      <c r="E63" s="627"/>
      <c r="F63" s="627"/>
      <c r="G63" s="627"/>
      <c r="H63" s="627"/>
      <c r="I63" s="627"/>
      <c r="J63" s="627"/>
    </row>
    <row r="64" spans="1:10" x14ac:dyDescent="0.25">
      <c r="A64" s="627"/>
      <c r="B64" s="627"/>
      <c r="C64" s="627"/>
      <c r="D64" s="627"/>
      <c r="E64" s="627"/>
      <c r="F64" s="627"/>
      <c r="G64" s="627"/>
      <c r="H64" s="627"/>
      <c r="I64" s="627"/>
      <c r="J64" s="627"/>
    </row>
    <row r="65" spans="1:10" x14ac:dyDescent="0.25">
      <c r="A65" s="627"/>
      <c r="B65" s="627"/>
      <c r="C65" s="627"/>
      <c r="D65" s="627"/>
      <c r="E65" s="627"/>
      <c r="F65" s="627"/>
      <c r="G65" s="627"/>
      <c r="H65" s="627"/>
      <c r="I65" s="627"/>
      <c r="J65" s="627"/>
    </row>
    <row r="66" spans="1:10" x14ac:dyDescent="0.25">
      <c r="A66" s="627"/>
      <c r="B66" s="627"/>
      <c r="C66" s="627"/>
      <c r="D66" s="627"/>
      <c r="E66" s="627"/>
      <c r="F66" s="627"/>
      <c r="G66" s="627"/>
      <c r="H66" s="627"/>
      <c r="I66" s="627"/>
      <c r="J66" s="627"/>
    </row>
    <row r="67" spans="1:10" x14ac:dyDescent="0.25">
      <c r="A67" s="627"/>
      <c r="B67" s="627"/>
      <c r="C67" s="627"/>
      <c r="D67" s="627"/>
      <c r="E67" s="627"/>
      <c r="F67" s="627"/>
      <c r="G67" s="627"/>
      <c r="H67" s="627"/>
      <c r="I67" s="627"/>
      <c r="J67" s="627"/>
    </row>
    <row r="68" spans="1:10" x14ac:dyDescent="0.25">
      <c r="A68" s="627"/>
      <c r="B68" s="627"/>
      <c r="C68" s="627"/>
      <c r="D68" s="627"/>
      <c r="E68" s="627"/>
      <c r="F68" s="627"/>
      <c r="G68" s="627"/>
      <c r="H68" s="627"/>
      <c r="I68" s="627"/>
      <c r="J68" s="627"/>
    </row>
    <row r="69" spans="1:10" x14ac:dyDescent="0.25">
      <c r="A69" s="627"/>
      <c r="B69" s="627"/>
      <c r="C69" s="627"/>
      <c r="D69" s="627"/>
      <c r="E69" s="627"/>
      <c r="F69" s="627"/>
      <c r="G69" s="627"/>
      <c r="H69" s="627"/>
      <c r="I69" s="627"/>
      <c r="J69" s="627"/>
    </row>
    <row r="70" spans="1:10" x14ac:dyDescent="0.25">
      <c r="A70" s="627"/>
      <c r="B70" s="627"/>
      <c r="C70" s="627"/>
      <c r="D70" s="627"/>
      <c r="E70" s="627"/>
      <c r="F70" s="627"/>
      <c r="G70" s="627"/>
      <c r="H70" s="627"/>
      <c r="I70" s="627"/>
      <c r="J70" s="627"/>
    </row>
    <row r="71" spans="1:10" x14ac:dyDescent="0.25">
      <c r="A71" s="627"/>
      <c r="B71" s="627"/>
      <c r="C71" s="627"/>
      <c r="D71" s="627"/>
      <c r="E71" s="627"/>
      <c r="F71" s="627"/>
      <c r="G71" s="627"/>
      <c r="H71" s="627"/>
      <c r="I71" s="627"/>
      <c r="J71" s="627"/>
    </row>
    <row r="72" spans="1:10" x14ac:dyDescent="0.25">
      <c r="A72" s="627"/>
      <c r="B72" s="627"/>
      <c r="C72" s="627"/>
      <c r="D72" s="627"/>
      <c r="E72" s="627"/>
      <c r="F72" s="627"/>
      <c r="G72" s="627"/>
      <c r="H72" s="627"/>
      <c r="I72" s="627"/>
      <c r="J72" s="627"/>
    </row>
    <row r="73" spans="1:10" x14ac:dyDescent="0.25">
      <c r="A73" s="627"/>
      <c r="B73" s="627"/>
      <c r="C73" s="627"/>
      <c r="D73" s="627"/>
      <c r="E73" s="627"/>
      <c r="F73" s="627"/>
      <c r="G73" s="627"/>
      <c r="H73" s="627"/>
      <c r="I73" s="627"/>
      <c r="J73" s="627"/>
    </row>
    <row r="74" spans="1:10" x14ac:dyDescent="0.25">
      <c r="A74" s="627"/>
      <c r="B74" s="627"/>
      <c r="C74" s="627"/>
      <c r="D74" s="627"/>
      <c r="E74" s="627"/>
      <c r="F74" s="627"/>
      <c r="G74" s="627"/>
      <c r="H74" s="627"/>
      <c r="I74" s="627"/>
      <c r="J74" s="627"/>
    </row>
    <row r="75" spans="1:10" x14ac:dyDescent="0.25">
      <c r="A75" s="627"/>
      <c r="B75" s="627"/>
      <c r="C75" s="627"/>
      <c r="D75" s="627"/>
      <c r="E75" s="627"/>
      <c r="F75" s="627"/>
      <c r="G75" s="627"/>
      <c r="H75" s="627"/>
      <c r="I75" s="627"/>
      <c r="J75" s="627"/>
    </row>
    <row r="76" spans="1:10" x14ac:dyDescent="0.25">
      <c r="A76" s="627"/>
      <c r="B76" s="627"/>
      <c r="C76" s="627"/>
      <c r="D76" s="627"/>
      <c r="E76" s="627"/>
      <c r="F76" s="627"/>
      <c r="G76" s="627"/>
      <c r="H76" s="627"/>
      <c r="I76" s="627"/>
      <c r="J76" s="627"/>
    </row>
    <row r="77" spans="1:10" x14ac:dyDescent="0.25">
      <c r="A77" s="627"/>
      <c r="B77" s="627"/>
      <c r="C77" s="627"/>
      <c r="D77" s="627"/>
      <c r="E77" s="627"/>
      <c r="F77" s="627"/>
      <c r="G77" s="627"/>
      <c r="H77" s="627"/>
      <c r="I77" s="627"/>
      <c r="J77" s="627"/>
    </row>
    <row r="78" spans="1:10" x14ac:dyDescent="0.25">
      <c r="A78" s="627"/>
      <c r="B78" s="627"/>
      <c r="C78" s="627"/>
      <c r="D78" s="627"/>
      <c r="E78" s="627"/>
      <c r="F78" s="627"/>
      <c r="G78" s="627"/>
      <c r="H78" s="627"/>
      <c r="I78" s="627"/>
      <c r="J78" s="627"/>
    </row>
    <row r="79" spans="1:10" x14ac:dyDescent="0.25">
      <c r="A79" s="627"/>
      <c r="B79" s="627"/>
      <c r="C79" s="627"/>
      <c r="D79" s="627"/>
      <c r="E79" s="627"/>
      <c r="F79" s="627"/>
      <c r="G79" s="627"/>
      <c r="H79" s="627"/>
      <c r="I79" s="627"/>
      <c r="J79" s="627"/>
    </row>
    <row r="80" spans="1:10" x14ac:dyDescent="0.25">
      <c r="A80" s="627"/>
      <c r="B80" s="627"/>
      <c r="C80" s="627"/>
      <c r="D80" s="627"/>
      <c r="E80" s="627"/>
      <c r="F80" s="627"/>
      <c r="G80" s="627"/>
      <c r="H80" s="627"/>
      <c r="I80" s="627"/>
      <c r="J80" s="627"/>
    </row>
    <row r="81" spans="1:10" x14ac:dyDescent="0.25">
      <c r="A81" s="627"/>
      <c r="B81" s="627"/>
      <c r="C81" s="627"/>
      <c r="D81" s="627"/>
      <c r="E81" s="627"/>
      <c r="F81" s="627"/>
      <c r="G81" s="627"/>
      <c r="H81" s="627"/>
      <c r="I81" s="627"/>
      <c r="J81" s="627"/>
    </row>
    <row r="82" spans="1:10" x14ac:dyDescent="0.25">
      <c r="A82" s="627"/>
      <c r="B82" s="627"/>
      <c r="C82" s="627"/>
      <c r="D82" s="627"/>
      <c r="E82" s="627"/>
      <c r="F82" s="627"/>
      <c r="G82" s="627"/>
      <c r="H82" s="627"/>
      <c r="I82" s="627"/>
      <c r="J82" s="627"/>
    </row>
    <row r="83" spans="1:10" x14ac:dyDescent="0.25">
      <c r="A83" s="627"/>
      <c r="B83" s="627"/>
      <c r="C83" s="627"/>
      <c r="D83" s="627"/>
      <c r="E83" s="627"/>
      <c r="F83" s="627"/>
      <c r="G83" s="627"/>
      <c r="H83" s="627"/>
      <c r="I83" s="627"/>
      <c r="J83" s="627"/>
    </row>
    <row r="84" spans="1:10" x14ac:dyDescent="0.25">
      <c r="A84" s="627"/>
      <c r="B84" s="627"/>
      <c r="C84" s="627"/>
      <c r="D84" s="627"/>
      <c r="E84" s="627"/>
      <c r="F84" s="627"/>
      <c r="G84" s="627"/>
      <c r="H84" s="627"/>
      <c r="I84" s="627"/>
      <c r="J84" s="627"/>
    </row>
    <row r="85" spans="1:10" x14ac:dyDescent="0.25">
      <c r="A85" s="627"/>
      <c r="B85" s="627"/>
      <c r="C85" s="627"/>
      <c r="D85" s="627"/>
      <c r="E85" s="627"/>
      <c r="F85" s="627"/>
      <c r="G85" s="627"/>
      <c r="H85" s="627"/>
      <c r="I85" s="627"/>
      <c r="J85" s="627"/>
    </row>
    <row r="86" spans="1:10" x14ac:dyDescent="0.25">
      <c r="A86" s="627"/>
      <c r="B86" s="627"/>
      <c r="C86" s="627"/>
      <c r="D86" s="627"/>
      <c r="E86" s="627"/>
      <c r="F86" s="627"/>
      <c r="G86" s="627"/>
      <c r="H86" s="627"/>
      <c r="I86" s="627"/>
      <c r="J86" s="627"/>
    </row>
    <row r="87" spans="1:10" x14ac:dyDescent="0.25">
      <c r="A87" s="627"/>
      <c r="B87" s="627"/>
      <c r="C87" s="627"/>
      <c r="D87" s="627"/>
      <c r="E87" s="627"/>
      <c r="F87" s="627"/>
      <c r="G87" s="627"/>
      <c r="H87" s="627"/>
      <c r="I87" s="627"/>
      <c r="J87" s="627"/>
    </row>
    <row r="88" spans="1:10" x14ac:dyDescent="0.25">
      <c r="A88" s="627"/>
      <c r="B88" s="627"/>
      <c r="C88" s="627"/>
      <c r="D88" s="627"/>
      <c r="E88" s="627"/>
      <c r="F88" s="627"/>
      <c r="G88" s="627"/>
      <c r="H88" s="627"/>
      <c r="I88" s="627"/>
      <c r="J88" s="627"/>
    </row>
    <row r="89" spans="1:10" x14ac:dyDescent="0.25">
      <c r="A89" s="627"/>
      <c r="B89" s="627"/>
      <c r="C89" s="627"/>
      <c r="D89" s="627"/>
      <c r="E89" s="627"/>
      <c r="F89" s="627"/>
      <c r="G89" s="627"/>
      <c r="H89" s="627"/>
      <c r="I89" s="627"/>
      <c r="J89" s="627"/>
    </row>
    <row r="90" spans="1:10" x14ac:dyDescent="0.25">
      <c r="A90" s="627"/>
      <c r="B90" s="627"/>
      <c r="C90" s="627"/>
      <c r="D90" s="627"/>
      <c r="E90" s="627"/>
      <c r="F90" s="627"/>
      <c r="G90" s="627"/>
      <c r="H90" s="627"/>
      <c r="I90" s="627"/>
      <c r="J90" s="627"/>
    </row>
    <row r="91" spans="1:10" x14ac:dyDescent="0.25">
      <c r="A91" s="627"/>
      <c r="B91" s="627"/>
      <c r="C91" s="627"/>
      <c r="D91" s="627"/>
      <c r="E91" s="627"/>
      <c r="F91" s="627"/>
      <c r="G91" s="627"/>
      <c r="H91" s="627"/>
      <c r="I91" s="627"/>
      <c r="J91" s="627"/>
    </row>
    <row r="92" spans="1:10" x14ac:dyDescent="0.25">
      <c r="A92" s="627"/>
      <c r="B92" s="627"/>
      <c r="C92" s="627"/>
      <c r="D92" s="627"/>
      <c r="E92" s="627"/>
      <c r="F92" s="627"/>
      <c r="G92" s="627"/>
      <c r="H92" s="627"/>
      <c r="I92" s="627"/>
      <c r="J92" s="627"/>
    </row>
    <row r="93" spans="1:10" x14ac:dyDescent="0.25">
      <c r="A93" s="627"/>
      <c r="B93" s="627"/>
      <c r="C93" s="627"/>
      <c r="D93" s="627"/>
      <c r="E93" s="627"/>
      <c r="F93" s="627"/>
      <c r="G93" s="627"/>
      <c r="H93" s="627"/>
      <c r="I93" s="627"/>
      <c r="J93" s="627"/>
    </row>
    <row r="94" spans="1:10" x14ac:dyDescent="0.25">
      <c r="A94" s="627"/>
      <c r="B94" s="627"/>
      <c r="C94" s="627"/>
      <c r="D94" s="627"/>
      <c r="E94" s="627"/>
      <c r="F94" s="627"/>
      <c r="G94" s="627"/>
      <c r="H94" s="627"/>
      <c r="I94" s="627"/>
      <c r="J94" s="627"/>
    </row>
    <row r="95" spans="1:10" x14ac:dyDescent="0.25">
      <c r="A95" s="627"/>
      <c r="B95" s="627"/>
      <c r="C95" s="627"/>
      <c r="D95" s="627"/>
      <c r="E95" s="627"/>
      <c r="F95" s="627"/>
      <c r="G95" s="627"/>
      <c r="H95" s="627"/>
      <c r="I95" s="627"/>
      <c r="J95" s="627"/>
    </row>
    <row r="96" spans="1:10" x14ac:dyDescent="0.25">
      <c r="A96" s="627"/>
      <c r="B96" s="627"/>
      <c r="C96" s="627"/>
      <c r="D96" s="627"/>
      <c r="E96" s="627"/>
      <c r="F96" s="627"/>
      <c r="G96" s="627"/>
      <c r="H96" s="627"/>
      <c r="I96" s="627"/>
      <c r="J96" s="627"/>
    </row>
    <row r="97" spans="1:10" x14ac:dyDescent="0.25">
      <c r="A97" s="627"/>
      <c r="B97" s="627"/>
      <c r="C97" s="627"/>
      <c r="D97" s="627"/>
      <c r="E97" s="627"/>
      <c r="F97" s="627"/>
      <c r="G97" s="627"/>
      <c r="H97" s="627"/>
      <c r="I97" s="627"/>
      <c r="J97" s="627"/>
    </row>
    <row r="98" spans="1:10" x14ac:dyDescent="0.25">
      <c r="A98" s="627"/>
      <c r="B98" s="627"/>
      <c r="C98" s="627"/>
      <c r="D98" s="627"/>
      <c r="E98" s="627"/>
      <c r="F98" s="627"/>
      <c r="G98" s="627"/>
      <c r="H98" s="627"/>
      <c r="I98" s="627"/>
      <c r="J98" s="627"/>
    </row>
    <row r="99" spans="1:10" x14ac:dyDescent="0.25">
      <c r="A99" s="627"/>
      <c r="B99" s="627"/>
      <c r="C99" s="627"/>
      <c r="D99" s="627"/>
      <c r="E99" s="627"/>
      <c r="F99" s="627"/>
      <c r="G99" s="627"/>
      <c r="H99" s="627"/>
      <c r="I99" s="627"/>
      <c r="J99" s="627"/>
    </row>
    <row r="100" spans="1:10" x14ac:dyDescent="0.25">
      <c r="A100" s="627"/>
      <c r="B100" s="627"/>
      <c r="C100" s="627"/>
      <c r="D100" s="627"/>
      <c r="E100" s="627"/>
      <c r="F100" s="627"/>
      <c r="G100" s="627"/>
      <c r="H100" s="627"/>
      <c r="I100" s="627"/>
      <c r="J100" s="627"/>
    </row>
    <row r="101" spans="1:10" x14ac:dyDescent="0.25">
      <c r="A101" s="627"/>
      <c r="B101" s="627"/>
      <c r="C101" s="627"/>
      <c r="D101" s="627"/>
      <c r="E101" s="627"/>
      <c r="F101" s="627"/>
      <c r="G101" s="627"/>
      <c r="H101" s="627"/>
      <c r="I101" s="627"/>
      <c r="J101" s="627"/>
    </row>
    <row r="102" spans="1:10" x14ac:dyDescent="0.25">
      <c r="A102" s="627"/>
      <c r="B102" s="627"/>
      <c r="C102" s="627"/>
      <c r="D102" s="627"/>
      <c r="E102" s="627"/>
      <c r="F102" s="627"/>
      <c r="G102" s="627"/>
      <c r="H102" s="627"/>
      <c r="I102" s="627"/>
      <c r="J102" s="627"/>
    </row>
    <row r="103" spans="1:10" x14ac:dyDescent="0.25">
      <c r="A103" s="627"/>
      <c r="B103" s="627"/>
      <c r="C103" s="627"/>
      <c r="D103" s="627"/>
      <c r="E103" s="627"/>
      <c r="F103" s="627"/>
      <c r="G103" s="627"/>
      <c r="H103" s="627"/>
      <c r="I103" s="627"/>
      <c r="J103" s="627"/>
    </row>
    <row r="104" spans="1:10" x14ac:dyDescent="0.25">
      <c r="A104" s="627"/>
      <c r="B104" s="627"/>
      <c r="C104" s="627"/>
      <c r="D104" s="627"/>
      <c r="E104" s="627"/>
      <c r="F104" s="627"/>
      <c r="G104" s="627"/>
      <c r="H104" s="627"/>
      <c r="I104" s="627"/>
      <c r="J104" s="627"/>
    </row>
    <row r="105" spans="1:10" x14ac:dyDescent="0.25">
      <c r="A105" s="627"/>
      <c r="B105" s="627"/>
      <c r="C105" s="627"/>
      <c r="D105" s="627"/>
      <c r="E105" s="627"/>
      <c r="F105" s="627"/>
      <c r="G105" s="627"/>
      <c r="H105" s="627"/>
      <c r="I105" s="627"/>
      <c r="J105" s="627"/>
    </row>
    <row r="106" spans="1:10" x14ac:dyDescent="0.25">
      <c r="A106" s="627"/>
      <c r="B106" s="627"/>
      <c r="C106" s="627"/>
      <c r="D106" s="627"/>
      <c r="E106" s="627"/>
      <c r="F106" s="627"/>
      <c r="G106" s="627"/>
      <c r="H106" s="627"/>
      <c r="I106" s="627"/>
      <c r="J106" s="627"/>
    </row>
    <row r="107" spans="1:10" x14ac:dyDescent="0.25">
      <c r="A107" s="627"/>
      <c r="B107" s="627"/>
      <c r="C107" s="627"/>
      <c r="D107" s="627"/>
      <c r="E107" s="627"/>
      <c r="F107" s="627"/>
      <c r="G107" s="627"/>
      <c r="H107" s="627"/>
      <c r="I107" s="627"/>
      <c r="J107" s="627"/>
    </row>
    <row r="108" spans="1:10" x14ac:dyDescent="0.25">
      <c r="A108" s="627"/>
      <c r="B108" s="627"/>
      <c r="C108" s="627"/>
      <c r="D108" s="627"/>
      <c r="E108" s="627"/>
      <c r="F108" s="627"/>
      <c r="G108" s="627"/>
      <c r="H108" s="627"/>
      <c r="I108" s="627"/>
      <c r="J108" s="627"/>
    </row>
    <row r="109" spans="1:10" x14ac:dyDescent="0.25">
      <c r="A109" s="627"/>
      <c r="B109" s="627"/>
      <c r="C109" s="627"/>
      <c r="D109" s="627"/>
      <c r="E109" s="627"/>
      <c r="F109" s="627"/>
      <c r="G109" s="627"/>
      <c r="H109" s="627"/>
      <c r="I109" s="627"/>
      <c r="J109" s="627"/>
    </row>
    <row r="110" spans="1:10" x14ac:dyDescent="0.25">
      <c r="A110" s="627"/>
      <c r="B110" s="627"/>
      <c r="C110" s="627"/>
      <c r="D110" s="627"/>
      <c r="E110" s="627"/>
      <c r="F110" s="627"/>
      <c r="G110" s="627"/>
      <c r="H110" s="627"/>
      <c r="I110" s="627"/>
      <c r="J110" s="627"/>
    </row>
    <row r="111" spans="1:10" x14ac:dyDescent="0.25">
      <c r="A111" s="627"/>
      <c r="B111" s="627"/>
      <c r="C111" s="627"/>
      <c r="D111" s="627"/>
      <c r="E111" s="627"/>
      <c r="F111" s="627"/>
      <c r="G111" s="627"/>
      <c r="H111" s="627"/>
      <c r="I111" s="627"/>
      <c r="J111" s="627"/>
    </row>
    <row r="112" spans="1:10" x14ac:dyDescent="0.25">
      <c r="A112" s="627"/>
      <c r="B112" s="627"/>
      <c r="C112" s="627"/>
      <c r="D112" s="627"/>
      <c r="E112" s="627"/>
      <c r="F112" s="627"/>
      <c r="G112" s="627"/>
      <c r="H112" s="627"/>
      <c r="I112" s="627"/>
      <c r="J112" s="627"/>
    </row>
    <row r="113" spans="1:10" x14ac:dyDescent="0.25">
      <c r="A113" s="627"/>
      <c r="B113" s="627"/>
      <c r="C113" s="627"/>
      <c r="D113" s="627"/>
      <c r="E113" s="627"/>
      <c r="F113" s="627"/>
      <c r="G113" s="627"/>
      <c r="H113" s="627"/>
      <c r="I113" s="627"/>
      <c r="J113" s="627"/>
    </row>
    <row r="114" spans="1:10" x14ac:dyDescent="0.25">
      <c r="A114" s="627"/>
      <c r="B114" s="627"/>
      <c r="C114" s="627"/>
      <c r="D114" s="627"/>
      <c r="E114" s="627"/>
      <c r="F114" s="627"/>
      <c r="G114" s="627"/>
      <c r="H114" s="627"/>
      <c r="I114" s="627"/>
      <c r="J114" s="627"/>
    </row>
    <row r="115" spans="1:10" x14ac:dyDescent="0.25">
      <c r="A115" s="627"/>
      <c r="B115" s="627"/>
      <c r="C115" s="627"/>
      <c r="D115" s="627"/>
      <c r="E115" s="627"/>
      <c r="F115" s="627"/>
      <c r="G115" s="627"/>
      <c r="H115" s="627"/>
      <c r="I115" s="627"/>
      <c r="J115" s="627"/>
    </row>
    <row r="116" spans="1:10" x14ac:dyDescent="0.25">
      <c r="A116" s="627"/>
      <c r="B116" s="627"/>
      <c r="C116" s="627"/>
      <c r="D116" s="627"/>
      <c r="E116" s="627"/>
      <c r="F116" s="627"/>
      <c r="G116" s="627"/>
      <c r="H116" s="627"/>
      <c r="I116" s="627"/>
      <c r="J116" s="627"/>
    </row>
    <row r="117" spans="1:10" x14ac:dyDescent="0.25">
      <c r="A117" s="627"/>
      <c r="B117" s="627"/>
      <c r="C117" s="627"/>
      <c r="D117" s="627"/>
      <c r="E117" s="627"/>
      <c r="F117" s="627"/>
      <c r="G117" s="627"/>
      <c r="H117" s="627"/>
      <c r="I117" s="627"/>
      <c r="J117" s="627"/>
    </row>
    <row r="118" spans="1:10" x14ac:dyDescent="0.25">
      <c r="A118" s="627"/>
      <c r="B118" s="627"/>
      <c r="C118" s="627"/>
      <c r="D118" s="627"/>
      <c r="E118" s="627"/>
      <c r="F118" s="627"/>
      <c r="G118" s="627"/>
      <c r="H118" s="627"/>
      <c r="I118" s="627"/>
      <c r="J118" s="627"/>
    </row>
    <row r="119" spans="1:10" x14ac:dyDescent="0.25">
      <c r="A119" s="627"/>
      <c r="B119" s="627"/>
      <c r="C119" s="627"/>
      <c r="D119" s="627"/>
      <c r="E119" s="627"/>
      <c r="F119" s="627"/>
      <c r="G119" s="627"/>
      <c r="H119" s="627"/>
      <c r="I119" s="627"/>
      <c r="J119" s="627"/>
    </row>
    <row r="120" spans="1:10" x14ac:dyDescent="0.25">
      <c r="A120" s="627"/>
      <c r="B120" s="627"/>
      <c r="C120" s="627"/>
      <c r="D120" s="627"/>
      <c r="E120" s="627"/>
      <c r="F120" s="627"/>
      <c r="G120" s="627"/>
      <c r="H120" s="627"/>
      <c r="I120" s="627"/>
      <c r="J120" s="627"/>
    </row>
    <row r="121" spans="1:10" x14ac:dyDescent="0.25">
      <c r="A121" s="627"/>
      <c r="B121" s="627"/>
      <c r="C121" s="627"/>
      <c r="D121" s="627"/>
      <c r="E121" s="627"/>
      <c r="F121" s="627"/>
      <c r="G121" s="627"/>
      <c r="H121" s="627"/>
      <c r="I121" s="627"/>
      <c r="J121" s="627"/>
    </row>
    <row r="122" spans="1:10" x14ac:dyDescent="0.25">
      <c r="A122" s="627"/>
      <c r="B122" s="627"/>
      <c r="C122" s="627"/>
      <c r="D122" s="627"/>
      <c r="E122" s="627"/>
      <c r="F122" s="627"/>
      <c r="G122" s="627"/>
      <c r="H122" s="627"/>
      <c r="I122" s="627"/>
      <c r="J122" s="627"/>
    </row>
    <row r="123" spans="1:10" x14ac:dyDescent="0.25">
      <c r="A123" s="627"/>
      <c r="B123" s="627"/>
      <c r="C123" s="627"/>
      <c r="D123" s="627"/>
      <c r="E123" s="627"/>
      <c r="F123" s="627"/>
      <c r="G123" s="627"/>
      <c r="H123" s="627"/>
      <c r="I123" s="627"/>
      <c r="J123" s="627"/>
    </row>
    <row r="124" spans="1:10" x14ac:dyDescent="0.25">
      <c r="A124" s="627"/>
      <c r="B124" s="627"/>
      <c r="C124" s="627"/>
      <c r="D124" s="627"/>
      <c r="E124" s="627"/>
      <c r="F124" s="627"/>
      <c r="G124" s="627"/>
      <c r="H124" s="627"/>
      <c r="I124" s="627"/>
      <c r="J124" s="627"/>
    </row>
    <row r="125" spans="1:10" x14ac:dyDescent="0.25">
      <c r="A125" s="627"/>
      <c r="B125" s="627"/>
      <c r="C125" s="627"/>
      <c r="D125" s="627"/>
      <c r="E125" s="627"/>
      <c r="F125" s="627"/>
      <c r="G125" s="627"/>
      <c r="H125" s="627"/>
      <c r="I125" s="627"/>
      <c r="J125" s="627"/>
    </row>
    <row r="126" spans="1:10" x14ac:dyDescent="0.25">
      <c r="A126" s="627"/>
      <c r="B126" s="627"/>
      <c r="C126" s="627"/>
      <c r="D126" s="627"/>
      <c r="E126" s="627"/>
      <c r="F126" s="627"/>
      <c r="G126" s="627"/>
      <c r="H126" s="627"/>
      <c r="I126" s="627"/>
      <c r="J126" s="627"/>
    </row>
    <row r="127" spans="1:10" x14ac:dyDescent="0.25">
      <c r="A127" s="627"/>
      <c r="B127" s="627"/>
      <c r="C127" s="627"/>
      <c r="D127" s="627"/>
      <c r="E127" s="627"/>
      <c r="F127" s="627"/>
      <c r="G127" s="627"/>
      <c r="H127" s="627"/>
      <c r="I127" s="627"/>
      <c r="J127" s="627"/>
    </row>
    <row r="128" spans="1:10" x14ac:dyDescent="0.25">
      <c r="A128" s="627"/>
      <c r="B128" s="627"/>
      <c r="C128" s="627"/>
      <c r="D128" s="627"/>
      <c r="E128" s="627"/>
      <c r="F128" s="627"/>
      <c r="G128" s="627"/>
      <c r="H128" s="627"/>
      <c r="I128" s="627"/>
      <c r="J128" s="627"/>
    </row>
    <row r="129" spans="1:10" x14ac:dyDescent="0.25">
      <c r="A129" s="627"/>
      <c r="B129" s="627"/>
      <c r="C129" s="627"/>
      <c r="D129" s="627"/>
      <c r="E129" s="627"/>
      <c r="F129" s="627"/>
      <c r="G129" s="627"/>
      <c r="H129" s="627"/>
      <c r="I129" s="627"/>
      <c r="J129" s="627"/>
    </row>
    <row r="130" spans="1:10" x14ac:dyDescent="0.25">
      <c r="A130" s="627"/>
      <c r="B130" s="627"/>
      <c r="C130" s="627"/>
      <c r="D130" s="627"/>
      <c r="E130" s="627"/>
      <c r="F130" s="627"/>
      <c r="G130" s="627"/>
      <c r="H130" s="627"/>
      <c r="I130" s="627"/>
      <c r="J130" s="627"/>
    </row>
    <row r="131" spans="1:10" x14ac:dyDescent="0.25">
      <c r="A131" s="627"/>
      <c r="B131" s="627"/>
      <c r="C131" s="627"/>
      <c r="D131" s="627"/>
      <c r="E131" s="627"/>
      <c r="F131" s="627"/>
      <c r="G131" s="627"/>
      <c r="H131" s="627"/>
      <c r="I131" s="627"/>
      <c r="J131" s="627"/>
    </row>
    <row r="132" spans="1:10" x14ac:dyDescent="0.25">
      <c r="A132" s="627"/>
      <c r="B132" s="627"/>
      <c r="C132" s="627"/>
      <c r="D132" s="627"/>
      <c r="E132" s="627"/>
      <c r="F132" s="627"/>
      <c r="G132" s="627"/>
      <c r="H132" s="627"/>
      <c r="I132" s="627"/>
      <c r="J132" s="627"/>
    </row>
    <row r="133" spans="1:10" x14ac:dyDescent="0.25">
      <c r="A133" s="627"/>
      <c r="B133" s="627"/>
      <c r="C133" s="627"/>
      <c r="D133" s="627"/>
      <c r="E133" s="627"/>
      <c r="F133" s="627"/>
      <c r="G133" s="627"/>
      <c r="H133" s="627"/>
      <c r="I133" s="627"/>
      <c r="J133" s="627"/>
    </row>
    <row r="134" spans="1:10" x14ac:dyDescent="0.25">
      <c r="A134" s="627"/>
      <c r="B134" s="627"/>
      <c r="C134" s="627"/>
      <c r="D134" s="627"/>
      <c r="E134" s="627"/>
      <c r="F134" s="627"/>
      <c r="G134" s="627"/>
      <c r="H134" s="627"/>
      <c r="I134" s="627"/>
      <c r="J134" s="627"/>
    </row>
    <row r="135" spans="1:10" x14ac:dyDescent="0.25">
      <c r="A135" s="627"/>
      <c r="B135" s="627"/>
      <c r="C135" s="627"/>
      <c r="D135" s="627"/>
      <c r="E135" s="627"/>
      <c r="F135" s="627"/>
      <c r="G135" s="627"/>
      <c r="H135" s="627"/>
      <c r="I135" s="627"/>
      <c r="J135" s="627"/>
    </row>
    <row r="136" spans="1:10" x14ac:dyDescent="0.25">
      <c r="A136" s="627"/>
      <c r="B136" s="627"/>
      <c r="C136" s="627"/>
      <c r="D136" s="627"/>
      <c r="E136" s="627"/>
      <c r="F136" s="627"/>
      <c r="G136" s="627"/>
      <c r="H136" s="627"/>
      <c r="I136" s="627"/>
      <c r="J136" s="627"/>
    </row>
    <row r="137" spans="1:10" x14ac:dyDescent="0.25">
      <c r="A137" s="627"/>
      <c r="B137" s="627"/>
      <c r="C137" s="627"/>
      <c r="D137" s="627"/>
      <c r="E137" s="627"/>
      <c r="F137" s="627"/>
      <c r="G137" s="627"/>
      <c r="H137" s="627"/>
      <c r="I137" s="627"/>
      <c r="J137" s="627"/>
    </row>
    <row r="138" spans="1:10" x14ac:dyDescent="0.25">
      <c r="A138" s="627"/>
      <c r="B138" s="627"/>
      <c r="C138" s="627"/>
      <c r="D138" s="627"/>
      <c r="E138" s="627"/>
      <c r="F138" s="627"/>
      <c r="G138" s="627"/>
      <c r="H138" s="627"/>
      <c r="I138" s="627"/>
      <c r="J138" s="627"/>
    </row>
    <row r="139" spans="1:10" x14ac:dyDescent="0.25">
      <c r="A139" s="627"/>
      <c r="B139" s="627"/>
      <c r="C139" s="627"/>
      <c r="D139" s="627"/>
      <c r="E139" s="627"/>
      <c r="F139" s="627"/>
      <c r="G139" s="627"/>
      <c r="H139" s="627"/>
      <c r="I139" s="627"/>
      <c r="J139" s="627"/>
    </row>
    <row r="140" spans="1:10" x14ac:dyDescent="0.25">
      <c r="A140" s="627"/>
      <c r="B140" s="627"/>
      <c r="C140" s="627"/>
      <c r="D140" s="627"/>
      <c r="E140" s="627"/>
      <c r="F140" s="627"/>
      <c r="G140" s="627"/>
      <c r="H140" s="627"/>
      <c r="I140" s="627"/>
      <c r="J140" s="627"/>
    </row>
    <row r="141" spans="1:10" x14ac:dyDescent="0.25">
      <c r="A141" s="627"/>
      <c r="B141" s="627"/>
      <c r="C141" s="627"/>
      <c r="D141" s="627"/>
      <c r="E141" s="627"/>
      <c r="F141" s="627"/>
      <c r="G141" s="627"/>
      <c r="H141" s="627"/>
      <c r="I141" s="627"/>
      <c r="J141" s="627"/>
    </row>
    <row r="142" spans="1:10" x14ac:dyDescent="0.25">
      <c r="A142" s="627"/>
      <c r="B142" s="627"/>
      <c r="C142" s="627"/>
      <c r="D142" s="627"/>
      <c r="E142" s="627"/>
      <c r="F142" s="627"/>
      <c r="G142" s="627"/>
      <c r="H142" s="627"/>
      <c r="I142" s="627"/>
      <c r="J142" s="627"/>
    </row>
    <row r="143" spans="1:10" x14ac:dyDescent="0.25">
      <c r="A143" s="627"/>
      <c r="B143" s="627"/>
      <c r="C143" s="627"/>
      <c r="D143" s="627"/>
      <c r="E143" s="627"/>
      <c r="F143" s="627"/>
      <c r="G143" s="627"/>
      <c r="H143" s="627"/>
      <c r="I143" s="627"/>
      <c r="J143" s="627"/>
    </row>
    <row r="144" spans="1:10" x14ac:dyDescent="0.25">
      <c r="A144" s="627"/>
      <c r="B144" s="627"/>
      <c r="C144" s="627"/>
      <c r="D144" s="627"/>
      <c r="E144" s="627"/>
      <c r="F144" s="627"/>
      <c r="G144" s="627"/>
      <c r="H144" s="627"/>
      <c r="I144" s="627"/>
      <c r="J144" s="627"/>
    </row>
    <row r="145" spans="1:10" x14ac:dyDescent="0.25">
      <c r="A145" s="627"/>
      <c r="B145" s="627"/>
      <c r="C145" s="627"/>
      <c r="D145" s="627"/>
      <c r="E145" s="627"/>
      <c r="F145" s="627"/>
      <c r="G145" s="627"/>
      <c r="H145" s="627"/>
      <c r="I145" s="627"/>
      <c r="J145" s="627"/>
    </row>
    <row r="146" spans="1:10" x14ac:dyDescent="0.25">
      <c r="A146" s="627"/>
      <c r="B146" s="627"/>
      <c r="C146" s="627"/>
      <c r="D146" s="627"/>
      <c r="E146" s="627"/>
      <c r="F146" s="627"/>
      <c r="G146" s="627"/>
      <c r="H146" s="627"/>
      <c r="I146" s="627"/>
      <c r="J146" s="627"/>
    </row>
    <row r="147" spans="1:10" x14ac:dyDescent="0.25">
      <c r="A147" s="627"/>
      <c r="B147" s="627"/>
      <c r="C147" s="627"/>
      <c r="D147" s="627"/>
      <c r="E147" s="627"/>
      <c r="F147" s="627"/>
      <c r="G147" s="627"/>
      <c r="H147" s="627"/>
      <c r="I147" s="627"/>
      <c r="J147" s="627"/>
    </row>
    <row r="148" spans="1:10" x14ac:dyDescent="0.25">
      <c r="A148" s="627"/>
      <c r="B148" s="627"/>
      <c r="C148" s="627"/>
      <c r="D148" s="627"/>
      <c r="E148" s="627"/>
      <c r="F148" s="627"/>
      <c r="G148" s="627"/>
      <c r="H148" s="627"/>
      <c r="I148" s="627"/>
      <c r="J148" s="627"/>
    </row>
    <row r="149" spans="1:10" x14ac:dyDescent="0.25">
      <c r="A149" s="627"/>
      <c r="B149" s="627"/>
      <c r="C149" s="627"/>
      <c r="D149" s="627"/>
      <c r="E149" s="627"/>
      <c r="F149" s="627"/>
      <c r="G149" s="627"/>
      <c r="H149" s="627"/>
      <c r="I149" s="627"/>
      <c r="J149" s="627"/>
    </row>
    <row r="150" spans="1:10" x14ac:dyDescent="0.25">
      <c r="A150" s="627"/>
      <c r="B150" s="627"/>
      <c r="C150" s="627"/>
      <c r="D150" s="627"/>
      <c r="E150" s="627"/>
      <c r="F150" s="627"/>
      <c r="G150" s="627"/>
      <c r="H150" s="627"/>
      <c r="I150" s="627"/>
      <c r="J150" s="627"/>
    </row>
    <row r="151" spans="1:10" x14ac:dyDescent="0.25">
      <c r="A151" s="627"/>
      <c r="B151" s="627"/>
      <c r="C151" s="627"/>
      <c r="D151" s="627"/>
      <c r="E151" s="627"/>
      <c r="F151" s="627"/>
      <c r="G151" s="627"/>
      <c r="H151" s="627"/>
      <c r="I151" s="627"/>
      <c r="J151" s="627"/>
    </row>
    <row r="152" spans="1:10" x14ac:dyDescent="0.25">
      <c r="A152" s="627"/>
      <c r="B152" s="627"/>
      <c r="C152" s="627"/>
      <c r="D152" s="627"/>
      <c r="E152" s="627"/>
      <c r="F152" s="627"/>
      <c r="G152" s="627"/>
      <c r="H152" s="627"/>
      <c r="I152" s="627"/>
      <c r="J152" s="627"/>
    </row>
    <row r="153" spans="1:10" x14ac:dyDescent="0.25">
      <c r="A153" s="627"/>
      <c r="B153" s="627"/>
      <c r="C153" s="627"/>
      <c r="D153" s="627"/>
      <c r="E153" s="627"/>
      <c r="F153" s="627"/>
      <c r="G153" s="627"/>
      <c r="H153" s="627"/>
      <c r="I153" s="627"/>
      <c r="J153" s="627"/>
    </row>
    <row r="154" spans="1:10" x14ac:dyDescent="0.25">
      <c r="A154" s="627"/>
      <c r="B154" s="627"/>
      <c r="C154" s="627"/>
      <c r="D154" s="627"/>
      <c r="E154" s="627"/>
      <c r="F154" s="627"/>
      <c r="G154" s="627"/>
      <c r="H154" s="627"/>
      <c r="I154" s="627"/>
      <c r="J154" s="627"/>
    </row>
    <row r="155" spans="1:10" x14ac:dyDescent="0.25">
      <c r="A155" s="627"/>
      <c r="B155" s="627"/>
      <c r="C155" s="627"/>
      <c r="D155" s="627"/>
      <c r="E155" s="627"/>
      <c r="F155" s="627"/>
      <c r="G155" s="627"/>
      <c r="H155" s="627"/>
      <c r="I155" s="627"/>
      <c r="J155" s="627"/>
    </row>
    <row r="156" spans="1:10" x14ac:dyDescent="0.25">
      <c r="A156" s="627"/>
      <c r="B156" s="627"/>
      <c r="C156" s="627"/>
      <c r="D156" s="627"/>
      <c r="E156" s="627"/>
      <c r="F156" s="627"/>
      <c r="G156" s="627"/>
      <c r="H156" s="627"/>
      <c r="I156" s="627"/>
      <c r="J156" s="627"/>
    </row>
    <row r="157" spans="1:10" x14ac:dyDescent="0.25">
      <c r="A157" s="627"/>
      <c r="B157" s="627"/>
      <c r="C157" s="627"/>
      <c r="D157" s="627"/>
      <c r="E157" s="627"/>
      <c r="F157" s="627"/>
      <c r="G157" s="627"/>
      <c r="H157" s="627"/>
      <c r="I157" s="627"/>
      <c r="J157" s="627"/>
    </row>
    <row r="158" spans="1:10" x14ac:dyDescent="0.25">
      <c r="A158" s="627"/>
      <c r="B158" s="627"/>
      <c r="C158" s="627"/>
      <c r="D158" s="627"/>
      <c r="E158" s="627"/>
      <c r="F158" s="627"/>
      <c r="G158" s="627"/>
      <c r="H158" s="627"/>
      <c r="I158" s="627"/>
      <c r="J158" s="627"/>
    </row>
    <row r="159" spans="1:10" x14ac:dyDescent="0.25">
      <c r="A159" s="627"/>
      <c r="B159" s="627"/>
      <c r="C159" s="627"/>
      <c r="D159" s="627"/>
      <c r="E159" s="627"/>
      <c r="F159" s="627"/>
      <c r="G159" s="627"/>
      <c r="H159" s="627"/>
      <c r="I159" s="627"/>
      <c r="J159" s="627"/>
    </row>
    <row r="160" spans="1:10" x14ac:dyDescent="0.25">
      <c r="A160" s="627"/>
      <c r="B160" s="627"/>
      <c r="C160" s="627"/>
      <c r="D160" s="627"/>
      <c r="E160" s="627"/>
      <c r="F160" s="627"/>
      <c r="G160" s="627"/>
      <c r="H160" s="627"/>
      <c r="I160" s="627"/>
      <c r="J160" s="627"/>
    </row>
    <row r="161" spans="1:10" x14ac:dyDescent="0.25">
      <c r="A161" s="627"/>
      <c r="B161" s="627"/>
      <c r="C161" s="627"/>
      <c r="D161" s="627"/>
      <c r="E161" s="627"/>
      <c r="F161" s="627"/>
      <c r="G161" s="627"/>
      <c r="H161" s="627"/>
      <c r="I161" s="627"/>
      <c r="J161" s="627"/>
    </row>
    <row r="162" spans="1:10" x14ac:dyDescent="0.25">
      <c r="A162" s="627"/>
      <c r="B162" s="627"/>
      <c r="C162" s="627"/>
      <c r="D162" s="627"/>
      <c r="E162" s="627"/>
      <c r="F162" s="627"/>
      <c r="G162" s="627"/>
      <c r="H162" s="627"/>
      <c r="I162" s="627"/>
      <c r="J162" s="627"/>
    </row>
    <row r="163" spans="1:10" x14ac:dyDescent="0.25">
      <c r="A163" s="627"/>
      <c r="B163" s="627"/>
      <c r="C163" s="627"/>
      <c r="D163" s="627"/>
      <c r="E163" s="627"/>
      <c r="F163" s="627"/>
      <c r="G163" s="627"/>
      <c r="H163" s="627"/>
      <c r="I163" s="627"/>
      <c r="J163" s="627"/>
    </row>
    <row r="164" spans="1:10" x14ac:dyDescent="0.25">
      <c r="A164" s="627"/>
      <c r="B164" s="627"/>
      <c r="C164" s="627"/>
      <c r="D164" s="627"/>
      <c r="E164" s="627"/>
      <c r="F164" s="627"/>
      <c r="G164" s="627"/>
      <c r="H164" s="627"/>
      <c r="I164" s="627"/>
      <c r="J164" s="627"/>
    </row>
    <row r="165" spans="1:10" x14ac:dyDescent="0.25">
      <c r="A165" s="627"/>
      <c r="B165" s="627"/>
      <c r="C165" s="627"/>
      <c r="D165" s="627"/>
      <c r="E165" s="627"/>
      <c r="F165" s="627"/>
      <c r="G165" s="627"/>
      <c r="H165" s="627"/>
      <c r="I165" s="627"/>
      <c r="J165" s="627"/>
    </row>
    <row r="166" spans="1:10" x14ac:dyDescent="0.25">
      <c r="A166" s="627"/>
      <c r="B166" s="627"/>
      <c r="C166" s="627"/>
      <c r="D166" s="627"/>
      <c r="E166" s="627"/>
      <c r="F166" s="627"/>
      <c r="G166" s="627"/>
      <c r="H166" s="627"/>
      <c r="I166" s="627"/>
      <c r="J166" s="627"/>
    </row>
    <row r="167" spans="1:10" x14ac:dyDescent="0.25">
      <c r="A167" s="627"/>
      <c r="B167" s="627"/>
      <c r="C167" s="627"/>
      <c r="D167" s="627"/>
      <c r="E167" s="627"/>
      <c r="F167" s="627"/>
      <c r="G167" s="627"/>
      <c r="H167" s="627"/>
      <c r="I167" s="627"/>
      <c r="J167" s="627"/>
    </row>
    <row r="168" spans="1:10" x14ac:dyDescent="0.25">
      <c r="A168" s="627"/>
      <c r="B168" s="627"/>
      <c r="C168" s="627"/>
      <c r="D168" s="627"/>
      <c r="E168" s="627"/>
      <c r="F168" s="627"/>
      <c r="G168" s="627"/>
      <c r="H168" s="627"/>
      <c r="I168" s="627"/>
      <c r="J168" s="627"/>
    </row>
    <row r="169" spans="1:10" x14ac:dyDescent="0.25">
      <c r="A169" s="627"/>
      <c r="B169" s="627"/>
      <c r="C169" s="627"/>
      <c r="D169" s="627"/>
      <c r="E169" s="627"/>
      <c r="F169" s="627"/>
      <c r="G169" s="627"/>
      <c r="H169" s="627"/>
      <c r="I169" s="627"/>
      <c r="J169" s="627"/>
    </row>
    <row r="170" spans="1:10" x14ac:dyDescent="0.25">
      <c r="A170" s="627"/>
      <c r="B170" s="627"/>
      <c r="C170" s="627"/>
      <c r="D170" s="627"/>
      <c r="E170" s="627"/>
      <c r="F170" s="627"/>
      <c r="G170" s="627"/>
      <c r="H170" s="627"/>
      <c r="I170" s="627"/>
      <c r="J170" s="627"/>
    </row>
    <row r="171" spans="1:10" x14ac:dyDescent="0.25">
      <c r="A171" s="627"/>
      <c r="B171" s="627"/>
      <c r="C171" s="627"/>
      <c r="D171" s="627"/>
      <c r="E171" s="627"/>
      <c r="F171" s="627"/>
      <c r="G171" s="627"/>
      <c r="H171" s="627"/>
      <c r="I171" s="627"/>
      <c r="J171" s="627"/>
    </row>
    <row r="172" spans="1:10" x14ac:dyDescent="0.25">
      <c r="A172" s="627"/>
      <c r="B172" s="627"/>
      <c r="C172" s="627"/>
      <c r="D172" s="627"/>
      <c r="E172" s="627"/>
      <c r="F172" s="627"/>
      <c r="G172" s="627"/>
      <c r="H172" s="627"/>
      <c r="I172" s="627"/>
      <c r="J172" s="627"/>
    </row>
    <row r="173" spans="1:10" x14ac:dyDescent="0.25">
      <c r="A173" s="627"/>
      <c r="B173" s="627"/>
      <c r="C173" s="627"/>
      <c r="D173" s="627"/>
      <c r="E173" s="627"/>
      <c r="F173" s="627"/>
      <c r="G173" s="627"/>
      <c r="H173" s="627"/>
      <c r="I173" s="627"/>
      <c r="J173" s="627"/>
    </row>
    <row r="174" spans="1:10" x14ac:dyDescent="0.25">
      <c r="A174" s="627"/>
      <c r="B174" s="627"/>
      <c r="C174" s="627"/>
      <c r="D174" s="627"/>
      <c r="E174" s="627"/>
      <c r="F174" s="627"/>
      <c r="G174" s="627"/>
      <c r="H174" s="627"/>
      <c r="I174" s="627"/>
      <c r="J174" s="627"/>
    </row>
    <row r="175" spans="1:10" x14ac:dyDescent="0.25">
      <c r="A175" s="627"/>
      <c r="B175" s="627"/>
      <c r="C175" s="627"/>
      <c r="D175" s="627"/>
      <c r="E175" s="627"/>
      <c r="F175" s="627"/>
      <c r="G175" s="627"/>
      <c r="H175" s="627"/>
      <c r="I175" s="627"/>
      <c r="J175" s="627"/>
    </row>
    <row r="176" spans="1:10" x14ac:dyDescent="0.25">
      <c r="A176" s="627"/>
      <c r="B176" s="627"/>
      <c r="C176" s="627"/>
      <c r="D176" s="627"/>
      <c r="E176" s="627"/>
      <c r="F176" s="627"/>
      <c r="G176" s="627"/>
      <c r="H176" s="627"/>
      <c r="I176" s="627"/>
      <c r="J176" s="627"/>
    </row>
    <row r="177" spans="1:10" x14ac:dyDescent="0.25">
      <c r="A177" s="627"/>
      <c r="B177" s="627"/>
      <c r="C177" s="627"/>
      <c r="D177" s="627"/>
      <c r="E177" s="627"/>
      <c r="F177" s="627"/>
      <c r="G177" s="627"/>
      <c r="H177" s="627"/>
      <c r="I177" s="627"/>
      <c r="J177" s="627"/>
    </row>
    <row r="178" spans="1:10" x14ac:dyDescent="0.25">
      <c r="A178" s="627"/>
      <c r="B178" s="627"/>
      <c r="C178" s="627"/>
      <c r="D178" s="627"/>
      <c r="E178" s="627"/>
      <c r="F178" s="627"/>
      <c r="G178" s="627"/>
      <c r="H178" s="627"/>
      <c r="I178" s="627"/>
      <c r="J178" s="627"/>
    </row>
    <row r="179" spans="1:10" x14ac:dyDescent="0.25">
      <c r="A179" s="627"/>
      <c r="B179" s="627"/>
      <c r="C179" s="627"/>
      <c r="D179" s="627"/>
      <c r="E179" s="627"/>
      <c r="F179" s="627"/>
      <c r="G179" s="627"/>
      <c r="H179" s="627"/>
      <c r="I179" s="627"/>
      <c r="J179" s="627"/>
    </row>
    <row r="180" spans="1:10" x14ac:dyDescent="0.25">
      <c r="A180" s="627"/>
      <c r="B180" s="627"/>
      <c r="C180" s="627"/>
      <c r="D180" s="627"/>
      <c r="E180" s="627"/>
      <c r="F180" s="627"/>
      <c r="G180" s="627"/>
      <c r="H180" s="627"/>
      <c r="I180" s="627"/>
      <c r="J180" s="627"/>
    </row>
    <row r="181" spans="1:10" x14ac:dyDescent="0.25">
      <c r="A181" s="627"/>
      <c r="B181" s="627"/>
      <c r="C181" s="627"/>
      <c r="D181" s="627"/>
      <c r="E181" s="627"/>
      <c r="F181" s="627"/>
      <c r="G181" s="627"/>
      <c r="H181" s="627"/>
      <c r="I181" s="627"/>
      <c r="J181" s="627"/>
    </row>
    <row r="182" spans="1:10" x14ac:dyDescent="0.25">
      <c r="A182" s="627"/>
      <c r="B182" s="627"/>
      <c r="C182" s="627"/>
      <c r="D182" s="627"/>
      <c r="E182" s="627"/>
      <c r="F182" s="627"/>
      <c r="G182" s="627"/>
      <c r="H182" s="627"/>
      <c r="I182" s="627"/>
      <c r="J182" s="627"/>
    </row>
    <row r="183" spans="1:10" x14ac:dyDescent="0.25">
      <c r="A183" s="627"/>
      <c r="B183" s="627"/>
      <c r="C183" s="627"/>
      <c r="D183" s="627"/>
      <c r="E183" s="627"/>
      <c r="F183" s="627"/>
      <c r="G183" s="627"/>
      <c r="H183" s="627"/>
      <c r="I183" s="627"/>
      <c r="J183" s="627"/>
    </row>
    <row r="184" spans="1:10" x14ac:dyDescent="0.25">
      <c r="A184" s="627"/>
      <c r="B184" s="627"/>
      <c r="C184" s="627"/>
      <c r="D184" s="627"/>
      <c r="E184" s="627"/>
      <c r="F184" s="627"/>
      <c r="G184" s="627"/>
      <c r="H184" s="627"/>
      <c r="I184" s="627"/>
      <c r="J184" s="627"/>
    </row>
    <row r="185" spans="1:10" x14ac:dyDescent="0.25">
      <c r="A185" s="627"/>
      <c r="B185" s="627"/>
      <c r="C185" s="627"/>
      <c r="D185" s="627"/>
      <c r="E185" s="627"/>
      <c r="F185" s="627"/>
      <c r="G185" s="627"/>
      <c r="H185" s="627"/>
      <c r="I185" s="627"/>
      <c r="J185" s="627"/>
    </row>
    <row r="186" spans="1:10" x14ac:dyDescent="0.25">
      <c r="A186" s="627"/>
      <c r="B186" s="627"/>
      <c r="C186" s="627"/>
      <c r="D186" s="627"/>
      <c r="E186" s="627"/>
      <c r="F186" s="627"/>
      <c r="G186" s="627"/>
      <c r="H186" s="627"/>
      <c r="I186" s="627"/>
      <c r="J186" s="627"/>
    </row>
    <row r="187" spans="1:10" x14ac:dyDescent="0.25">
      <c r="A187" s="627"/>
      <c r="B187" s="627"/>
      <c r="C187" s="627"/>
      <c r="D187" s="627"/>
      <c r="E187" s="627"/>
      <c r="F187" s="627"/>
      <c r="G187" s="627"/>
      <c r="H187" s="627"/>
      <c r="I187" s="627"/>
      <c r="J187" s="627"/>
    </row>
    <row r="188" spans="1:10" x14ac:dyDescent="0.25">
      <c r="A188" s="627"/>
      <c r="B188" s="627"/>
      <c r="C188" s="627"/>
      <c r="D188" s="627"/>
      <c r="E188" s="627"/>
      <c r="F188" s="627"/>
      <c r="G188" s="627"/>
      <c r="H188" s="627"/>
      <c r="I188" s="627"/>
      <c r="J188" s="627"/>
    </row>
    <row r="189" spans="1:10" x14ac:dyDescent="0.25">
      <c r="A189" s="627"/>
      <c r="B189" s="627"/>
      <c r="C189" s="627"/>
      <c r="D189" s="627"/>
      <c r="E189" s="627"/>
      <c r="F189" s="627"/>
      <c r="G189" s="627"/>
      <c r="H189" s="627"/>
      <c r="I189" s="627"/>
      <c r="J189" s="627"/>
    </row>
    <row r="190" spans="1:10" x14ac:dyDescent="0.25">
      <c r="A190" s="627"/>
      <c r="B190" s="627"/>
      <c r="C190" s="627"/>
      <c r="D190" s="627"/>
      <c r="E190" s="627"/>
      <c r="F190" s="627"/>
      <c r="G190" s="627"/>
      <c r="H190" s="627"/>
      <c r="I190" s="627"/>
      <c r="J190" s="627"/>
    </row>
    <row r="191" spans="1:10" x14ac:dyDescent="0.25">
      <c r="A191" s="627"/>
      <c r="B191" s="627"/>
      <c r="C191" s="627"/>
      <c r="D191" s="627"/>
      <c r="E191" s="627"/>
      <c r="F191" s="627"/>
      <c r="G191" s="627"/>
      <c r="H191" s="627"/>
      <c r="I191" s="627"/>
      <c r="J191" s="627"/>
    </row>
    <row r="192" spans="1:10" x14ac:dyDescent="0.25">
      <c r="A192" s="627"/>
      <c r="B192" s="627"/>
      <c r="C192" s="627"/>
      <c r="D192" s="627"/>
      <c r="E192" s="627"/>
      <c r="F192" s="627"/>
      <c r="G192" s="627"/>
      <c r="H192" s="627"/>
      <c r="I192" s="627"/>
      <c r="J192" s="627"/>
    </row>
    <row r="193" spans="1:10" x14ac:dyDescent="0.25">
      <c r="A193" s="627"/>
      <c r="B193" s="627"/>
      <c r="C193" s="627"/>
      <c r="D193" s="627"/>
      <c r="E193" s="627"/>
      <c r="F193" s="627"/>
      <c r="G193" s="627"/>
      <c r="H193" s="627"/>
      <c r="I193" s="627"/>
      <c r="J193" s="627"/>
    </row>
    <row r="194" spans="1:10" x14ac:dyDescent="0.25">
      <c r="A194" s="627"/>
      <c r="B194" s="627"/>
      <c r="C194" s="627"/>
      <c r="D194" s="627"/>
      <c r="E194" s="627"/>
      <c r="F194" s="627"/>
      <c r="G194" s="627"/>
      <c r="H194" s="627"/>
      <c r="I194" s="627"/>
      <c r="J194" s="627"/>
    </row>
    <row r="195" spans="1:10" x14ac:dyDescent="0.25">
      <c r="A195" s="627"/>
      <c r="B195" s="627"/>
      <c r="C195" s="627"/>
      <c r="D195" s="627"/>
      <c r="E195" s="627"/>
      <c r="F195" s="627"/>
      <c r="G195" s="627"/>
      <c r="H195" s="627"/>
      <c r="I195" s="627"/>
      <c r="J195" s="627"/>
    </row>
    <row r="196" spans="1:10" x14ac:dyDescent="0.25">
      <c r="A196" s="627"/>
      <c r="B196" s="627"/>
      <c r="C196" s="627"/>
      <c r="D196" s="627"/>
      <c r="E196" s="627"/>
      <c r="F196" s="627"/>
      <c r="G196" s="627"/>
      <c r="H196" s="627"/>
      <c r="I196" s="627"/>
      <c r="J196" s="627"/>
    </row>
    <row r="197" spans="1:10" x14ac:dyDescent="0.25">
      <c r="A197" s="627"/>
      <c r="B197" s="627"/>
      <c r="C197" s="627"/>
      <c r="D197" s="627"/>
      <c r="E197" s="627"/>
      <c r="F197" s="627"/>
      <c r="G197" s="627"/>
      <c r="H197" s="627"/>
      <c r="I197" s="627"/>
      <c r="J197" s="627"/>
    </row>
    <row r="198" spans="1:10" x14ac:dyDescent="0.25">
      <c r="A198" s="627"/>
      <c r="B198" s="627"/>
      <c r="C198" s="627"/>
      <c r="D198" s="627"/>
      <c r="E198" s="627"/>
      <c r="F198" s="627"/>
      <c r="G198" s="627"/>
      <c r="H198" s="627"/>
      <c r="I198" s="627"/>
      <c r="J198" s="627"/>
    </row>
    <row r="199" spans="1:10" x14ac:dyDescent="0.25">
      <c r="A199" s="627"/>
      <c r="B199" s="627"/>
      <c r="C199" s="627"/>
      <c r="D199" s="627"/>
      <c r="E199" s="627"/>
      <c r="F199" s="627"/>
      <c r="G199" s="627"/>
      <c r="H199" s="627"/>
      <c r="I199" s="627"/>
      <c r="J199" s="627"/>
    </row>
    <row r="200" spans="1:10" x14ac:dyDescent="0.25">
      <c r="A200" s="627"/>
      <c r="B200" s="627"/>
      <c r="C200" s="627"/>
      <c r="D200" s="627"/>
      <c r="E200" s="627"/>
      <c r="F200" s="627"/>
      <c r="G200" s="627"/>
      <c r="H200" s="627"/>
      <c r="I200" s="627"/>
      <c r="J200" s="627"/>
    </row>
    <row r="201" spans="1:10" x14ac:dyDescent="0.25">
      <c r="A201" s="627"/>
      <c r="B201" s="627"/>
      <c r="C201" s="627"/>
      <c r="D201" s="627"/>
      <c r="E201" s="627"/>
      <c r="F201" s="627"/>
      <c r="G201" s="627"/>
      <c r="H201" s="627"/>
      <c r="I201" s="627"/>
      <c r="J201" s="627"/>
    </row>
    <row r="202" spans="1:10" x14ac:dyDescent="0.25">
      <c r="A202" s="627"/>
      <c r="B202" s="627"/>
      <c r="C202" s="627"/>
      <c r="D202" s="627"/>
      <c r="E202" s="627"/>
      <c r="F202" s="627"/>
      <c r="G202" s="627"/>
      <c r="H202" s="627"/>
      <c r="I202" s="627"/>
      <c r="J202" s="627"/>
    </row>
    <row r="203" spans="1:10" x14ac:dyDescent="0.25">
      <c r="A203" s="627"/>
      <c r="B203" s="627"/>
      <c r="C203" s="627"/>
      <c r="D203" s="627"/>
      <c r="E203" s="627"/>
      <c r="F203" s="627"/>
      <c r="G203" s="627"/>
      <c r="H203" s="627"/>
      <c r="I203" s="627"/>
      <c r="J203" s="627"/>
    </row>
    <row r="204" spans="1:10" x14ac:dyDescent="0.25">
      <c r="A204" s="627"/>
      <c r="B204" s="627"/>
      <c r="C204" s="627"/>
      <c r="D204" s="627"/>
      <c r="E204" s="627"/>
      <c r="F204" s="627"/>
      <c r="G204" s="627"/>
      <c r="H204" s="627"/>
      <c r="I204" s="627"/>
      <c r="J204" s="627"/>
    </row>
    <row r="205" spans="1:10" x14ac:dyDescent="0.25">
      <c r="A205" s="627"/>
      <c r="B205" s="627"/>
      <c r="C205" s="627"/>
      <c r="D205" s="627"/>
      <c r="E205" s="627"/>
      <c r="F205" s="627"/>
      <c r="G205" s="627"/>
      <c r="H205" s="627"/>
      <c r="I205" s="627"/>
      <c r="J205" s="627"/>
    </row>
    <row r="206" spans="1:10" x14ac:dyDescent="0.25">
      <c r="A206" s="627"/>
      <c r="B206" s="627"/>
      <c r="C206" s="627"/>
      <c r="D206" s="627"/>
      <c r="E206" s="627"/>
      <c r="F206" s="627"/>
      <c r="G206" s="627"/>
      <c r="H206" s="627"/>
      <c r="I206" s="627"/>
      <c r="J206" s="627"/>
    </row>
    <row r="207" spans="1:10" x14ac:dyDescent="0.25">
      <c r="A207" s="627"/>
      <c r="B207" s="627"/>
      <c r="C207" s="627"/>
      <c r="D207" s="627"/>
      <c r="E207" s="627"/>
      <c r="F207" s="627"/>
      <c r="G207" s="627"/>
      <c r="H207" s="627"/>
      <c r="I207" s="627"/>
      <c r="J207" s="627"/>
    </row>
    <row r="208" spans="1:10" x14ac:dyDescent="0.25">
      <c r="A208" s="627"/>
      <c r="B208" s="627"/>
      <c r="C208" s="627"/>
      <c r="D208" s="627"/>
      <c r="E208" s="627"/>
      <c r="F208" s="627"/>
      <c r="G208" s="627"/>
      <c r="H208" s="627"/>
      <c r="I208" s="627"/>
      <c r="J208" s="627"/>
    </row>
    <row r="209" spans="1:10" x14ac:dyDescent="0.25">
      <c r="A209" s="627"/>
      <c r="B209" s="627"/>
      <c r="C209" s="627"/>
      <c r="D209" s="627"/>
      <c r="E209" s="627"/>
      <c r="F209" s="627"/>
      <c r="G209" s="627"/>
      <c r="H209" s="627"/>
      <c r="I209" s="627"/>
      <c r="J209" s="627"/>
    </row>
    <row r="210" spans="1:10" x14ac:dyDescent="0.25">
      <c r="A210" s="627"/>
      <c r="B210" s="627"/>
      <c r="C210" s="627"/>
      <c r="D210" s="627"/>
      <c r="E210" s="627"/>
      <c r="F210" s="627"/>
      <c r="G210" s="627"/>
      <c r="H210" s="627"/>
      <c r="I210" s="627"/>
      <c r="J210" s="627"/>
    </row>
    <row r="211" spans="1:10" x14ac:dyDescent="0.25">
      <c r="A211" s="627"/>
      <c r="B211" s="627"/>
      <c r="C211" s="627"/>
      <c r="D211" s="627"/>
      <c r="E211" s="627"/>
      <c r="F211" s="627"/>
      <c r="G211" s="627"/>
      <c r="H211" s="627"/>
      <c r="I211" s="627"/>
      <c r="J211" s="627"/>
    </row>
    <row r="212" spans="1:10" x14ac:dyDescent="0.25">
      <c r="A212" s="627"/>
      <c r="B212" s="627"/>
      <c r="C212" s="627"/>
      <c r="D212" s="627"/>
      <c r="E212" s="627"/>
      <c r="F212" s="627"/>
      <c r="G212" s="627"/>
      <c r="H212" s="627"/>
      <c r="I212" s="627"/>
      <c r="J212" s="627"/>
    </row>
    <row r="213" spans="1:10" x14ac:dyDescent="0.25">
      <c r="A213" s="627"/>
      <c r="B213" s="627"/>
      <c r="C213" s="627"/>
      <c r="D213" s="627"/>
      <c r="E213" s="627"/>
      <c r="F213" s="627"/>
      <c r="G213" s="627"/>
      <c r="H213" s="627"/>
      <c r="I213" s="627"/>
      <c r="J213" s="627"/>
    </row>
    <row r="214" spans="1:10" x14ac:dyDescent="0.25">
      <c r="A214" s="627"/>
      <c r="B214" s="627"/>
      <c r="C214" s="627"/>
      <c r="D214" s="627"/>
      <c r="E214" s="627"/>
      <c r="F214" s="627"/>
      <c r="G214" s="627"/>
      <c r="H214" s="627"/>
      <c r="I214" s="627"/>
      <c r="J214" s="627"/>
    </row>
    <row r="215" spans="1:10" x14ac:dyDescent="0.25">
      <c r="A215" s="627"/>
      <c r="B215" s="627"/>
      <c r="C215" s="627"/>
      <c r="D215" s="627"/>
      <c r="E215" s="627"/>
      <c r="F215" s="627"/>
      <c r="G215" s="627"/>
      <c r="H215" s="627"/>
      <c r="I215" s="627"/>
      <c r="J215" s="627"/>
    </row>
    <row r="216" spans="1:10" x14ac:dyDescent="0.25">
      <c r="A216" s="627"/>
      <c r="B216" s="627"/>
      <c r="C216" s="627"/>
      <c r="D216" s="627"/>
      <c r="E216" s="627"/>
      <c r="F216" s="627"/>
      <c r="G216" s="627"/>
      <c r="H216" s="627"/>
      <c r="I216" s="627"/>
      <c r="J216" s="627"/>
    </row>
    <row r="217" spans="1:10" x14ac:dyDescent="0.25">
      <c r="A217" s="627"/>
      <c r="B217" s="627"/>
      <c r="C217" s="627"/>
      <c r="D217" s="627"/>
      <c r="E217" s="627"/>
      <c r="F217" s="627"/>
      <c r="G217" s="627"/>
      <c r="H217" s="627"/>
      <c r="I217" s="627"/>
      <c r="J217" s="627"/>
    </row>
    <row r="218" spans="1:10" x14ac:dyDescent="0.25">
      <c r="A218" s="627"/>
      <c r="B218" s="627"/>
      <c r="C218" s="627"/>
      <c r="D218" s="627"/>
      <c r="E218" s="627"/>
      <c r="F218" s="627"/>
      <c r="G218" s="627"/>
      <c r="H218" s="627"/>
      <c r="I218" s="627"/>
      <c r="J218" s="627"/>
    </row>
    <row r="219" spans="1:10" x14ac:dyDescent="0.25">
      <c r="A219" s="627"/>
      <c r="B219" s="627"/>
      <c r="C219" s="627"/>
      <c r="D219" s="627"/>
      <c r="E219" s="627"/>
      <c r="F219" s="627"/>
      <c r="G219" s="627"/>
      <c r="H219" s="627"/>
      <c r="I219" s="627"/>
      <c r="J219" s="627"/>
    </row>
    <row r="220" spans="1:10" x14ac:dyDescent="0.25">
      <c r="A220" s="627"/>
      <c r="B220" s="627"/>
      <c r="C220" s="627"/>
      <c r="D220" s="627"/>
      <c r="E220" s="627"/>
      <c r="F220" s="627"/>
      <c r="G220" s="627"/>
      <c r="H220" s="627"/>
      <c r="I220" s="627"/>
      <c r="J220" s="627"/>
    </row>
    <row r="221" spans="1:10" x14ac:dyDescent="0.25">
      <c r="A221" s="627"/>
      <c r="B221" s="627"/>
      <c r="C221" s="627"/>
      <c r="D221" s="627"/>
      <c r="E221" s="627"/>
      <c r="F221" s="627"/>
      <c r="G221" s="627"/>
      <c r="H221" s="627"/>
      <c r="I221" s="627"/>
      <c r="J221" s="627"/>
    </row>
    <row r="222" spans="1:10" x14ac:dyDescent="0.25">
      <c r="A222" s="627"/>
      <c r="B222" s="627"/>
      <c r="C222" s="627"/>
      <c r="D222" s="627"/>
      <c r="E222" s="627"/>
      <c r="F222" s="627"/>
      <c r="G222" s="627"/>
      <c r="H222" s="627"/>
      <c r="I222" s="627"/>
      <c r="J222" s="627"/>
    </row>
    <row r="223" spans="1:10" x14ac:dyDescent="0.25">
      <c r="A223" s="627"/>
      <c r="B223" s="627"/>
      <c r="C223" s="627"/>
      <c r="D223" s="627"/>
      <c r="E223" s="627"/>
      <c r="F223" s="627"/>
      <c r="G223" s="627"/>
      <c r="H223" s="627"/>
      <c r="I223" s="627"/>
      <c r="J223" s="627"/>
    </row>
    <row r="224" spans="1:10" x14ac:dyDescent="0.25">
      <c r="A224" s="627"/>
      <c r="B224" s="627"/>
      <c r="C224" s="627"/>
      <c r="D224" s="627"/>
      <c r="E224" s="627"/>
      <c r="F224" s="627"/>
      <c r="G224" s="627"/>
      <c r="H224" s="627"/>
      <c r="I224" s="627"/>
      <c r="J224" s="627"/>
    </row>
    <row r="225" spans="1:10" x14ac:dyDescent="0.25">
      <c r="A225" s="627"/>
      <c r="B225" s="627"/>
      <c r="C225" s="627"/>
      <c r="D225" s="627"/>
      <c r="E225" s="627"/>
      <c r="F225" s="627"/>
      <c r="G225" s="627"/>
      <c r="H225" s="627"/>
      <c r="I225" s="627"/>
      <c r="J225" s="627"/>
    </row>
    <row r="226" spans="1:10" x14ac:dyDescent="0.25">
      <c r="A226" s="627"/>
      <c r="B226" s="627"/>
      <c r="C226" s="627"/>
      <c r="D226" s="627"/>
      <c r="E226" s="627"/>
      <c r="F226" s="627"/>
      <c r="G226" s="627"/>
      <c r="H226" s="627"/>
      <c r="I226" s="627"/>
      <c r="J226" s="627"/>
    </row>
    <row r="227" spans="1:10" x14ac:dyDescent="0.25">
      <c r="A227" s="627"/>
      <c r="B227" s="627"/>
      <c r="C227" s="627"/>
      <c r="D227" s="627"/>
      <c r="E227" s="627"/>
      <c r="F227" s="627"/>
      <c r="G227" s="627"/>
      <c r="H227" s="627"/>
      <c r="I227" s="627"/>
      <c r="J227" s="627"/>
    </row>
    <row r="228" spans="1:10" x14ac:dyDescent="0.25">
      <c r="A228" s="627"/>
      <c r="B228" s="627"/>
      <c r="C228" s="627"/>
      <c r="D228" s="627"/>
      <c r="E228" s="627"/>
      <c r="F228" s="627"/>
      <c r="G228" s="627"/>
      <c r="H228" s="627"/>
      <c r="I228" s="627"/>
      <c r="J228" s="627"/>
    </row>
    <row r="229" spans="1:10" x14ac:dyDescent="0.25">
      <c r="A229" s="627"/>
      <c r="B229" s="627"/>
      <c r="C229" s="627"/>
      <c r="D229" s="627"/>
      <c r="E229" s="627"/>
      <c r="F229" s="627"/>
      <c r="G229" s="627"/>
      <c r="H229" s="627"/>
      <c r="I229" s="627"/>
      <c r="J229" s="627"/>
    </row>
    <row r="230" spans="1:10" x14ac:dyDescent="0.25">
      <c r="A230" s="627"/>
      <c r="B230" s="627"/>
      <c r="C230" s="627"/>
      <c r="D230" s="627"/>
      <c r="E230" s="627"/>
      <c r="F230" s="627"/>
      <c r="G230" s="627"/>
      <c r="H230" s="627"/>
      <c r="I230" s="627"/>
      <c r="J230" s="627"/>
    </row>
    <row r="231" spans="1:10" x14ac:dyDescent="0.25">
      <c r="A231" s="627"/>
      <c r="B231" s="627"/>
      <c r="C231" s="627"/>
      <c r="D231" s="627"/>
      <c r="E231" s="627"/>
      <c r="F231" s="627"/>
      <c r="G231" s="627"/>
      <c r="H231" s="627"/>
      <c r="I231" s="627"/>
      <c r="J231" s="627"/>
    </row>
    <row r="232" spans="1:10" x14ac:dyDescent="0.25">
      <c r="A232" s="627"/>
      <c r="B232" s="627"/>
      <c r="C232" s="627"/>
      <c r="D232" s="627"/>
      <c r="E232" s="627"/>
      <c r="F232" s="627"/>
      <c r="G232" s="627"/>
      <c r="H232" s="627"/>
      <c r="I232" s="627"/>
      <c r="J232" s="627"/>
    </row>
    <row r="233" spans="1:10" x14ac:dyDescent="0.25">
      <c r="A233" s="627"/>
      <c r="B233" s="627"/>
      <c r="C233" s="627"/>
      <c r="D233" s="627"/>
      <c r="E233" s="627"/>
      <c r="F233" s="627"/>
      <c r="G233" s="627"/>
      <c r="H233" s="627"/>
      <c r="I233" s="627"/>
      <c r="J233" s="627"/>
    </row>
    <row r="234" spans="1:10" x14ac:dyDescent="0.25">
      <c r="A234" s="627"/>
      <c r="B234" s="627"/>
      <c r="C234" s="627"/>
      <c r="D234" s="627"/>
      <c r="E234" s="627"/>
      <c r="F234" s="627"/>
      <c r="G234" s="627"/>
      <c r="H234" s="627"/>
      <c r="I234" s="627"/>
      <c r="J234" s="627"/>
    </row>
    <row r="235" spans="1:10" x14ac:dyDescent="0.25">
      <c r="A235" s="627"/>
      <c r="B235" s="627"/>
      <c r="C235" s="627"/>
      <c r="D235" s="627"/>
      <c r="E235" s="627"/>
      <c r="F235" s="627"/>
      <c r="G235" s="627"/>
      <c r="H235" s="627"/>
      <c r="I235" s="627"/>
      <c r="J235" s="627"/>
    </row>
    <row r="236" spans="1:10" x14ac:dyDescent="0.25">
      <c r="A236" s="627"/>
      <c r="B236" s="627"/>
      <c r="C236" s="627"/>
      <c r="D236" s="627"/>
      <c r="E236" s="627"/>
      <c r="F236" s="627"/>
      <c r="G236" s="627"/>
      <c r="H236" s="627"/>
      <c r="I236" s="627"/>
      <c r="J236" s="627"/>
    </row>
    <row r="237" spans="1:10" x14ac:dyDescent="0.25">
      <c r="A237" s="627"/>
      <c r="B237" s="627"/>
      <c r="C237" s="627"/>
      <c r="D237" s="627"/>
      <c r="E237" s="627"/>
      <c r="F237" s="627"/>
      <c r="G237" s="627"/>
      <c r="H237" s="627"/>
      <c r="I237" s="627"/>
      <c r="J237" s="627"/>
    </row>
    <row r="238" spans="1:10" x14ac:dyDescent="0.25">
      <c r="A238" s="627"/>
      <c r="B238" s="627"/>
      <c r="C238" s="627"/>
      <c r="D238" s="627"/>
      <c r="E238" s="627"/>
      <c r="F238" s="627"/>
      <c r="G238" s="627"/>
      <c r="H238" s="627"/>
      <c r="I238" s="627"/>
      <c r="J238" s="627"/>
    </row>
    <row r="239" spans="1:10" x14ac:dyDescent="0.25">
      <c r="A239" s="627"/>
      <c r="B239" s="627"/>
      <c r="C239" s="627"/>
      <c r="D239" s="627"/>
      <c r="E239" s="627"/>
      <c r="F239" s="627"/>
      <c r="G239" s="627"/>
      <c r="H239" s="627"/>
      <c r="I239" s="627"/>
      <c r="J239" s="627"/>
    </row>
    <row r="240" spans="1:10" x14ac:dyDescent="0.25">
      <c r="A240" s="627"/>
      <c r="B240" s="627"/>
      <c r="C240" s="627"/>
      <c r="D240" s="627"/>
      <c r="E240" s="627"/>
      <c r="F240" s="627"/>
      <c r="G240" s="627"/>
      <c r="H240" s="627"/>
      <c r="I240" s="627"/>
      <c r="J240" s="627"/>
    </row>
    <row r="241" spans="1:10" x14ac:dyDescent="0.25">
      <c r="A241" s="627"/>
      <c r="B241" s="627"/>
      <c r="C241" s="627"/>
      <c r="D241" s="627"/>
      <c r="E241" s="627"/>
      <c r="F241" s="627"/>
      <c r="G241" s="627"/>
      <c r="H241" s="627"/>
      <c r="I241" s="627"/>
      <c r="J241" s="627"/>
    </row>
    <row r="242" spans="1:10" x14ac:dyDescent="0.25">
      <c r="A242" s="627"/>
      <c r="B242" s="627"/>
      <c r="C242" s="627"/>
      <c r="D242" s="627"/>
      <c r="E242" s="627"/>
      <c r="F242" s="627"/>
      <c r="G242" s="627"/>
      <c r="H242" s="627"/>
      <c r="I242" s="627"/>
      <c r="J242" s="627"/>
    </row>
    <row r="243" spans="1:10" x14ac:dyDescent="0.25">
      <c r="A243" s="627"/>
      <c r="B243" s="627"/>
      <c r="C243" s="627"/>
      <c r="D243" s="627"/>
      <c r="E243" s="627"/>
      <c r="F243" s="627"/>
      <c r="G243" s="627"/>
      <c r="H243" s="627"/>
      <c r="I243" s="627"/>
      <c r="J243" s="627"/>
    </row>
    <row r="244" spans="1:10" x14ac:dyDescent="0.25">
      <c r="A244" s="627"/>
      <c r="B244" s="627"/>
      <c r="C244" s="627"/>
      <c r="D244" s="627"/>
      <c r="E244" s="627"/>
      <c r="F244" s="627"/>
      <c r="G244" s="627"/>
      <c r="H244" s="627"/>
      <c r="I244" s="627"/>
      <c r="J244" s="627"/>
    </row>
    <row r="245" spans="1:10" x14ac:dyDescent="0.25">
      <c r="A245" s="627"/>
      <c r="B245" s="627"/>
      <c r="C245" s="627"/>
      <c r="D245" s="627"/>
      <c r="E245" s="627"/>
      <c r="F245" s="627"/>
      <c r="G245" s="627"/>
      <c r="H245" s="627"/>
      <c r="I245" s="627"/>
      <c r="J245" s="627"/>
    </row>
    <row r="246" spans="1:10" x14ac:dyDescent="0.25">
      <c r="A246" s="627"/>
      <c r="B246" s="627"/>
      <c r="C246" s="627"/>
      <c r="D246" s="627"/>
      <c r="E246" s="627"/>
      <c r="F246" s="627"/>
      <c r="G246" s="627"/>
      <c r="H246" s="627"/>
      <c r="I246" s="627"/>
      <c r="J246" s="627"/>
    </row>
    <row r="247" spans="1:10" x14ac:dyDescent="0.25">
      <c r="A247" s="627"/>
      <c r="B247" s="627"/>
      <c r="C247" s="627"/>
      <c r="D247" s="627"/>
      <c r="E247" s="627"/>
      <c r="F247" s="627"/>
      <c r="G247" s="627"/>
      <c r="H247" s="627"/>
      <c r="I247" s="627"/>
      <c r="J247" s="627"/>
    </row>
    <row r="248" spans="1:10" x14ac:dyDescent="0.25">
      <c r="A248" s="627"/>
      <c r="B248" s="627"/>
      <c r="C248" s="627"/>
      <c r="D248" s="627"/>
      <c r="E248" s="627"/>
      <c r="F248" s="627"/>
      <c r="G248" s="627"/>
      <c r="H248" s="627"/>
      <c r="I248" s="627"/>
      <c r="J248" s="627"/>
    </row>
    <row r="249" spans="1:10" x14ac:dyDescent="0.25">
      <c r="A249" s="627"/>
      <c r="B249" s="627"/>
      <c r="C249" s="627"/>
      <c r="D249" s="627"/>
      <c r="E249" s="627"/>
      <c r="F249" s="627"/>
      <c r="G249" s="627"/>
      <c r="H249" s="627"/>
      <c r="I249" s="627"/>
      <c r="J249" s="627"/>
    </row>
    <row r="250" spans="1:10" x14ac:dyDescent="0.25">
      <c r="A250" s="627"/>
      <c r="B250" s="627"/>
      <c r="C250" s="627"/>
      <c r="D250" s="627"/>
      <c r="E250" s="627"/>
      <c r="F250" s="627"/>
      <c r="G250" s="627"/>
      <c r="H250" s="627"/>
      <c r="I250" s="627"/>
      <c r="J250" s="627"/>
    </row>
    <row r="251" spans="1:10" x14ac:dyDescent="0.25">
      <c r="A251" s="627"/>
      <c r="B251" s="627"/>
      <c r="C251" s="627"/>
      <c r="D251" s="627"/>
      <c r="E251" s="627"/>
      <c r="F251" s="627"/>
      <c r="G251" s="627"/>
      <c r="H251" s="627"/>
      <c r="I251" s="627"/>
      <c r="J251" s="627"/>
    </row>
    <row r="252" spans="1:10" x14ac:dyDescent="0.25">
      <c r="A252" s="627"/>
      <c r="B252" s="627"/>
      <c r="C252" s="627"/>
      <c r="D252" s="627"/>
      <c r="E252" s="627"/>
      <c r="F252" s="627"/>
      <c r="G252" s="627"/>
      <c r="H252" s="627"/>
      <c r="I252" s="627"/>
      <c r="J252" s="627"/>
    </row>
    <row r="253" spans="1:10" x14ac:dyDescent="0.25">
      <c r="A253" s="627"/>
      <c r="B253" s="627"/>
      <c r="C253" s="627"/>
      <c r="D253" s="627"/>
      <c r="E253" s="627"/>
      <c r="F253" s="627"/>
      <c r="G253" s="627"/>
      <c r="H253" s="627"/>
      <c r="I253" s="627"/>
      <c r="J253" s="627"/>
    </row>
    <row r="254" spans="1:10" x14ac:dyDescent="0.25">
      <c r="A254" s="627"/>
      <c r="B254" s="627"/>
      <c r="C254" s="627"/>
      <c r="D254" s="627"/>
      <c r="E254" s="627"/>
      <c r="F254" s="627"/>
      <c r="G254" s="627"/>
      <c r="H254" s="627"/>
      <c r="I254" s="627"/>
      <c r="J254" s="627"/>
    </row>
    <row r="255" spans="1:10" x14ac:dyDescent="0.25">
      <c r="A255" s="627"/>
      <c r="B255" s="627"/>
      <c r="C255" s="627"/>
      <c r="D255" s="627"/>
      <c r="E255" s="627"/>
      <c r="F255" s="627"/>
      <c r="G255" s="627"/>
      <c r="H255" s="627"/>
      <c r="I255" s="627"/>
      <c r="J255" s="627"/>
    </row>
    <row r="256" spans="1:10" x14ac:dyDescent="0.25">
      <c r="A256" s="627"/>
      <c r="B256" s="627"/>
      <c r="C256" s="627"/>
      <c r="D256" s="627"/>
      <c r="E256" s="627"/>
      <c r="F256" s="627"/>
      <c r="G256" s="627"/>
      <c r="H256" s="627"/>
      <c r="I256" s="627"/>
      <c r="J256" s="627"/>
    </row>
    <row r="257" spans="1:10" x14ac:dyDescent="0.25">
      <c r="A257" s="627"/>
      <c r="B257" s="627"/>
      <c r="C257" s="627"/>
      <c r="D257" s="627"/>
      <c r="E257" s="627"/>
      <c r="F257" s="627"/>
      <c r="G257" s="627"/>
      <c r="H257" s="627"/>
      <c r="I257" s="627"/>
      <c r="J257" s="627"/>
    </row>
    <row r="258" spans="1:10" x14ac:dyDescent="0.25">
      <c r="A258" s="627"/>
      <c r="B258" s="627"/>
      <c r="C258" s="627"/>
      <c r="D258" s="627"/>
      <c r="E258" s="627"/>
      <c r="F258" s="627"/>
      <c r="G258" s="627"/>
      <c r="H258" s="627"/>
      <c r="I258" s="627"/>
      <c r="J258" s="627"/>
    </row>
    <row r="259" spans="1:10" x14ac:dyDescent="0.25">
      <c r="A259" s="627"/>
      <c r="B259" s="627"/>
      <c r="C259" s="627"/>
      <c r="D259" s="627"/>
      <c r="E259" s="627"/>
      <c r="F259" s="627"/>
      <c r="G259" s="627"/>
      <c r="H259" s="627"/>
      <c r="I259" s="627"/>
      <c r="J259" s="627"/>
    </row>
    <row r="260" spans="1:10" x14ac:dyDescent="0.25">
      <c r="A260" s="627"/>
      <c r="B260" s="627"/>
      <c r="C260" s="627"/>
      <c r="D260" s="627"/>
      <c r="E260" s="627"/>
      <c r="F260" s="627"/>
      <c r="G260" s="627"/>
      <c r="H260" s="627"/>
      <c r="I260" s="627"/>
      <c r="J260" s="627"/>
    </row>
    <row r="261" spans="1:10" x14ac:dyDescent="0.25">
      <c r="A261" s="627"/>
      <c r="B261" s="627"/>
      <c r="C261" s="627"/>
      <c r="D261" s="627"/>
      <c r="E261" s="627"/>
      <c r="F261" s="627"/>
      <c r="G261" s="627"/>
      <c r="H261" s="627"/>
      <c r="I261" s="627"/>
      <c r="J261" s="627"/>
    </row>
    <row r="262" spans="1:10" x14ac:dyDescent="0.25">
      <c r="A262" s="627"/>
      <c r="B262" s="627"/>
      <c r="C262" s="627"/>
      <c r="D262" s="627"/>
      <c r="E262" s="627"/>
      <c r="F262" s="627"/>
      <c r="G262" s="627"/>
      <c r="H262" s="627"/>
      <c r="I262" s="627"/>
      <c r="J262" s="627"/>
    </row>
    <row r="263" spans="1:10" x14ac:dyDescent="0.25">
      <c r="A263" s="627"/>
      <c r="B263" s="627"/>
      <c r="C263" s="627"/>
      <c r="D263" s="627"/>
      <c r="E263" s="627"/>
      <c r="F263" s="627"/>
      <c r="G263" s="627"/>
      <c r="H263" s="627"/>
      <c r="I263" s="627"/>
      <c r="J263" s="627"/>
    </row>
    <row r="264" spans="1:10" x14ac:dyDescent="0.25">
      <c r="A264" s="627"/>
      <c r="B264" s="627"/>
      <c r="C264" s="627"/>
      <c r="D264" s="627"/>
      <c r="E264" s="627"/>
      <c r="F264" s="627"/>
      <c r="G264" s="627"/>
      <c r="H264" s="627"/>
      <c r="I264" s="627"/>
      <c r="J264" s="627"/>
    </row>
    <row r="265" spans="1:10" x14ac:dyDescent="0.25">
      <c r="A265" s="627"/>
      <c r="B265" s="627"/>
      <c r="C265" s="627"/>
      <c r="D265" s="627"/>
      <c r="E265" s="627"/>
      <c r="F265" s="627"/>
      <c r="G265" s="627"/>
      <c r="H265" s="627"/>
      <c r="I265" s="627"/>
      <c r="J265" s="627"/>
    </row>
    <row r="266" spans="1:10" x14ac:dyDescent="0.25">
      <c r="A266" s="627"/>
      <c r="B266" s="627"/>
      <c r="C266" s="627"/>
      <c r="D266" s="627"/>
      <c r="E266" s="627"/>
      <c r="F266" s="627"/>
      <c r="G266" s="627"/>
      <c r="H266" s="627"/>
      <c r="I266" s="627"/>
      <c r="J266" s="627"/>
    </row>
    <row r="267" spans="1:10" x14ac:dyDescent="0.25">
      <c r="A267" s="627"/>
      <c r="B267" s="627"/>
      <c r="C267" s="627"/>
      <c r="D267" s="627"/>
      <c r="E267" s="627"/>
      <c r="F267" s="627"/>
      <c r="G267" s="627"/>
      <c r="H267" s="627"/>
      <c r="I267" s="627"/>
      <c r="J267" s="627"/>
    </row>
    <row r="268" spans="1:10" x14ac:dyDescent="0.25">
      <c r="A268" s="627"/>
      <c r="B268" s="627"/>
      <c r="C268" s="627"/>
      <c r="D268" s="627"/>
      <c r="E268" s="627"/>
      <c r="F268" s="627"/>
      <c r="G268" s="627"/>
      <c r="H268" s="627"/>
      <c r="I268" s="627"/>
      <c r="J268" s="627"/>
    </row>
    <row r="269" spans="1:10" x14ac:dyDescent="0.25">
      <c r="A269" s="627"/>
      <c r="B269" s="627"/>
      <c r="C269" s="627"/>
      <c r="D269" s="627"/>
      <c r="E269" s="627"/>
      <c r="F269" s="627"/>
      <c r="G269" s="627"/>
      <c r="H269" s="627"/>
      <c r="I269" s="627"/>
      <c r="J269" s="627"/>
    </row>
    <row r="270" spans="1:10" x14ac:dyDescent="0.25">
      <c r="A270" s="627"/>
      <c r="B270" s="627"/>
      <c r="C270" s="627"/>
      <c r="D270" s="627"/>
      <c r="E270" s="627"/>
      <c r="F270" s="627"/>
      <c r="G270" s="627"/>
      <c r="H270" s="627"/>
      <c r="I270" s="627"/>
      <c r="J270" s="627"/>
    </row>
    <row r="271" spans="1:10" x14ac:dyDescent="0.25">
      <c r="A271" s="627"/>
      <c r="B271" s="627"/>
      <c r="C271" s="627"/>
      <c r="D271" s="627"/>
      <c r="E271" s="627"/>
      <c r="F271" s="627"/>
      <c r="G271" s="627"/>
      <c r="H271" s="627"/>
      <c r="I271" s="627"/>
      <c r="J271" s="627"/>
    </row>
    <row r="272" spans="1:10" x14ac:dyDescent="0.25">
      <c r="A272" s="627"/>
      <c r="B272" s="627"/>
      <c r="C272" s="627"/>
      <c r="D272" s="627"/>
      <c r="E272" s="627"/>
      <c r="F272" s="627"/>
      <c r="G272" s="627"/>
      <c r="H272" s="627"/>
      <c r="I272" s="627"/>
      <c r="J272" s="627"/>
    </row>
    <row r="273" spans="1:10" x14ac:dyDescent="0.25">
      <c r="A273" s="627"/>
      <c r="B273" s="627"/>
      <c r="C273" s="627"/>
      <c r="D273" s="627"/>
      <c r="E273" s="627"/>
      <c r="F273" s="627"/>
      <c r="G273" s="627"/>
      <c r="H273" s="627"/>
      <c r="I273" s="627"/>
      <c r="J273" s="627"/>
    </row>
    <row r="274" spans="1:10" x14ac:dyDescent="0.25">
      <c r="A274" s="627"/>
      <c r="B274" s="627"/>
      <c r="C274" s="627"/>
      <c r="D274" s="627"/>
      <c r="E274" s="627"/>
      <c r="F274" s="627"/>
      <c r="G274" s="627"/>
      <c r="H274" s="627"/>
      <c r="I274" s="627"/>
      <c r="J274" s="627"/>
    </row>
    <row r="275" spans="1:10" x14ac:dyDescent="0.25">
      <c r="A275" s="627"/>
      <c r="B275" s="627"/>
      <c r="C275" s="627"/>
      <c r="D275" s="627"/>
      <c r="E275" s="627"/>
      <c r="F275" s="627"/>
      <c r="G275" s="627"/>
      <c r="H275" s="627"/>
      <c r="I275" s="627"/>
      <c r="J275" s="627"/>
    </row>
    <row r="276" spans="1:10" x14ac:dyDescent="0.25">
      <c r="A276" s="627"/>
      <c r="B276" s="627"/>
      <c r="C276" s="627"/>
      <c r="D276" s="627"/>
      <c r="E276" s="627"/>
      <c r="F276" s="627"/>
      <c r="G276" s="627"/>
      <c r="H276" s="627"/>
      <c r="I276" s="627"/>
      <c r="J276" s="627"/>
    </row>
    <row r="277" spans="1:10" x14ac:dyDescent="0.25">
      <c r="A277" s="627"/>
      <c r="B277" s="627"/>
      <c r="C277" s="627"/>
      <c r="D277" s="627"/>
      <c r="E277" s="627"/>
      <c r="F277" s="627"/>
      <c r="G277" s="627"/>
      <c r="H277" s="627"/>
      <c r="I277" s="627"/>
      <c r="J277" s="627"/>
    </row>
    <row r="278" spans="1:10" x14ac:dyDescent="0.25">
      <c r="A278" s="627"/>
      <c r="B278" s="627"/>
      <c r="C278" s="627"/>
      <c r="D278" s="627"/>
      <c r="E278" s="627"/>
      <c r="F278" s="627"/>
      <c r="G278" s="627"/>
      <c r="H278" s="627"/>
      <c r="I278" s="627"/>
      <c r="J278" s="627"/>
    </row>
    <row r="279" spans="1:10" x14ac:dyDescent="0.25">
      <c r="A279" s="627"/>
      <c r="B279" s="627"/>
      <c r="C279" s="627"/>
      <c r="D279" s="627"/>
      <c r="E279" s="627"/>
      <c r="F279" s="627"/>
      <c r="G279" s="627"/>
      <c r="H279" s="627"/>
      <c r="I279" s="627"/>
      <c r="J279" s="627"/>
    </row>
    <row r="280" spans="1:10" x14ac:dyDescent="0.25">
      <c r="A280" s="627"/>
      <c r="B280" s="627"/>
      <c r="C280" s="627"/>
      <c r="D280" s="627"/>
      <c r="E280" s="627"/>
      <c r="F280" s="627"/>
      <c r="G280" s="627"/>
      <c r="H280" s="627"/>
      <c r="I280" s="627"/>
      <c r="J280" s="627"/>
    </row>
    <row r="281" spans="1:10" x14ac:dyDescent="0.25">
      <c r="A281" s="627"/>
      <c r="B281" s="627"/>
      <c r="C281" s="627"/>
      <c r="D281" s="627"/>
      <c r="E281" s="627"/>
      <c r="F281" s="627"/>
      <c r="G281" s="627"/>
      <c r="H281" s="627"/>
      <c r="I281" s="627"/>
      <c r="J281" s="627"/>
    </row>
    <row r="282" spans="1:10" x14ac:dyDescent="0.25">
      <c r="A282" s="627"/>
      <c r="B282" s="627"/>
      <c r="C282" s="627"/>
      <c r="D282" s="627"/>
      <c r="E282" s="627"/>
      <c r="F282" s="627"/>
      <c r="G282" s="627"/>
      <c r="H282" s="627"/>
      <c r="I282" s="627"/>
      <c r="J282" s="627"/>
    </row>
    <row r="283" spans="1:10" x14ac:dyDescent="0.25">
      <c r="A283" s="627"/>
      <c r="B283" s="627"/>
      <c r="C283" s="627"/>
      <c r="D283" s="627"/>
      <c r="E283" s="627"/>
      <c r="F283" s="627"/>
      <c r="G283" s="627"/>
      <c r="H283" s="627"/>
      <c r="I283" s="627"/>
      <c r="J283" s="627"/>
    </row>
    <row r="284" spans="1:10" x14ac:dyDescent="0.25">
      <c r="A284" s="627"/>
      <c r="B284" s="627"/>
      <c r="C284" s="627"/>
      <c r="D284" s="627"/>
      <c r="E284" s="627"/>
      <c r="F284" s="627"/>
      <c r="G284" s="627"/>
      <c r="H284" s="627"/>
      <c r="I284" s="627"/>
      <c r="J284" s="627"/>
    </row>
    <row r="285" spans="1:10" x14ac:dyDescent="0.25">
      <c r="A285" s="627"/>
      <c r="B285" s="627"/>
      <c r="C285" s="627"/>
      <c r="D285" s="627"/>
      <c r="E285" s="627"/>
      <c r="F285" s="627"/>
      <c r="G285" s="627"/>
      <c r="H285" s="627"/>
      <c r="I285" s="627"/>
      <c r="J285" s="627"/>
    </row>
    <row r="286" spans="1:10" x14ac:dyDescent="0.25">
      <c r="A286" s="627"/>
      <c r="B286" s="627"/>
      <c r="C286" s="627"/>
      <c r="D286" s="627"/>
      <c r="E286" s="627"/>
      <c r="F286" s="627"/>
      <c r="G286" s="627"/>
      <c r="H286" s="627"/>
      <c r="I286" s="627"/>
      <c r="J286" s="627"/>
    </row>
    <row r="287" spans="1:10" x14ac:dyDescent="0.25">
      <c r="A287" s="627"/>
      <c r="B287" s="627"/>
      <c r="C287" s="627"/>
      <c r="D287" s="627"/>
      <c r="E287" s="627"/>
      <c r="F287" s="627"/>
      <c r="G287" s="627"/>
      <c r="H287" s="627"/>
      <c r="I287" s="627"/>
      <c r="J287" s="627"/>
    </row>
    <row r="288" spans="1:10" x14ac:dyDescent="0.25">
      <c r="A288" s="627"/>
      <c r="B288" s="627"/>
      <c r="C288" s="627"/>
      <c r="D288" s="627"/>
      <c r="E288" s="627"/>
      <c r="F288" s="627"/>
      <c r="G288" s="627"/>
      <c r="H288" s="627"/>
      <c r="I288" s="627"/>
      <c r="J288" s="627"/>
    </row>
    <row r="289" spans="1:10" x14ac:dyDescent="0.25">
      <c r="A289" s="627"/>
      <c r="B289" s="627"/>
      <c r="C289" s="627"/>
      <c r="D289" s="627"/>
      <c r="E289" s="627"/>
      <c r="F289" s="627"/>
      <c r="G289" s="627"/>
      <c r="H289" s="627"/>
      <c r="I289" s="627"/>
      <c r="J289" s="627"/>
    </row>
    <row r="290" spans="1:10" x14ac:dyDescent="0.25">
      <c r="A290" s="627"/>
      <c r="B290" s="627"/>
      <c r="C290" s="627"/>
      <c r="D290" s="627"/>
      <c r="E290" s="627"/>
      <c r="F290" s="627"/>
      <c r="G290" s="627"/>
      <c r="H290" s="627"/>
      <c r="I290" s="627"/>
      <c r="J290" s="627"/>
    </row>
    <row r="291" spans="1:10" x14ac:dyDescent="0.25">
      <c r="A291" s="627"/>
      <c r="B291" s="627"/>
      <c r="C291" s="627"/>
      <c r="D291" s="627"/>
      <c r="E291" s="627"/>
      <c r="F291" s="627"/>
      <c r="G291" s="627"/>
      <c r="H291" s="627"/>
      <c r="I291" s="627"/>
      <c r="J291" s="627"/>
    </row>
    <row r="292" spans="1:10" x14ac:dyDescent="0.25">
      <c r="A292" s="627"/>
      <c r="B292" s="627"/>
      <c r="C292" s="627"/>
      <c r="D292" s="627"/>
      <c r="E292" s="627"/>
      <c r="F292" s="627"/>
      <c r="G292" s="627"/>
      <c r="H292" s="627"/>
      <c r="I292" s="627"/>
      <c r="J292" s="627"/>
    </row>
    <row r="293" spans="1:10" x14ac:dyDescent="0.25">
      <c r="A293" s="627"/>
      <c r="B293" s="627"/>
      <c r="C293" s="627"/>
      <c r="D293" s="627"/>
      <c r="E293" s="627"/>
      <c r="F293" s="627"/>
      <c r="G293" s="627"/>
      <c r="H293" s="627"/>
      <c r="I293" s="627"/>
      <c r="J293" s="627"/>
    </row>
    <row r="294" spans="1:10" x14ac:dyDescent="0.25">
      <c r="A294" s="627"/>
      <c r="B294" s="627"/>
      <c r="C294" s="627"/>
      <c r="D294" s="627"/>
      <c r="E294" s="627"/>
      <c r="F294" s="627"/>
      <c r="G294" s="627"/>
      <c r="H294" s="627"/>
      <c r="I294" s="627"/>
      <c r="J294" s="627"/>
    </row>
    <row r="295" spans="1:10" x14ac:dyDescent="0.25">
      <c r="A295" s="627"/>
      <c r="B295" s="627"/>
      <c r="C295" s="627"/>
      <c r="D295" s="627"/>
      <c r="E295" s="627"/>
      <c r="F295" s="627"/>
      <c r="G295" s="627"/>
      <c r="H295" s="627"/>
      <c r="I295" s="627"/>
      <c r="J295" s="627"/>
    </row>
    <row r="296" spans="1:10" x14ac:dyDescent="0.25">
      <c r="A296" s="627"/>
      <c r="B296" s="627"/>
      <c r="C296" s="627"/>
      <c r="D296" s="627"/>
      <c r="E296" s="627"/>
      <c r="F296" s="627"/>
      <c r="G296" s="627"/>
      <c r="H296" s="627"/>
      <c r="I296" s="627"/>
      <c r="J296" s="627"/>
    </row>
    <row r="297" spans="1:10" x14ac:dyDescent="0.25">
      <c r="A297" s="627"/>
      <c r="B297" s="627"/>
      <c r="C297" s="627"/>
      <c r="D297" s="627"/>
      <c r="E297" s="627"/>
      <c r="F297" s="627"/>
      <c r="G297" s="627"/>
      <c r="H297" s="627"/>
      <c r="I297" s="627"/>
      <c r="J297" s="627"/>
    </row>
    <row r="298" spans="1:10" x14ac:dyDescent="0.25">
      <c r="A298" s="627"/>
      <c r="B298" s="627"/>
      <c r="C298" s="627"/>
      <c r="D298" s="627"/>
      <c r="E298" s="627"/>
      <c r="F298" s="627"/>
      <c r="G298" s="627"/>
      <c r="H298" s="627"/>
      <c r="I298" s="627"/>
      <c r="J298" s="627"/>
    </row>
    <row r="299" spans="1:10" x14ac:dyDescent="0.25">
      <c r="A299" s="627"/>
      <c r="B299" s="627"/>
      <c r="C299" s="627"/>
      <c r="D299" s="627"/>
      <c r="E299" s="627"/>
      <c r="F299" s="627"/>
      <c r="G299" s="627"/>
      <c r="H299" s="627"/>
      <c r="I299" s="627"/>
      <c r="J299" s="627"/>
    </row>
    <row r="300" spans="1:10" x14ac:dyDescent="0.25">
      <c r="A300" s="627"/>
      <c r="B300" s="627"/>
      <c r="C300" s="627"/>
      <c r="D300" s="627"/>
      <c r="E300" s="627"/>
      <c r="F300" s="627"/>
      <c r="G300" s="627"/>
      <c r="H300" s="627"/>
      <c r="I300" s="627"/>
      <c r="J300" s="627"/>
    </row>
    <row r="301" spans="1:10" x14ac:dyDescent="0.25">
      <c r="A301" s="627"/>
      <c r="B301" s="627"/>
      <c r="C301" s="627"/>
      <c r="D301" s="627"/>
      <c r="E301" s="627"/>
      <c r="F301" s="627"/>
      <c r="G301" s="627"/>
      <c r="H301" s="627"/>
      <c r="I301" s="627"/>
      <c r="J301" s="627"/>
    </row>
    <row r="302" spans="1:10" x14ac:dyDescent="0.25">
      <c r="A302" s="627"/>
      <c r="B302" s="627"/>
      <c r="C302" s="627"/>
      <c r="D302" s="627"/>
      <c r="E302" s="627"/>
      <c r="F302" s="627"/>
      <c r="G302" s="627"/>
      <c r="H302" s="627"/>
      <c r="I302" s="627"/>
      <c r="J302" s="627"/>
    </row>
    <row r="303" spans="1:10" x14ac:dyDescent="0.25">
      <c r="A303" s="627"/>
      <c r="B303" s="627"/>
      <c r="C303" s="627"/>
      <c r="D303" s="627"/>
      <c r="E303" s="627"/>
      <c r="F303" s="627"/>
      <c r="G303" s="627"/>
      <c r="H303" s="627"/>
      <c r="I303" s="627"/>
      <c r="J303" s="627"/>
    </row>
    <row r="304" spans="1:10" x14ac:dyDescent="0.25">
      <c r="A304" s="627"/>
      <c r="B304" s="627"/>
      <c r="C304" s="627"/>
      <c r="D304" s="627"/>
      <c r="E304" s="627"/>
      <c r="F304" s="627"/>
      <c r="G304" s="627"/>
      <c r="H304" s="627"/>
      <c r="I304" s="627"/>
      <c r="J304" s="627"/>
    </row>
    <row r="305" spans="1:10" x14ac:dyDescent="0.25">
      <c r="A305" s="627"/>
      <c r="B305" s="627"/>
      <c r="C305" s="627"/>
      <c r="D305" s="627"/>
      <c r="E305" s="627"/>
      <c r="F305" s="627"/>
      <c r="G305" s="627"/>
      <c r="H305" s="627"/>
      <c r="I305" s="627"/>
      <c r="J305" s="627"/>
    </row>
    <row r="306" spans="1:10" x14ac:dyDescent="0.25">
      <c r="A306" s="627"/>
      <c r="B306" s="627"/>
      <c r="C306" s="627"/>
      <c r="D306" s="627"/>
      <c r="E306" s="627"/>
      <c r="F306" s="627"/>
      <c r="G306" s="627"/>
      <c r="H306" s="627"/>
      <c r="I306" s="627"/>
      <c r="J306" s="627"/>
    </row>
    <row r="307" spans="1:10" x14ac:dyDescent="0.25">
      <c r="A307" s="627"/>
      <c r="B307" s="627"/>
      <c r="C307" s="627"/>
      <c r="D307" s="627"/>
      <c r="E307" s="627"/>
      <c r="F307" s="627"/>
      <c r="G307" s="627"/>
      <c r="H307" s="627"/>
      <c r="I307" s="627"/>
      <c r="J307" s="627"/>
    </row>
    <row r="308" spans="1:10" x14ac:dyDescent="0.25">
      <c r="A308" s="627"/>
      <c r="B308" s="627"/>
      <c r="C308" s="627"/>
      <c r="D308" s="627"/>
      <c r="E308" s="627"/>
      <c r="F308" s="627"/>
      <c r="G308" s="627"/>
      <c r="H308" s="627"/>
      <c r="I308" s="627"/>
      <c r="J308" s="627"/>
    </row>
    <row r="309" spans="1:10" x14ac:dyDescent="0.25">
      <c r="A309" s="627"/>
      <c r="B309" s="627"/>
      <c r="C309" s="627"/>
      <c r="D309" s="627"/>
      <c r="E309" s="627"/>
      <c r="F309" s="627"/>
      <c r="G309" s="627"/>
      <c r="H309" s="627"/>
      <c r="I309" s="627"/>
      <c r="J309" s="627"/>
    </row>
    <row r="310" spans="1:10" x14ac:dyDescent="0.25">
      <c r="A310" s="627"/>
      <c r="B310" s="627"/>
      <c r="C310" s="627"/>
      <c r="D310" s="627"/>
      <c r="E310" s="627"/>
      <c r="F310" s="627"/>
      <c r="G310" s="627"/>
      <c r="H310" s="627"/>
      <c r="I310" s="627"/>
      <c r="J310" s="627"/>
    </row>
    <row r="311" spans="1:10" x14ac:dyDescent="0.25">
      <c r="A311" s="627"/>
      <c r="B311" s="627"/>
      <c r="C311" s="627"/>
      <c r="D311" s="627"/>
      <c r="E311" s="627"/>
      <c r="F311" s="627"/>
      <c r="G311" s="627"/>
      <c r="H311" s="627"/>
      <c r="I311" s="627"/>
      <c r="J311" s="627"/>
    </row>
    <row r="312" spans="1:10" x14ac:dyDescent="0.25">
      <c r="A312" s="627"/>
      <c r="B312" s="627"/>
      <c r="C312" s="627"/>
      <c r="D312" s="627"/>
      <c r="E312" s="627"/>
      <c r="F312" s="627"/>
      <c r="G312" s="627"/>
      <c r="H312" s="627"/>
      <c r="I312" s="627"/>
      <c r="J312" s="627"/>
    </row>
    <row r="313" spans="1:10" x14ac:dyDescent="0.25">
      <c r="A313" s="627"/>
      <c r="B313" s="627"/>
      <c r="C313" s="627"/>
      <c r="D313" s="627"/>
      <c r="E313" s="627"/>
      <c r="F313" s="627"/>
      <c r="G313" s="627"/>
      <c r="H313" s="627"/>
      <c r="I313" s="627"/>
      <c r="J313" s="627"/>
    </row>
    <row r="314" spans="1:10" x14ac:dyDescent="0.25">
      <c r="A314" s="627"/>
      <c r="B314" s="627"/>
      <c r="C314" s="627"/>
      <c r="D314" s="627"/>
      <c r="E314" s="627"/>
      <c r="F314" s="627"/>
      <c r="G314" s="627"/>
      <c r="H314" s="627"/>
      <c r="I314" s="627"/>
      <c r="J314" s="627"/>
    </row>
    <row r="315" spans="1:10" x14ac:dyDescent="0.25">
      <c r="A315" s="627"/>
      <c r="B315" s="627"/>
      <c r="C315" s="627"/>
      <c r="D315" s="627"/>
      <c r="E315" s="627"/>
      <c r="F315" s="627"/>
      <c r="G315" s="627"/>
      <c r="H315" s="627"/>
      <c r="I315" s="627"/>
      <c r="J315" s="627"/>
    </row>
    <row r="316" spans="1:10" x14ac:dyDescent="0.25">
      <c r="A316" s="627"/>
      <c r="B316" s="627"/>
      <c r="C316" s="627"/>
      <c r="D316" s="627"/>
      <c r="E316" s="627"/>
      <c r="F316" s="627"/>
      <c r="G316" s="627"/>
      <c r="H316" s="627"/>
      <c r="I316" s="627"/>
      <c r="J316" s="627"/>
    </row>
    <row r="317" spans="1:10" x14ac:dyDescent="0.25">
      <c r="A317" s="627"/>
      <c r="B317" s="627"/>
      <c r="C317" s="627"/>
      <c r="D317" s="627"/>
      <c r="E317" s="627"/>
      <c r="F317" s="627"/>
      <c r="G317" s="627"/>
      <c r="H317" s="627"/>
      <c r="I317" s="627"/>
      <c r="J317" s="627"/>
    </row>
    <row r="318" spans="1:10" x14ac:dyDescent="0.25">
      <c r="A318" s="627"/>
      <c r="B318" s="627"/>
      <c r="C318" s="627"/>
      <c r="D318" s="627"/>
      <c r="E318" s="627"/>
      <c r="F318" s="627"/>
      <c r="G318" s="627"/>
      <c r="H318" s="627"/>
      <c r="I318" s="627"/>
      <c r="J318" s="627"/>
    </row>
    <row r="319" spans="1:10" x14ac:dyDescent="0.25">
      <c r="A319" s="627"/>
      <c r="B319" s="627"/>
      <c r="C319" s="627"/>
      <c r="D319" s="627"/>
      <c r="E319" s="627"/>
      <c r="F319" s="627"/>
      <c r="G319" s="627"/>
      <c r="H319" s="627"/>
      <c r="I319" s="627"/>
      <c r="J319" s="627"/>
    </row>
    <row r="320" spans="1:10" x14ac:dyDescent="0.25">
      <c r="A320" s="627"/>
      <c r="B320" s="627"/>
      <c r="C320" s="627"/>
      <c r="D320" s="627"/>
      <c r="E320" s="627"/>
      <c r="F320" s="627"/>
      <c r="G320" s="627"/>
      <c r="H320" s="627"/>
      <c r="I320" s="627"/>
      <c r="J320" s="627"/>
    </row>
    <row r="321" spans="1:10" x14ac:dyDescent="0.25">
      <c r="A321" s="627"/>
      <c r="B321" s="627"/>
      <c r="C321" s="627"/>
      <c r="D321" s="627"/>
      <c r="E321" s="627"/>
      <c r="F321" s="627"/>
      <c r="G321" s="627"/>
      <c r="H321" s="627"/>
      <c r="I321" s="627"/>
      <c r="J321" s="627"/>
    </row>
    <row r="322" spans="1:10" x14ac:dyDescent="0.25">
      <c r="A322" s="627"/>
      <c r="B322" s="627"/>
      <c r="C322" s="627"/>
      <c r="D322" s="627"/>
      <c r="E322" s="627"/>
      <c r="F322" s="627"/>
      <c r="G322" s="627"/>
      <c r="H322" s="627"/>
      <c r="I322" s="627"/>
      <c r="J322" s="627"/>
    </row>
    <row r="323" spans="1:10" x14ac:dyDescent="0.25">
      <c r="A323" s="627"/>
      <c r="B323" s="627"/>
      <c r="C323" s="627"/>
      <c r="D323" s="627"/>
      <c r="E323" s="627"/>
      <c r="F323" s="627"/>
      <c r="G323" s="627"/>
      <c r="H323" s="627"/>
      <c r="I323" s="627"/>
      <c r="J323" s="627"/>
    </row>
    <row r="324" spans="1:10" x14ac:dyDescent="0.25">
      <c r="A324" s="627"/>
      <c r="B324" s="627"/>
      <c r="C324" s="627"/>
      <c r="D324" s="627"/>
      <c r="E324" s="627"/>
      <c r="F324" s="627"/>
      <c r="G324" s="627"/>
      <c r="H324" s="627"/>
      <c r="I324" s="627"/>
      <c r="J324" s="627"/>
    </row>
    <row r="325" spans="1:10" x14ac:dyDescent="0.25">
      <c r="A325" s="627"/>
      <c r="B325" s="627"/>
      <c r="C325" s="627"/>
      <c r="D325" s="627"/>
      <c r="E325" s="627"/>
      <c r="F325" s="627"/>
      <c r="G325" s="627"/>
      <c r="H325" s="627"/>
      <c r="I325" s="627"/>
      <c r="J325" s="627"/>
    </row>
    <row r="326" spans="1:10" x14ac:dyDescent="0.25">
      <c r="A326" s="627"/>
      <c r="B326" s="627"/>
      <c r="C326" s="627"/>
      <c r="D326" s="627"/>
      <c r="E326" s="627"/>
      <c r="F326" s="627"/>
      <c r="G326" s="627"/>
      <c r="H326" s="627"/>
      <c r="I326" s="627"/>
      <c r="J326" s="627"/>
    </row>
    <row r="327" spans="1:10" x14ac:dyDescent="0.25">
      <c r="A327" s="627"/>
      <c r="B327" s="627"/>
      <c r="C327" s="627"/>
      <c r="D327" s="627"/>
      <c r="E327" s="627"/>
      <c r="F327" s="627"/>
      <c r="G327" s="627"/>
      <c r="H327" s="627"/>
      <c r="I327" s="627"/>
      <c r="J327" s="627"/>
    </row>
    <row r="328" spans="1:10" x14ac:dyDescent="0.25">
      <c r="A328" s="627"/>
      <c r="B328" s="627"/>
      <c r="C328" s="627"/>
      <c r="D328" s="627"/>
      <c r="E328" s="627"/>
      <c r="F328" s="627"/>
      <c r="G328" s="627"/>
      <c r="H328" s="627"/>
      <c r="I328" s="627"/>
      <c r="J328" s="627"/>
    </row>
    <row r="329" spans="1:10" x14ac:dyDescent="0.25">
      <c r="A329" s="627"/>
      <c r="B329" s="627"/>
      <c r="C329" s="627"/>
      <c r="D329" s="627"/>
      <c r="E329" s="627"/>
      <c r="F329" s="627"/>
      <c r="G329" s="627"/>
      <c r="H329" s="627"/>
      <c r="I329" s="627"/>
      <c r="J329" s="627"/>
    </row>
    <row r="330" spans="1:10" x14ac:dyDescent="0.25">
      <c r="A330" s="627"/>
      <c r="B330" s="627"/>
      <c r="C330" s="627"/>
      <c r="D330" s="627"/>
      <c r="E330" s="627"/>
      <c r="F330" s="627"/>
      <c r="G330" s="627"/>
      <c r="H330" s="627"/>
      <c r="I330" s="627"/>
      <c r="J330" s="627"/>
    </row>
    <row r="331" spans="1:10" x14ac:dyDescent="0.25">
      <c r="A331" s="627"/>
      <c r="B331" s="627"/>
      <c r="C331" s="627"/>
      <c r="D331" s="627"/>
      <c r="E331" s="627"/>
      <c r="F331" s="627"/>
      <c r="G331" s="627"/>
      <c r="H331" s="627"/>
      <c r="I331" s="627"/>
      <c r="J331" s="627"/>
    </row>
    <row r="332" spans="1:10" x14ac:dyDescent="0.25">
      <c r="A332" s="627"/>
      <c r="B332" s="627"/>
      <c r="C332" s="627"/>
      <c r="D332" s="627"/>
      <c r="E332" s="627"/>
      <c r="F332" s="627"/>
      <c r="G332" s="627"/>
      <c r="H332" s="627"/>
      <c r="I332" s="627"/>
      <c r="J332" s="627"/>
    </row>
    <row r="333" spans="1:10" x14ac:dyDescent="0.25">
      <c r="A333" s="627"/>
      <c r="B333" s="627"/>
      <c r="C333" s="627"/>
      <c r="D333" s="627"/>
      <c r="E333" s="627"/>
      <c r="F333" s="627"/>
      <c r="G333" s="627"/>
      <c r="H333" s="627"/>
      <c r="I333" s="627"/>
      <c r="J333" s="627"/>
    </row>
    <row r="334" spans="1:10" x14ac:dyDescent="0.25">
      <c r="A334" s="627"/>
      <c r="B334" s="627"/>
      <c r="C334" s="627"/>
      <c r="D334" s="627"/>
      <c r="E334" s="627"/>
      <c r="F334" s="627"/>
      <c r="G334" s="627"/>
      <c r="H334" s="627"/>
      <c r="I334" s="627"/>
      <c r="J334" s="627"/>
    </row>
    <row r="335" spans="1:10" x14ac:dyDescent="0.25">
      <c r="A335" s="627"/>
      <c r="B335" s="627"/>
      <c r="C335" s="627"/>
      <c r="D335" s="627"/>
      <c r="E335" s="627"/>
      <c r="F335" s="627"/>
      <c r="G335" s="627"/>
      <c r="H335" s="627"/>
      <c r="I335" s="627"/>
      <c r="J335" s="627"/>
    </row>
    <row r="336" spans="1:10" x14ac:dyDescent="0.25">
      <c r="A336" s="627"/>
      <c r="B336" s="627"/>
      <c r="C336" s="627"/>
      <c r="D336" s="627"/>
      <c r="E336" s="627"/>
      <c r="F336" s="627"/>
      <c r="G336" s="627"/>
      <c r="H336" s="627"/>
      <c r="I336" s="627"/>
      <c r="J336" s="627"/>
    </row>
    <row r="337" spans="1:10" x14ac:dyDescent="0.25">
      <c r="A337" s="627"/>
      <c r="B337" s="627"/>
      <c r="C337" s="627"/>
      <c r="D337" s="627"/>
      <c r="E337" s="627"/>
      <c r="F337" s="627"/>
      <c r="G337" s="627"/>
      <c r="H337" s="627"/>
      <c r="I337" s="627"/>
      <c r="J337" s="627"/>
    </row>
    <row r="338" spans="1:10" x14ac:dyDescent="0.25">
      <c r="A338" s="627"/>
      <c r="B338" s="627"/>
      <c r="C338" s="627"/>
      <c r="D338" s="627"/>
      <c r="E338" s="627"/>
      <c r="F338" s="627"/>
      <c r="G338" s="627"/>
      <c r="H338" s="627"/>
      <c r="I338" s="627"/>
      <c r="J338" s="627"/>
    </row>
    <row r="339" spans="1:10" x14ac:dyDescent="0.25">
      <c r="A339" s="627"/>
      <c r="B339" s="627"/>
      <c r="C339" s="627"/>
      <c r="D339" s="627"/>
      <c r="E339" s="627"/>
      <c r="F339" s="627"/>
      <c r="G339" s="627"/>
      <c r="H339" s="627"/>
      <c r="I339" s="627"/>
      <c r="J339" s="627"/>
    </row>
    <row r="340" spans="1:10" x14ac:dyDescent="0.25">
      <c r="A340" s="627"/>
      <c r="B340" s="627"/>
      <c r="C340" s="627"/>
      <c r="D340" s="627"/>
      <c r="E340" s="627"/>
      <c r="F340" s="627"/>
      <c r="G340" s="627"/>
      <c r="H340" s="627"/>
      <c r="I340" s="627"/>
      <c r="J340" s="627"/>
    </row>
    <row r="341" spans="1:10" x14ac:dyDescent="0.25">
      <c r="A341" s="627"/>
      <c r="B341" s="627"/>
      <c r="C341" s="627"/>
      <c r="D341" s="627"/>
      <c r="E341" s="627"/>
      <c r="F341" s="627"/>
      <c r="G341" s="627"/>
      <c r="H341" s="627"/>
      <c r="I341" s="627"/>
      <c r="J341" s="627"/>
    </row>
    <row r="342" spans="1:10" x14ac:dyDescent="0.25">
      <c r="A342" s="627"/>
      <c r="B342" s="627"/>
      <c r="C342" s="627"/>
      <c r="D342" s="627"/>
      <c r="E342" s="627"/>
      <c r="F342" s="627"/>
      <c r="G342" s="627"/>
      <c r="H342" s="627"/>
      <c r="I342" s="627"/>
      <c r="J342" s="627"/>
    </row>
    <row r="343" spans="1:10" x14ac:dyDescent="0.25">
      <c r="A343" s="627"/>
      <c r="B343" s="627"/>
      <c r="C343" s="627"/>
      <c r="D343" s="627"/>
      <c r="E343" s="627"/>
      <c r="F343" s="627"/>
      <c r="G343" s="627"/>
      <c r="H343" s="627"/>
      <c r="I343" s="627"/>
      <c r="J343" s="627"/>
    </row>
    <row r="344" spans="1:10" x14ac:dyDescent="0.25">
      <c r="A344" s="627"/>
      <c r="B344" s="627"/>
      <c r="C344" s="627"/>
      <c r="D344" s="627"/>
      <c r="E344" s="627"/>
      <c r="F344" s="627"/>
      <c r="G344" s="627"/>
      <c r="H344" s="627"/>
      <c r="I344" s="627"/>
      <c r="J344" s="627"/>
    </row>
    <row r="345" spans="1:10" x14ac:dyDescent="0.25">
      <c r="A345" s="627"/>
      <c r="B345" s="627"/>
      <c r="C345" s="627"/>
      <c r="D345" s="627"/>
      <c r="E345" s="627"/>
      <c r="F345" s="627"/>
      <c r="G345" s="627"/>
      <c r="H345" s="627"/>
      <c r="I345" s="627"/>
      <c r="J345" s="627"/>
    </row>
    <row r="346" spans="1:10" x14ac:dyDescent="0.25">
      <c r="A346" s="627"/>
      <c r="B346" s="627"/>
      <c r="C346" s="627"/>
      <c r="D346" s="627"/>
      <c r="E346" s="627"/>
      <c r="F346" s="627"/>
      <c r="G346" s="627"/>
      <c r="H346" s="627"/>
      <c r="I346" s="627"/>
      <c r="J346" s="627"/>
    </row>
    <row r="347" spans="1:10" x14ac:dyDescent="0.25">
      <c r="A347" s="627"/>
      <c r="B347" s="627"/>
      <c r="C347" s="627"/>
      <c r="D347" s="627"/>
      <c r="E347" s="627"/>
      <c r="F347" s="627"/>
      <c r="G347" s="627"/>
      <c r="H347" s="627"/>
      <c r="I347" s="627"/>
      <c r="J347" s="627"/>
    </row>
    <row r="348" spans="1:10" x14ac:dyDescent="0.25">
      <c r="A348" s="627"/>
      <c r="B348" s="627"/>
      <c r="C348" s="627"/>
      <c r="D348" s="627"/>
      <c r="E348" s="627"/>
      <c r="F348" s="627"/>
      <c r="G348" s="627"/>
      <c r="H348" s="627"/>
      <c r="I348" s="627"/>
      <c r="J348" s="627"/>
    </row>
    <row r="349" spans="1:10" x14ac:dyDescent="0.25">
      <c r="A349" s="627"/>
      <c r="B349" s="627"/>
      <c r="C349" s="627"/>
      <c r="D349" s="627"/>
      <c r="E349" s="627"/>
      <c r="F349" s="627"/>
      <c r="G349" s="627"/>
      <c r="H349" s="627"/>
      <c r="I349" s="627"/>
      <c r="J349" s="627"/>
    </row>
    <row r="350" spans="1:10" x14ac:dyDescent="0.25">
      <c r="A350" s="627"/>
      <c r="B350" s="627"/>
      <c r="C350" s="627"/>
      <c r="D350" s="627"/>
      <c r="E350" s="627"/>
      <c r="F350" s="627"/>
      <c r="G350" s="627"/>
      <c r="H350" s="627"/>
      <c r="I350" s="627"/>
      <c r="J350" s="627"/>
    </row>
    <row r="351" spans="1:10" x14ac:dyDescent="0.25">
      <c r="A351" s="627"/>
      <c r="B351" s="627"/>
      <c r="C351" s="627"/>
      <c r="D351" s="627"/>
      <c r="E351" s="627"/>
      <c r="F351" s="627"/>
      <c r="G351" s="627"/>
      <c r="H351" s="627"/>
      <c r="I351" s="627"/>
      <c r="J351" s="627"/>
    </row>
    <row r="352" spans="1:10" x14ac:dyDescent="0.25">
      <c r="A352" s="627"/>
      <c r="B352" s="627"/>
      <c r="C352" s="627"/>
      <c r="D352" s="627"/>
      <c r="E352" s="627"/>
      <c r="F352" s="627"/>
      <c r="G352" s="627"/>
      <c r="H352" s="627"/>
      <c r="I352" s="627"/>
      <c r="J352" s="627"/>
    </row>
    <row r="353" spans="1:10" x14ac:dyDescent="0.25">
      <c r="A353" s="627"/>
      <c r="B353" s="627"/>
      <c r="C353" s="627"/>
      <c r="D353" s="627"/>
      <c r="E353" s="627"/>
      <c r="F353" s="627"/>
      <c r="G353" s="627"/>
      <c r="H353" s="627"/>
      <c r="I353" s="627"/>
      <c r="J353" s="627"/>
    </row>
    <row r="354" spans="1:10" x14ac:dyDescent="0.25">
      <c r="A354" s="627"/>
      <c r="B354" s="627"/>
      <c r="C354" s="627"/>
      <c r="D354" s="627"/>
      <c r="E354" s="627"/>
      <c r="F354" s="627"/>
      <c r="G354" s="627"/>
      <c r="H354" s="627"/>
      <c r="I354" s="627"/>
      <c r="J354" s="627"/>
    </row>
    <row r="355" spans="1:10" x14ac:dyDescent="0.25">
      <c r="A355" s="627"/>
      <c r="B355" s="627"/>
      <c r="C355" s="627"/>
      <c r="D355" s="627"/>
      <c r="E355" s="627"/>
      <c r="F355" s="627"/>
      <c r="G355" s="627"/>
      <c r="H355" s="627"/>
      <c r="I355" s="627"/>
      <c r="J355" s="627"/>
    </row>
    <row r="356" spans="1:10" x14ac:dyDescent="0.25">
      <c r="A356" s="627"/>
      <c r="B356" s="627"/>
      <c r="C356" s="627"/>
      <c r="D356" s="627"/>
      <c r="E356" s="627"/>
      <c r="F356" s="627"/>
      <c r="G356" s="627"/>
      <c r="H356" s="627"/>
      <c r="I356" s="627"/>
      <c r="J356" s="627"/>
    </row>
    <row r="357" spans="1:10" x14ac:dyDescent="0.25">
      <c r="A357" s="627"/>
      <c r="B357" s="627"/>
      <c r="C357" s="627"/>
      <c r="D357" s="627"/>
      <c r="E357" s="627"/>
      <c r="F357" s="627"/>
      <c r="G357" s="627"/>
      <c r="H357" s="627"/>
      <c r="I357" s="627"/>
      <c r="J357" s="627"/>
    </row>
    <row r="358" spans="1:10" x14ac:dyDescent="0.25">
      <c r="A358" s="627"/>
      <c r="B358" s="627"/>
      <c r="C358" s="627"/>
      <c r="D358" s="627"/>
      <c r="E358" s="627"/>
      <c r="F358" s="627"/>
      <c r="G358" s="627"/>
      <c r="H358" s="627"/>
      <c r="I358" s="627"/>
      <c r="J358" s="627"/>
    </row>
    <row r="359" spans="1:10" x14ac:dyDescent="0.25">
      <c r="A359" s="627"/>
      <c r="B359" s="627"/>
      <c r="C359" s="627"/>
      <c r="D359" s="627"/>
      <c r="E359" s="627"/>
      <c r="F359" s="627"/>
      <c r="G359" s="627"/>
      <c r="H359" s="627"/>
      <c r="I359" s="627"/>
      <c r="J359" s="627"/>
    </row>
    <row r="360" spans="1:10" x14ac:dyDescent="0.25">
      <c r="A360" s="627"/>
      <c r="B360" s="627"/>
      <c r="C360" s="627"/>
      <c r="D360" s="627"/>
      <c r="E360" s="627"/>
      <c r="F360" s="627"/>
      <c r="G360" s="627"/>
      <c r="H360" s="627"/>
      <c r="I360" s="627"/>
      <c r="J360" s="627"/>
    </row>
    <row r="361" spans="1:10" x14ac:dyDescent="0.25">
      <c r="A361" s="627"/>
      <c r="B361" s="627"/>
      <c r="C361" s="627"/>
      <c r="D361" s="627"/>
      <c r="E361" s="627"/>
      <c r="F361" s="627"/>
      <c r="G361" s="627"/>
      <c r="H361" s="627"/>
      <c r="I361" s="627"/>
      <c r="J361" s="627"/>
    </row>
    <row r="362" spans="1:10" x14ac:dyDescent="0.25">
      <c r="A362" s="627"/>
      <c r="B362" s="627"/>
      <c r="C362" s="627"/>
      <c r="D362" s="627"/>
      <c r="E362" s="627"/>
      <c r="F362" s="627"/>
      <c r="G362" s="627"/>
      <c r="H362" s="627"/>
      <c r="I362" s="627"/>
      <c r="J362" s="627"/>
    </row>
    <row r="363" spans="1:10" x14ac:dyDescent="0.25">
      <c r="A363" s="627"/>
      <c r="B363" s="627"/>
      <c r="C363" s="627"/>
      <c r="D363" s="627"/>
      <c r="E363" s="627"/>
      <c r="F363" s="627"/>
      <c r="G363" s="627"/>
      <c r="H363" s="627"/>
      <c r="I363" s="627"/>
      <c r="J363" s="627"/>
    </row>
    <row r="364" spans="1:10" x14ac:dyDescent="0.25">
      <c r="A364" s="627"/>
      <c r="B364" s="627"/>
      <c r="C364" s="627"/>
      <c r="D364" s="627"/>
      <c r="E364" s="627"/>
      <c r="F364" s="627"/>
      <c r="G364" s="627"/>
      <c r="H364" s="627"/>
      <c r="I364" s="627"/>
      <c r="J364" s="627"/>
    </row>
    <row r="365" spans="1:10" x14ac:dyDescent="0.25">
      <c r="A365" s="627"/>
      <c r="B365" s="627"/>
      <c r="C365" s="627"/>
      <c r="D365" s="627"/>
      <c r="E365" s="627"/>
      <c r="F365" s="627"/>
      <c r="G365" s="627"/>
      <c r="H365" s="627"/>
      <c r="I365" s="627"/>
      <c r="J365" s="627"/>
    </row>
    <row r="366" spans="1:10" x14ac:dyDescent="0.25">
      <c r="A366" s="627"/>
      <c r="B366" s="627"/>
      <c r="C366" s="627"/>
      <c r="D366" s="627"/>
      <c r="E366" s="627"/>
      <c r="F366" s="627"/>
      <c r="G366" s="627"/>
      <c r="H366" s="627"/>
      <c r="I366" s="627"/>
      <c r="J366" s="627"/>
    </row>
    <row r="367" spans="1:10" x14ac:dyDescent="0.25">
      <c r="A367" s="627"/>
      <c r="B367" s="627"/>
      <c r="C367" s="627"/>
      <c r="D367" s="627"/>
      <c r="E367" s="627"/>
      <c r="F367" s="627"/>
      <c r="G367" s="627"/>
      <c r="H367" s="627"/>
      <c r="I367" s="627"/>
      <c r="J367" s="627"/>
    </row>
    <row r="368" spans="1:10" x14ac:dyDescent="0.25">
      <c r="A368" s="627"/>
      <c r="B368" s="627"/>
      <c r="C368" s="627"/>
      <c r="D368" s="627"/>
      <c r="E368" s="627"/>
      <c r="F368" s="627"/>
      <c r="G368" s="627"/>
      <c r="H368" s="627"/>
      <c r="I368" s="627"/>
      <c r="J368" s="627"/>
    </row>
    <row r="369" spans="1:10" x14ac:dyDescent="0.25">
      <c r="A369" s="627"/>
      <c r="B369" s="627"/>
      <c r="C369" s="627"/>
      <c r="D369" s="627"/>
      <c r="E369" s="627"/>
      <c r="F369" s="627"/>
      <c r="G369" s="627"/>
      <c r="H369" s="627"/>
      <c r="I369" s="627"/>
      <c r="J369" s="627"/>
    </row>
    <row r="370" spans="1:10" x14ac:dyDescent="0.25">
      <c r="A370" s="627"/>
      <c r="B370" s="627"/>
      <c r="C370" s="627"/>
      <c r="D370" s="627"/>
      <c r="E370" s="627"/>
      <c r="F370" s="627"/>
      <c r="G370" s="627"/>
      <c r="H370" s="627"/>
      <c r="I370" s="627"/>
      <c r="J370" s="627"/>
    </row>
    <row r="371" spans="1:10" x14ac:dyDescent="0.25">
      <c r="A371" s="627"/>
      <c r="B371" s="627"/>
      <c r="C371" s="627"/>
      <c r="D371" s="627"/>
      <c r="E371" s="627"/>
      <c r="F371" s="627"/>
      <c r="G371" s="627"/>
      <c r="H371" s="627"/>
      <c r="I371" s="627"/>
      <c r="J371" s="627"/>
    </row>
    <row r="372" spans="1:10" x14ac:dyDescent="0.25">
      <c r="A372" s="627"/>
      <c r="B372" s="627"/>
      <c r="C372" s="627"/>
      <c r="D372" s="627"/>
      <c r="E372" s="627"/>
      <c r="F372" s="627"/>
      <c r="G372" s="627"/>
      <c r="H372" s="627"/>
      <c r="I372" s="627"/>
      <c r="J372" s="627"/>
    </row>
    <row r="373" spans="1:10" x14ac:dyDescent="0.25">
      <c r="A373" s="627"/>
      <c r="B373" s="627"/>
      <c r="C373" s="627"/>
      <c r="D373" s="627"/>
      <c r="E373" s="627"/>
      <c r="F373" s="627"/>
      <c r="G373" s="627"/>
      <c r="H373" s="627"/>
      <c r="I373" s="627"/>
      <c r="J373" s="627"/>
    </row>
    <row r="374" spans="1:10" x14ac:dyDescent="0.25">
      <c r="A374" s="627"/>
      <c r="B374" s="627"/>
      <c r="C374" s="627"/>
      <c r="D374" s="627"/>
      <c r="E374" s="627"/>
      <c r="F374" s="627"/>
      <c r="G374" s="627"/>
      <c r="H374" s="627"/>
      <c r="I374" s="627"/>
      <c r="J374" s="627"/>
    </row>
    <row r="375" spans="1:10" x14ac:dyDescent="0.25">
      <c r="A375" s="627"/>
      <c r="B375" s="627"/>
      <c r="C375" s="627"/>
      <c r="D375" s="627"/>
      <c r="E375" s="627"/>
      <c r="F375" s="627"/>
      <c r="G375" s="627"/>
      <c r="H375" s="627"/>
      <c r="I375" s="627"/>
      <c r="J375" s="627"/>
    </row>
    <row r="376" spans="1:10" x14ac:dyDescent="0.25">
      <c r="A376" s="627"/>
      <c r="B376" s="627"/>
      <c r="C376" s="627"/>
      <c r="D376" s="627"/>
      <c r="E376" s="627"/>
      <c r="F376" s="627"/>
      <c r="G376" s="627"/>
      <c r="H376" s="627"/>
      <c r="I376" s="627"/>
      <c r="J376" s="627"/>
    </row>
    <row r="377" spans="1:10" x14ac:dyDescent="0.25">
      <c r="A377" s="627"/>
      <c r="B377" s="627"/>
      <c r="C377" s="627"/>
      <c r="D377" s="627"/>
      <c r="E377" s="627"/>
      <c r="F377" s="627"/>
      <c r="G377" s="627"/>
      <c r="H377" s="627"/>
      <c r="I377" s="627"/>
      <c r="J377" s="627"/>
    </row>
    <row r="378" spans="1:10" x14ac:dyDescent="0.25">
      <c r="A378" s="627"/>
      <c r="B378" s="627"/>
      <c r="C378" s="627"/>
      <c r="D378" s="627"/>
      <c r="E378" s="627"/>
      <c r="F378" s="627"/>
      <c r="G378" s="627"/>
      <c r="H378" s="627"/>
      <c r="I378" s="627"/>
      <c r="J378" s="627"/>
    </row>
    <row r="379" spans="1:10" x14ac:dyDescent="0.25">
      <c r="A379" s="627"/>
      <c r="B379" s="627"/>
      <c r="C379" s="627"/>
      <c r="D379" s="627"/>
      <c r="E379" s="627"/>
      <c r="F379" s="627"/>
      <c r="G379" s="627"/>
      <c r="H379" s="627"/>
      <c r="I379" s="627"/>
      <c r="J379" s="627"/>
    </row>
    <row r="380" spans="1:10" x14ac:dyDescent="0.25">
      <c r="A380" s="627"/>
      <c r="B380" s="627"/>
      <c r="C380" s="627"/>
      <c r="D380" s="627"/>
      <c r="E380" s="627"/>
      <c r="F380" s="627"/>
      <c r="G380" s="627"/>
      <c r="H380" s="627"/>
      <c r="I380" s="627"/>
      <c r="J380" s="627"/>
    </row>
    <row r="381" spans="1:10" x14ac:dyDescent="0.25">
      <c r="A381" s="627"/>
      <c r="B381" s="627"/>
      <c r="C381" s="627"/>
      <c r="D381" s="627"/>
      <c r="E381" s="627"/>
      <c r="F381" s="627"/>
      <c r="G381" s="627"/>
      <c r="H381" s="627"/>
      <c r="I381" s="627"/>
      <c r="J381" s="627"/>
    </row>
    <row r="382" spans="1:10" x14ac:dyDescent="0.25">
      <c r="A382" s="627"/>
      <c r="B382" s="627"/>
      <c r="C382" s="627"/>
      <c r="D382" s="627"/>
      <c r="E382" s="627"/>
      <c r="F382" s="627"/>
      <c r="G382" s="627"/>
      <c r="H382" s="627"/>
      <c r="I382" s="627"/>
      <c r="J382" s="627"/>
    </row>
    <row r="383" spans="1:10" x14ac:dyDescent="0.25">
      <c r="A383" s="627"/>
      <c r="B383" s="627"/>
      <c r="C383" s="627"/>
      <c r="D383" s="627"/>
      <c r="E383" s="627"/>
      <c r="F383" s="627"/>
      <c r="G383" s="627"/>
      <c r="H383" s="627"/>
      <c r="I383" s="627"/>
      <c r="J383" s="627"/>
    </row>
    <row r="384" spans="1:10" x14ac:dyDescent="0.25">
      <c r="A384" s="627"/>
      <c r="B384" s="627"/>
      <c r="C384" s="627"/>
      <c r="D384" s="627"/>
      <c r="E384" s="627"/>
      <c r="F384" s="627"/>
      <c r="G384" s="627"/>
      <c r="H384" s="627"/>
      <c r="I384" s="627"/>
      <c r="J384" s="627"/>
    </row>
    <row r="385" spans="1:10" x14ac:dyDescent="0.25">
      <c r="A385" s="627"/>
      <c r="B385" s="627"/>
      <c r="C385" s="627"/>
      <c r="D385" s="627"/>
      <c r="E385" s="627"/>
      <c r="F385" s="627"/>
      <c r="G385" s="627"/>
      <c r="H385" s="627"/>
      <c r="I385" s="627"/>
      <c r="J385" s="627"/>
    </row>
    <row r="386" spans="1:10" x14ac:dyDescent="0.25">
      <c r="A386" s="627"/>
      <c r="B386" s="627"/>
      <c r="C386" s="627"/>
      <c r="D386" s="627"/>
      <c r="E386" s="627"/>
      <c r="F386" s="627"/>
      <c r="G386" s="627"/>
      <c r="H386" s="627"/>
      <c r="I386" s="627"/>
      <c r="J386" s="627"/>
    </row>
    <row r="387" spans="1:10" x14ac:dyDescent="0.25">
      <c r="A387" s="627"/>
      <c r="B387" s="627"/>
      <c r="C387" s="627"/>
      <c r="D387" s="627"/>
      <c r="E387" s="627"/>
      <c r="F387" s="627"/>
      <c r="G387" s="627"/>
      <c r="H387" s="627"/>
      <c r="I387" s="627"/>
      <c r="J387" s="627"/>
    </row>
    <row r="388" spans="1:10" x14ac:dyDescent="0.25">
      <c r="A388" s="627"/>
      <c r="B388" s="627"/>
      <c r="C388" s="627"/>
      <c r="D388" s="627"/>
      <c r="E388" s="627"/>
      <c r="F388" s="627"/>
      <c r="G388" s="627"/>
      <c r="H388" s="627"/>
      <c r="I388" s="627"/>
      <c r="J388" s="627"/>
    </row>
    <row r="389" spans="1:10" x14ac:dyDescent="0.25">
      <c r="A389" s="627"/>
      <c r="B389" s="627"/>
      <c r="C389" s="627"/>
      <c r="D389" s="627"/>
      <c r="E389" s="627"/>
      <c r="F389" s="627"/>
      <c r="G389" s="627"/>
      <c r="H389" s="627"/>
      <c r="I389" s="627"/>
      <c r="J389" s="627"/>
    </row>
    <row r="390" spans="1:10" x14ac:dyDescent="0.25">
      <c r="A390" s="627"/>
      <c r="B390" s="627"/>
      <c r="C390" s="627"/>
      <c r="D390" s="627"/>
      <c r="E390" s="627"/>
      <c r="F390" s="627"/>
      <c r="G390" s="627"/>
      <c r="H390" s="627"/>
      <c r="I390" s="627"/>
      <c r="J390" s="627"/>
    </row>
    <row r="391" spans="1:10" x14ac:dyDescent="0.25">
      <c r="A391" s="627"/>
      <c r="B391" s="627"/>
      <c r="C391" s="627"/>
      <c r="D391" s="627"/>
      <c r="E391" s="627"/>
      <c r="F391" s="627"/>
      <c r="G391" s="627"/>
      <c r="H391" s="627"/>
      <c r="I391" s="627"/>
      <c r="J391" s="627"/>
    </row>
    <row r="392" spans="1:10" x14ac:dyDescent="0.25">
      <c r="A392" s="627"/>
      <c r="B392" s="627"/>
      <c r="C392" s="627"/>
      <c r="D392" s="627"/>
      <c r="E392" s="627"/>
      <c r="F392" s="627"/>
      <c r="G392" s="627"/>
      <c r="H392" s="627"/>
      <c r="I392" s="627"/>
      <c r="J392" s="627"/>
    </row>
    <row r="393" spans="1:10" x14ac:dyDescent="0.25">
      <c r="A393" s="627"/>
      <c r="B393" s="627"/>
      <c r="C393" s="627"/>
      <c r="D393" s="627"/>
      <c r="E393" s="627"/>
      <c r="F393" s="627"/>
      <c r="G393" s="627"/>
      <c r="H393" s="627"/>
      <c r="I393" s="627"/>
      <c r="J393" s="627"/>
    </row>
    <row r="394" spans="1:10" x14ac:dyDescent="0.25">
      <c r="A394" s="627"/>
      <c r="B394" s="627"/>
      <c r="C394" s="627"/>
      <c r="D394" s="627"/>
      <c r="E394" s="627"/>
      <c r="F394" s="627"/>
      <c r="G394" s="627"/>
      <c r="H394" s="627"/>
      <c r="I394" s="627"/>
      <c r="J394" s="627"/>
    </row>
    <row r="395" spans="1:10" x14ac:dyDescent="0.25">
      <c r="A395" s="627"/>
      <c r="B395" s="627"/>
      <c r="C395" s="627"/>
      <c r="D395" s="627"/>
      <c r="E395" s="627"/>
      <c r="F395" s="627"/>
      <c r="G395" s="627"/>
      <c r="H395" s="627"/>
      <c r="I395" s="627"/>
      <c r="J395" s="627"/>
    </row>
    <row r="396" spans="1:10" x14ac:dyDescent="0.25">
      <c r="A396" s="627"/>
      <c r="B396" s="627"/>
      <c r="C396" s="627"/>
      <c r="D396" s="627"/>
      <c r="E396" s="627"/>
      <c r="F396" s="627"/>
      <c r="G396" s="627"/>
      <c r="H396" s="627"/>
      <c r="I396" s="627"/>
      <c r="J396" s="627"/>
    </row>
    <row r="397" spans="1:10" x14ac:dyDescent="0.25">
      <c r="A397" s="627"/>
      <c r="B397" s="627"/>
      <c r="C397" s="627"/>
      <c r="D397" s="627"/>
      <c r="E397" s="627"/>
      <c r="F397" s="627"/>
      <c r="G397" s="627"/>
      <c r="H397" s="627"/>
      <c r="I397" s="627"/>
      <c r="J397" s="627"/>
    </row>
    <row r="398" spans="1:10" x14ac:dyDescent="0.25">
      <c r="A398" s="627"/>
      <c r="B398" s="627"/>
      <c r="C398" s="627"/>
      <c r="D398" s="627"/>
      <c r="E398" s="627"/>
      <c r="F398" s="627"/>
      <c r="G398" s="627"/>
      <c r="H398" s="627"/>
      <c r="I398" s="627"/>
      <c r="J398" s="627"/>
    </row>
    <row r="399" spans="1:10" x14ac:dyDescent="0.25">
      <c r="A399" s="627"/>
      <c r="B399" s="627"/>
      <c r="C399" s="627"/>
      <c r="D399" s="627"/>
      <c r="E399" s="627"/>
      <c r="F399" s="627"/>
      <c r="G399" s="627"/>
      <c r="H399" s="627"/>
      <c r="I399" s="627"/>
      <c r="J399" s="627"/>
    </row>
    <row r="400" spans="1:10" x14ac:dyDescent="0.25">
      <c r="A400" s="627"/>
      <c r="B400" s="627"/>
      <c r="C400" s="627"/>
      <c r="D400" s="627"/>
      <c r="E400" s="627"/>
      <c r="F400" s="627"/>
      <c r="G400" s="627"/>
      <c r="H400" s="627"/>
      <c r="I400" s="627"/>
      <c r="J400" s="627"/>
    </row>
    <row r="401" spans="1:10" x14ac:dyDescent="0.25">
      <c r="A401" s="627"/>
      <c r="B401" s="627"/>
      <c r="C401" s="627"/>
      <c r="D401" s="627"/>
      <c r="E401" s="627"/>
      <c r="F401" s="627"/>
      <c r="G401" s="627"/>
      <c r="H401" s="627"/>
      <c r="I401" s="627"/>
      <c r="J401" s="627"/>
    </row>
    <row r="402" spans="1:10" x14ac:dyDescent="0.25">
      <c r="A402" s="627"/>
      <c r="B402" s="627"/>
      <c r="C402" s="627"/>
      <c r="D402" s="627"/>
      <c r="E402" s="627"/>
      <c r="F402" s="627"/>
      <c r="G402" s="627"/>
      <c r="H402" s="627"/>
      <c r="I402" s="627"/>
      <c r="J402" s="627"/>
    </row>
    <row r="403" spans="1:10" x14ac:dyDescent="0.25">
      <c r="A403" s="627"/>
      <c r="B403" s="627"/>
      <c r="C403" s="627"/>
      <c r="D403" s="627"/>
      <c r="E403" s="627"/>
      <c r="F403" s="627"/>
      <c r="G403" s="627"/>
      <c r="H403" s="627"/>
      <c r="I403" s="627"/>
      <c r="J403" s="627"/>
    </row>
    <row r="404" spans="1:10" x14ac:dyDescent="0.25">
      <c r="A404" s="627"/>
      <c r="B404" s="627"/>
      <c r="C404" s="627"/>
      <c r="D404" s="627"/>
      <c r="E404" s="627"/>
      <c r="F404" s="627"/>
      <c r="G404" s="627"/>
      <c r="H404" s="627"/>
      <c r="I404" s="627"/>
      <c r="J404" s="627"/>
    </row>
    <row r="405" spans="1:10" x14ac:dyDescent="0.25">
      <c r="A405" s="627"/>
      <c r="B405" s="627"/>
      <c r="C405" s="627"/>
      <c r="D405" s="627"/>
      <c r="E405" s="627"/>
      <c r="F405" s="627"/>
      <c r="G405" s="627"/>
      <c r="H405" s="627"/>
      <c r="I405" s="627"/>
      <c r="J405" s="627"/>
    </row>
    <row r="406" spans="1:10" x14ac:dyDescent="0.25">
      <c r="A406" s="627"/>
      <c r="B406" s="627"/>
      <c r="C406" s="627"/>
      <c r="D406" s="627"/>
      <c r="E406" s="627"/>
      <c r="F406" s="627"/>
      <c r="G406" s="627"/>
      <c r="H406" s="627"/>
      <c r="I406" s="627"/>
      <c r="J406" s="627"/>
    </row>
    <row r="407" spans="1:10" x14ac:dyDescent="0.25">
      <c r="A407" s="627"/>
      <c r="B407" s="627"/>
      <c r="C407" s="627"/>
      <c r="D407" s="627"/>
      <c r="E407" s="627"/>
      <c r="F407" s="627"/>
      <c r="G407" s="627"/>
      <c r="H407" s="627"/>
      <c r="I407" s="627"/>
      <c r="J407" s="627"/>
    </row>
    <row r="408" spans="1:10" x14ac:dyDescent="0.25">
      <c r="A408" s="627"/>
      <c r="B408" s="627"/>
      <c r="C408" s="627"/>
      <c r="D408" s="627"/>
      <c r="E408" s="627"/>
      <c r="F408" s="627"/>
      <c r="G408" s="627"/>
      <c r="H408" s="627"/>
      <c r="I408" s="627"/>
      <c r="J408" s="627"/>
    </row>
    <row r="409" spans="1:10" x14ac:dyDescent="0.25">
      <c r="A409" s="627"/>
      <c r="B409" s="627"/>
      <c r="C409" s="627"/>
      <c r="D409" s="627"/>
      <c r="E409" s="627"/>
      <c r="F409" s="627"/>
      <c r="G409" s="627"/>
      <c r="H409" s="627"/>
      <c r="I409" s="627"/>
      <c r="J409" s="627"/>
    </row>
    <row r="410" spans="1:10" x14ac:dyDescent="0.25">
      <c r="A410" s="627"/>
      <c r="B410" s="627"/>
      <c r="C410" s="627"/>
      <c r="D410" s="627"/>
      <c r="E410" s="627"/>
      <c r="F410" s="627"/>
      <c r="G410" s="627"/>
      <c r="H410" s="627"/>
      <c r="I410" s="627"/>
      <c r="J410" s="627"/>
    </row>
    <row r="411" spans="1:10" x14ac:dyDescent="0.25">
      <c r="A411" s="627"/>
      <c r="B411" s="627"/>
      <c r="C411" s="627"/>
      <c r="D411" s="627"/>
      <c r="E411" s="627"/>
      <c r="F411" s="627"/>
      <c r="G411" s="627"/>
      <c r="H411" s="627"/>
      <c r="I411" s="627"/>
      <c r="J411" s="627"/>
    </row>
  </sheetData>
  <mergeCells count="2">
    <mergeCell ref="A1:I1"/>
    <mergeCell ref="G10:I10"/>
  </mergeCells>
  <pageMargins left="0.7" right="0.7" top="0.75" bottom="0.75" header="0.3" footer="0.3"/>
  <pageSetup paperSize="9" scale="63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showGridLines="0" workbookViewId="0">
      <selection sqref="A1:I1"/>
    </sheetView>
  </sheetViews>
  <sheetFormatPr defaultRowHeight="15" customHeight="1" x14ac:dyDescent="0.25"/>
  <cols>
    <col min="1" max="1" width="33.85546875" customWidth="1"/>
  </cols>
  <sheetData>
    <row r="1" spans="1:9" ht="15" customHeight="1" x14ac:dyDescent="0.25">
      <c r="A1" s="1183" t="s">
        <v>911</v>
      </c>
      <c r="B1" s="1183"/>
      <c r="C1" s="1183"/>
      <c r="D1" s="1183"/>
      <c r="E1" s="1183"/>
      <c r="F1" s="1183"/>
      <c r="G1" s="1183"/>
      <c r="H1" s="1183"/>
      <c r="I1" s="1183"/>
    </row>
    <row r="2" spans="1:9" ht="15" customHeight="1" x14ac:dyDescent="0.25">
      <c r="A2" s="970" t="s">
        <v>912</v>
      </c>
      <c r="B2" s="970" t="s">
        <v>913</v>
      </c>
      <c r="C2" s="1271" t="s">
        <v>914</v>
      </c>
      <c r="D2" s="1272"/>
      <c r="E2" s="1272"/>
      <c r="F2" s="1273"/>
      <c r="G2" s="1271" t="s">
        <v>915</v>
      </c>
      <c r="H2" s="1272"/>
      <c r="I2" s="1272"/>
    </row>
    <row r="3" spans="1:9" ht="15" customHeight="1" x14ac:dyDescent="0.25">
      <c r="A3" s="971"/>
      <c r="B3" s="972">
        <v>2014</v>
      </c>
      <c r="C3" s="973">
        <v>2015</v>
      </c>
      <c r="D3" s="973">
        <v>2016</v>
      </c>
      <c r="E3" s="973">
        <v>2017</v>
      </c>
      <c r="F3" s="972">
        <v>2018</v>
      </c>
      <c r="G3" s="973">
        <v>2015</v>
      </c>
      <c r="H3" s="973">
        <v>2016</v>
      </c>
      <c r="I3" s="973">
        <v>2017</v>
      </c>
    </row>
    <row r="4" spans="1:9" ht="15" customHeight="1" x14ac:dyDescent="0.25">
      <c r="A4" s="975" t="s">
        <v>916</v>
      </c>
      <c r="B4" s="978">
        <v>2.4</v>
      </c>
      <c r="C4" s="979">
        <v>3.2</v>
      </c>
      <c r="D4" s="979">
        <v>3.1</v>
      </c>
      <c r="E4" s="979">
        <v>3.6</v>
      </c>
      <c r="F4" s="980">
        <v>3.6</v>
      </c>
      <c r="G4" s="979">
        <v>0.6</v>
      </c>
      <c r="H4" s="979">
        <v>-0.4</v>
      </c>
      <c r="I4" s="979">
        <v>0.1</v>
      </c>
    </row>
    <row r="5" spans="1:9" ht="15" customHeight="1" x14ac:dyDescent="0.25">
      <c r="A5" s="975" t="s">
        <v>917</v>
      </c>
      <c r="B5" s="978">
        <v>-0.1</v>
      </c>
      <c r="C5" s="979">
        <v>-0.2</v>
      </c>
      <c r="D5" s="979">
        <v>0.9</v>
      </c>
      <c r="E5" s="979">
        <v>1.8</v>
      </c>
      <c r="F5" s="980">
        <v>2</v>
      </c>
      <c r="G5" s="979">
        <v>-1.2</v>
      </c>
      <c r="H5" s="979">
        <v>-1</v>
      </c>
      <c r="I5" s="979">
        <v>-0.3</v>
      </c>
    </row>
    <row r="6" spans="1:9" ht="15" customHeight="1" x14ac:dyDescent="0.25">
      <c r="A6" s="975" t="s">
        <v>918</v>
      </c>
      <c r="B6" s="978">
        <v>4.0999999999999996</v>
      </c>
      <c r="C6" s="979">
        <v>2.4</v>
      </c>
      <c r="D6" s="979">
        <v>3.1</v>
      </c>
      <c r="E6" s="979">
        <v>4.5999999999999996</v>
      </c>
      <c r="F6" s="980">
        <v>4.7</v>
      </c>
      <c r="G6" s="979">
        <v>-0.9</v>
      </c>
      <c r="H6" s="979">
        <v>-1.1000000000000001</v>
      </c>
      <c r="I6" s="979">
        <v>0.2</v>
      </c>
    </row>
    <row r="7" spans="1:9" ht="15" customHeight="1" x14ac:dyDescent="0.25">
      <c r="A7" s="975" t="s">
        <v>919</v>
      </c>
      <c r="B7" s="978">
        <v>4.2</v>
      </c>
      <c r="C7" s="979">
        <v>2.5</v>
      </c>
      <c r="D7" s="979">
        <v>2.2000000000000002</v>
      </c>
      <c r="E7" s="979">
        <v>2.7</v>
      </c>
      <c r="F7" s="980">
        <v>2.7</v>
      </c>
      <c r="G7" s="979">
        <v>0.4</v>
      </c>
      <c r="H7" s="979">
        <v>0</v>
      </c>
      <c r="I7" s="979">
        <v>0.4</v>
      </c>
    </row>
    <row r="8" spans="1:9" ht="15" customHeight="1" x14ac:dyDescent="0.25">
      <c r="A8" s="975" t="s">
        <v>920</v>
      </c>
      <c r="B8" s="978">
        <v>1.4</v>
      </c>
      <c r="C8" s="979">
        <v>1.8</v>
      </c>
      <c r="D8" s="979">
        <v>1</v>
      </c>
      <c r="E8" s="979">
        <v>0.7</v>
      </c>
      <c r="F8" s="980">
        <v>0.8</v>
      </c>
      <c r="G8" s="979">
        <v>1.4</v>
      </c>
      <c r="H8" s="979">
        <v>0.5</v>
      </c>
      <c r="I8" s="979">
        <v>0.1</v>
      </c>
    </row>
    <row r="9" spans="1:9" ht="15" customHeight="1" x14ac:dyDescent="0.25">
      <c r="A9" s="975" t="s">
        <v>921</v>
      </c>
      <c r="B9" s="978">
        <v>13.2</v>
      </c>
      <c r="C9" s="979">
        <v>11.5</v>
      </c>
      <c r="D9" s="979">
        <v>10.6</v>
      </c>
      <c r="E9" s="979">
        <v>9.8000000000000007</v>
      </c>
      <c r="F9" s="980">
        <v>9</v>
      </c>
      <c r="G9" s="979">
        <v>-1.5</v>
      </c>
      <c r="H9" s="979">
        <v>-1.6</v>
      </c>
      <c r="I9" s="979">
        <v>-1.5</v>
      </c>
    </row>
    <row r="10" spans="1:9" ht="15" customHeight="1" x14ac:dyDescent="0.25">
      <c r="A10" s="975" t="s">
        <v>922</v>
      </c>
      <c r="B10" s="978">
        <v>2.2000000000000002</v>
      </c>
      <c r="C10" s="979">
        <v>2.1</v>
      </c>
      <c r="D10" s="979">
        <v>2.7</v>
      </c>
      <c r="E10" s="979">
        <v>2.7</v>
      </c>
      <c r="F10" s="980">
        <v>2.8</v>
      </c>
      <c r="G10" s="979">
        <v>-0.3</v>
      </c>
      <c r="H10" s="979">
        <v>0</v>
      </c>
      <c r="I10" s="979">
        <v>0.5</v>
      </c>
    </row>
    <row r="11" spans="1:9" ht="15" customHeight="1" x14ac:dyDescent="0.25">
      <c r="A11" s="975" t="s">
        <v>923</v>
      </c>
      <c r="B11" s="978">
        <v>5.7</v>
      </c>
      <c r="C11" s="979">
        <v>7.6</v>
      </c>
      <c r="D11" s="979">
        <v>-0.7</v>
      </c>
      <c r="E11" s="979">
        <v>2</v>
      </c>
      <c r="F11" s="980">
        <v>3.2</v>
      </c>
      <c r="G11" s="979">
        <v>4.9000000000000004</v>
      </c>
      <c r="H11" s="979">
        <v>-2.1</v>
      </c>
      <c r="I11" s="979">
        <v>0.1</v>
      </c>
    </row>
    <row r="12" spans="1:9" ht="15" customHeight="1" x14ac:dyDescent="0.25">
      <c r="A12" s="975" t="s">
        <v>924</v>
      </c>
      <c r="B12" s="978">
        <v>4.5999999999999996</v>
      </c>
      <c r="C12" s="981">
        <v>6.1</v>
      </c>
      <c r="D12" s="981">
        <v>5.6</v>
      </c>
      <c r="E12" s="981">
        <v>6.3</v>
      </c>
      <c r="F12" s="980">
        <v>5.6</v>
      </c>
      <c r="G12" s="981">
        <v>1.8</v>
      </c>
      <c r="H12" s="981">
        <v>-0.4</v>
      </c>
      <c r="I12" s="981">
        <v>0.2</v>
      </c>
    </row>
    <row r="13" spans="1:9" ht="15" customHeight="1" x14ac:dyDescent="0.25">
      <c r="A13" s="976" t="s">
        <v>925</v>
      </c>
      <c r="B13" s="982">
        <v>3.9</v>
      </c>
      <c r="C13" s="983">
        <v>3.4</v>
      </c>
      <c r="D13" s="983">
        <v>3.8</v>
      </c>
      <c r="E13" s="983">
        <v>4.9000000000000004</v>
      </c>
      <c r="F13" s="984">
        <v>5</v>
      </c>
      <c r="G13" s="983">
        <v>-0.1</v>
      </c>
      <c r="H13" s="983">
        <v>-0.7</v>
      </c>
      <c r="I13" s="983">
        <v>0.3</v>
      </c>
    </row>
    <row r="14" spans="1:9" ht="15" customHeight="1" x14ac:dyDescent="0.25">
      <c r="A14" s="934"/>
      <c r="B14" s="935"/>
      <c r="C14" s="935"/>
      <c r="D14" s="935"/>
      <c r="E14" s="935"/>
      <c r="F14" s="935"/>
      <c r="G14" s="935"/>
      <c r="H14" s="1274" t="s">
        <v>926</v>
      </c>
      <c r="I14" s="1274"/>
    </row>
  </sheetData>
  <mergeCells count="4">
    <mergeCell ref="A1:I1"/>
    <mergeCell ref="C2:F2"/>
    <mergeCell ref="G2:I2"/>
    <mergeCell ref="H14:I1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showGridLines="0" workbookViewId="0">
      <selection sqref="A1:D1"/>
    </sheetView>
  </sheetViews>
  <sheetFormatPr defaultRowHeight="15" x14ac:dyDescent="0.25"/>
  <cols>
    <col min="1" max="1" width="46.85546875" customWidth="1"/>
    <col min="2" max="2" width="11.28515625" customWidth="1"/>
    <col min="3" max="3" width="21.42578125" customWidth="1"/>
  </cols>
  <sheetData>
    <row r="1" spans="1:4" x14ac:dyDescent="0.25">
      <c r="A1" s="1169" t="s">
        <v>424</v>
      </c>
      <c r="B1" s="1169"/>
      <c r="C1" s="1169"/>
      <c r="D1" s="1169"/>
    </row>
    <row r="2" spans="1:4" x14ac:dyDescent="0.25">
      <c r="A2" s="374" t="s">
        <v>423</v>
      </c>
      <c r="B2" s="373" t="s">
        <v>421</v>
      </c>
      <c r="C2" s="372" t="s">
        <v>422</v>
      </c>
      <c r="D2" s="371" t="s">
        <v>421</v>
      </c>
    </row>
    <row r="3" spans="1:4" ht="15" customHeight="1" x14ac:dyDescent="0.25">
      <c r="A3" s="369" t="s">
        <v>420</v>
      </c>
      <c r="B3" s="370" t="s">
        <v>418</v>
      </c>
      <c r="C3" s="1170" t="s">
        <v>419</v>
      </c>
      <c r="D3" s="1173" t="s">
        <v>418</v>
      </c>
    </row>
    <row r="4" spans="1:4" ht="24" x14ac:dyDescent="0.25">
      <c r="A4" s="369" t="s">
        <v>417</v>
      </c>
      <c r="B4" s="370" t="s">
        <v>416</v>
      </c>
      <c r="C4" s="1171"/>
      <c r="D4" s="1174"/>
    </row>
    <row r="5" spans="1:4" ht="15" customHeight="1" x14ac:dyDescent="0.25">
      <c r="A5" s="369" t="s">
        <v>415</v>
      </c>
      <c r="B5" s="368" t="s">
        <v>418</v>
      </c>
      <c r="C5" s="1171"/>
      <c r="D5" s="1174"/>
    </row>
    <row r="6" spans="1:4" ht="24" x14ac:dyDescent="0.25">
      <c r="A6" s="366" t="s">
        <v>893</v>
      </c>
      <c r="B6" s="365" t="s">
        <v>414</v>
      </c>
      <c r="C6" s="1171"/>
      <c r="D6" s="1174"/>
    </row>
    <row r="7" spans="1:4" x14ac:dyDescent="0.25">
      <c r="A7" s="366" t="s">
        <v>413</v>
      </c>
      <c r="B7" s="365">
        <v>68</v>
      </c>
      <c r="C7" s="1171"/>
      <c r="D7" s="1174"/>
    </row>
    <row r="8" spans="1:4" x14ac:dyDescent="0.25">
      <c r="A8" s="366" t="s">
        <v>1048</v>
      </c>
      <c r="B8" s="367" t="s">
        <v>412</v>
      </c>
      <c r="C8" s="1171"/>
      <c r="D8" s="1174"/>
    </row>
    <row r="9" spans="1:4" x14ac:dyDescent="0.25">
      <c r="A9" s="366" t="s">
        <v>411</v>
      </c>
      <c r="B9" s="365" t="s">
        <v>410</v>
      </c>
      <c r="C9" s="1171"/>
      <c r="D9" s="1174"/>
    </row>
    <row r="10" spans="1:4" x14ac:dyDescent="0.25">
      <c r="A10" s="366" t="s">
        <v>894</v>
      </c>
      <c r="B10" s="365" t="s">
        <v>409</v>
      </c>
      <c r="C10" s="1171"/>
      <c r="D10" s="1174"/>
    </row>
    <row r="11" spans="1:4" x14ac:dyDescent="0.25">
      <c r="A11" s="366" t="s">
        <v>408</v>
      </c>
      <c r="B11" s="367" t="s">
        <v>892</v>
      </c>
      <c r="C11" s="1172"/>
      <c r="D11" s="1175"/>
    </row>
    <row r="12" spans="1:4" x14ac:dyDescent="0.25">
      <c r="A12" s="351"/>
      <c r="B12" s="351"/>
      <c r="C12" s="351"/>
      <c r="D12" s="364" t="s">
        <v>254</v>
      </c>
    </row>
    <row r="13" spans="1:4" x14ac:dyDescent="0.25">
      <c r="A13" s="360"/>
    </row>
    <row r="14" spans="1:4" x14ac:dyDescent="0.25">
      <c r="A14" s="360"/>
      <c r="B14" s="362"/>
      <c r="C14" s="360"/>
      <c r="D14" s="360"/>
    </row>
    <row r="15" spans="1:4" x14ac:dyDescent="0.25">
      <c r="A15" s="360"/>
      <c r="B15" s="362"/>
      <c r="C15" s="360"/>
      <c r="D15" s="360"/>
    </row>
    <row r="16" spans="1:4" x14ac:dyDescent="0.25">
      <c r="B16" s="362"/>
      <c r="C16" s="360"/>
      <c r="D16" s="360"/>
    </row>
    <row r="17" spans="1:4" x14ac:dyDescent="0.25">
      <c r="B17" s="362"/>
      <c r="C17" s="360"/>
      <c r="D17" s="360"/>
    </row>
    <row r="18" spans="1:4" x14ac:dyDescent="0.25">
      <c r="A18" s="360"/>
      <c r="B18" s="362"/>
      <c r="C18" s="360"/>
      <c r="D18" s="363"/>
    </row>
    <row r="19" spans="1:4" x14ac:dyDescent="0.25">
      <c r="A19" s="360"/>
      <c r="B19" s="362"/>
      <c r="C19" s="360"/>
      <c r="D19" s="361"/>
    </row>
    <row r="20" spans="1:4" x14ac:dyDescent="0.25">
      <c r="A20" s="360"/>
      <c r="B20" s="362"/>
      <c r="C20" s="360"/>
      <c r="D20" s="361"/>
    </row>
    <row r="21" spans="1:4" x14ac:dyDescent="0.25">
      <c r="A21" s="360"/>
      <c r="B21" s="359"/>
    </row>
    <row r="22" spans="1:4" x14ac:dyDescent="0.25">
      <c r="B22" s="359"/>
    </row>
  </sheetData>
  <mergeCells count="3">
    <mergeCell ref="A1:D1"/>
    <mergeCell ref="C3:C11"/>
    <mergeCell ref="D3:D11"/>
  </mergeCells>
  <pageMargins left="0.7" right="0.7" top="0.75" bottom="0.75" header="0.3" footer="0.3"/>
  <pageSetup orientation="landscape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"/>
  <sheetViews>
    <sheetView showGridLines="0" workbookViewId="0">
      <selection sqref="A1:F1"/>
    </sheetView>
  </sheetViews>
  <sheetFormatPr defaultRowHeight="12.75" x14ac:dyDescent="0.2"/>
  <cols>
    <col min="1" max="1" width="39.85546875" style="94" bestFit="1" customWidth="1"/>
    <col min="2" max="16384" width="9.140625" style="94"/>
  </cols>
  <sheetData>
    <row r="1" spans="1:7" x14ac:dyDescent="0.2">
      <c r="A1" s="1162" t="s">
        <v>1006</v>
      </c>
      <c r="B1" s="1162"/>
      <c r="C1" s="1162"/>
      <c r="D1" s="1162"/>
      <c r="E1" s="1162"/>
      <c r="F1" s="1162"/>
      <c r="G1" s="926"/>
    </row>
    <row r="2" spans="1:7" ht="27" customHeight="1" x14ac:dyDescent="0.2">
      <c r="A2" s="1098" t="s">
        <v>998</v>
      </c>
      <c r="B2" s="1098" t="s">
        <v>913</v>
      </c>
      <c r="C2" s="1275" t="s">
        <v>1005</v>
      </c>
      <c r="D2" s="1276"/>
      <c r="E2" s="1276"/>
      <c r="F2" s="1276"/>
      <c r="G2" s="1104"/>
    </row>
    <row r="3" spans="1:7" ht="15.75" x14ac:dyDescent="0.2">
      <c r="A3" s="1116"/>
      <c r="B3" s="1115">
        <v>2014</v>
      </c>
      <c r="C3" s="1114">
        <v>2015</v>
      </c>
      <c r="D3" s="1114">
        <v>2016</v>
      </c>
      <c r="E3" s="1114">
        <v>2017</v>
      </c>
      <c r="F3" s="1114">
        <v>2018</v>
      </c>
      <c r="G3" s="1104"/>
    </row>
    <row r="4" spans="1:7" ht="15.75" x14ac:dyDescent="0.2">
      <c r="A4" s="1113" t="s">
        <v>927</v>
      </c>
      <c r="B4" s="1112">
        <v>3.9</v>
      </c>
      <c r="C4" s="1111" t="s">
        <v>995</v>
      </c>
      <c r="D4" s="1111" t="s">
        <v>1004</v>
      </c>
      <c r="E4" s="1111" t="s">
        <v>1003</v>
      </c>
      <c r="F4" s="1111" t="s">
        <v>1002</v>
      </c>
      <c r="G4" s="1104"/>
    </row>
    <row r="5" spans="1:7" ht="15.75" x14ac:dyDescent="0.2">
      <c r="A5" s="1110" t="s">
        <v>1001</v>
      </c>
      <c r="B5" s="1109">
        <v>3.9</v>
      </c>
      <c r="C5" s="1097" t="s">
        <v>928</v>
      </c>
      <c r="D5" s="1097" t="s">
        <v>929</v>
      </c>
      <c r="E5" s="1097" t="s">
        <v>930</v>
      </c>
      <c r="F5" s="1097" t="s">
        <v>931</v>
      </c>
      <c r="G5" s="1104"/>
    </row>
    <row r="6" spans="1:7" ht="15.75" x14ac:dyDescent="0.2">
      <c r="A6" s="1110" t="s">
        <v>1000</v>
      </c>
      <c r="B6" s="1109">
        <v>3.9</v>
      </c>
      <c r="C6" s="1097" t="s">
        <v>932</v>
      </c>
      <c r="D6" s="1097" t="s">
        <v>933</v>
      </c>
      <c r="E6" s="1097" t="s">
        <v>934</v>
      </c>
      <c r="F6" s="1097" t="s">
        <v>935</v>
      </c>
      <c r="G6" s="1104"/>
    </row>
    <row r="7" spans="1:7" ht="15.75" x14ac:dyDescent="0.2">
      <c r="A7" s="1108" t="s">
        <v>999</v>
      </c>
      <c r="B7" s="1107">
        <v>3.9</v>
      </c>
      <c r="C7" s="1106" t="s">
        <v>936</v>
      </c>
      <c r="D7" s="1106" t="s">
        <v>937</v>
      </c>
      <c r="E7" s="1106" t="s">
        <v>938</v>
      </c>
      <c r="F7" s="1106" t="s">
        <v>939</v>
      </c>
      <c r="G7" s="1104"/>
    </row>
    <row r="8" spans="1:7" ht="15.75" x14ac:dyDescent="0.2">
      <c r="A8" s="1105"/>
      <c r="B8" s="1168" t="s">
        <v>178</v>
      </c>
      <c r="C8" s="1168"/>
      <c r="D8" s="1168"/>
      <c r="E8" s="1168"/>
      <c r="F8" s="1168"/>
      <c r="G8" s="1104"/>
    </row>
  </sheetData>
  <mergeCells count="3">
    <mergeCell ref="C2:F2"/>
    <mergeCell ref="B8:F8"/>
    <mergeCell ref="A1:F1"/>
  </mergeCells>
  <pageMargins left="0.25" right="0.25" top="0.75" bottom="0.75" header="0.3" footer="0.3"/>
  <pageSetup fitToHeight="0" orientation="portrait" horizontalDpi="4294967294" verticalDpi="0" r:id="rId1"/>
  <ignoredErrors>
    <ignoredError sqref="B4:H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"/>
  <sheetViews>
    <sheetView showGridLines="0" workbookViewId="0">
      <selection sqref="A1:F1"/>
    </sheetView>
  </sheetViews>
  <sheetFormatPr defaultRowHeight="15" customHeight="1" x14ac:dyDescent="0.2"/>
  <cols>
    <col min="1" max="1" width="49.5703125" style="184" customWidth="1"/>
    <col min="2" max="2" width="11.42578125" style="184" bestFit="1" customWidth="1"/>
    <col min="3" max="16384" width="9.140625" style="184"/>
  </cols>
  <sheetData>
    <row r="1" spans="1:6" ht="15" customHeight="1" x14ac:dyDescent="0.2">
      <c r="A1" s="1162" t="s">
        <v>268</v>
      </c>
      <c r="B1" s="1162"/>
      <c r="C1" s="1162"/>
      <c r="D1" s="1162"/>
      <c r="E1" s="1162"/>
      <c r="F1" s="1162"/>
    </row>
    <row r="2" spans="1:6" ht="15" customHeight="1" x14ac:dyDescent="0.2">
      <c r="A2" s="176"/>
      <c r="B2" s="130">
        <v>2014</v>
      </c>
      <c r="C2" s="129" t="s">
        <v>76</v>
      </c>
      <c r="D2" s="129" t="s">
        <v>77</v>
      </c>
      <c r="E2" s="129" t="s">
        <v>78</v>
      </c>
      <c r="F2" s="129" t="s">
        <v>79</v>
      </c>
    </row>
    <row r="3" spans="1:6" s="233" customFormat="1" ht="15" customHeight="1" x14ac:dyDescent="0.2">
      <c r="A3" s="110" t="s">
        <v>267</v>
      </c>
      <c r="B3" s="126">
        <v>-7.6600869501922304E-3</v>
      </c>
      <c r="C3" s="126">
        <v>-7.4689456775373806E-3</v>
      </c>
      <c r="D3" s="126">
        <v>-7.1768877530415569E-3</v>
      </c>
      <c r="E3" s="126">
        <v>-6.8005286741330707E-3</v>
      </c>
      <c r="F3" s="126">
        <v>-6.4352959125397484E-3</v>
      </c>
    </row>
    <row r="4" spans="1:6" ht="15" customHeight="1" x14ac:dyDescent="0.2">
      <c r="A4" s="110" t="s">
        <v>266</v>
      </c>
      <c r="B4" s="126">
        <v>0.21691227559372953</v>
      </c>
      <c r="C4" s="126" t="s">
        <v>189</v>
      </c>
      <c r="D4" s="126" t="s">
        <v>189</v>
      </c>
      <c r="E4" s="126" t="s">
        <v>189</v>
      </c>
      <c r="F4" s="232"/>
    </row>
    <row r="5" spans="1:6" ht="15" customHeight="1" x14ac:dyDescent="0.2">
      <c r="A5" s="166" t="s">
        <v>265</v>
      </c>
      <c r="B5" s="126" t="s">
        <v>189</v>
      </c>
      <c r="C5" s="126">
        <v>0.23238115975744456</v>
      </c>
      <c r="D5" s="126">
        <v>0.14735931139373959</v>
      </c>
      <c r="E5" s="126">
        <v>0.13558289683487557</v>
      </c>
      <c r="F5" s="126">
        <v>0.12971879913820403</v>
      </c>
    </row>
    <row r="6" spans="1:6" ht="15" customHeight="1" x14ac:dyDescent="0.2">
      <c r="A6" s="213" t="s">
        <v>264</v>
      </c>
      <c r="B6" s="126">
        <v>-0.11052542166986212</v>
      </c>
      <c r="C6" s="126" t="s">
        <v>189</v>
      </c>
      <c r="D6" s="126" t="s">
        <v>189</v>
      </c>
      <c r="E6" s="126" t="s">
        <v>189</v>
      </c>
      <c r="F6" s="126" t="s">
        <v>189</v>
      </c>
    </row>
    <row r="7" spans="1:6" ht="15" customHeight="1" x14ac:dyDescent="0.2">
      <c r="A7" s="166" t="s">
        <v>263</v>
      </c>
      <c r="B7" s="126">
        <v>-0.1773413357508222</v>
      </c>
      <c r="C7" s="126">
        <v>-0.27873052286594235</v>
      </c>
      <c r="D7" s="126" t="s">
        <v>189</v>
      </c>
      <c r="E7" s="126" t="s">
        <v>189</v>
      </c>
      <c r="F7" s="126" t="s">
        <v>189</v>
      </c>
    </row>
    <row r="8" spans="1:6" ht="15" customHeight="1" x14ac:dyDescent="0.2">
      <c r="A8" s="213" t="s">
        <v>262</v>
      </c>
      <c r="B8" s="126">
        <v>7.643808961449064E-2</v>
      </c>
      <c r="C8" s="126" t="s">
        <v>189</v>
      </c>
      <c r="D8" s="126" t="s">
        <v>189</v>
      </c>
      <c r="E8" s="126" t="s">
        <v>189</v>
      </c>
      <c r="F8" s="126" t="s">
        <v>189</v>
      </c>
    </row>
    <row r="9" spans="1:6" ht="15" customHeight="1" x14ac:dyDescent="0.2">
      <c r="A9" s="166" t="s">
        <v>261</v>
      </c>
      <c r="B9" s="126">
        <v>5.9290237624155473E-2</v>
      </c>
      <c r="C9" s="126" t="s">
        <v>189</v>
      </c>
      <c r="D9" s="126" t="s">
        <v>189</v>
      </c>
      <c r="E9" s="126" t="s">
        <v>189</v>
      </c>
      <c r="F9" s="126" t="s">
        <v>189</v>
      </c>
    </row>
    <row r="10" spans="1:6" ht="15" customHeight="1" x14ac:dyDescent="0.2">
      <c r="A10" s="213" t="s">
        <v>260</v>
      </c>
      <c r="B10" s="126" t="s">
        <v>189</v>
      </c>
      <c r="C10" s="126" t="s">
        <v>189</v>
      </c>
      <c r="D10" s="126">
        <v>-5.9518073971319058E-2</v>
      </c>
      <c r="E10" s="126" t="s">
        <v>189</v>
      </c>
      <c r="F10" s="126" t="s">
        <v>189</v>
      </c>
    </row>
    <row r="11" spans="1:6" ht="15" customHeight="1" x14ac:dyDescent="0.2">
      <c r="A11" s="231" t="s">
        <v>259</v>
      </c>
      <c r="B11" s="126" t="s">
        <v>189</v>
      </c>
      <c r="C11" s="126">
        <v>0.11355687968612467</v>
      </c>
      <c r="D11" s="126" t="s">
        <v>189</v>
      </c>
      <c r="E11" s="126" t="s">
        <v>189</v>
      </c>
      <c r="F11" s="126" t="s">
        <v>189</v>
      </c>
    </row>
    <row r="12" spans="1:6" ht="15" customHeight="1" x14ac:dyDescent="0.2">
      <c r="A12" s="213" t="s">
        <v>258</v>
      </c>
      <c r="B12" s="126">
        <v>-7.7357878785873579E-2</v>
      </c>
      <c r="C12" s="126" t="s">
        <v>189</v>
      </c>
      <c r="D12" s="126" t="s">
        <v>189</v>
      </c>
      <c r="E12" s="126" t="s">
        <v>189</v>
      </c>
      <c r="F12" s="126" t="s">
        <v>189</v>
      </c>
    </row>
    <row r="13" spans="1:6" ht="15" customHeight="1" x14ac:dyDescent="0.2">
      <c r="A13" s="110" t="s">
        <v>257</v>
      </c>
      <c r="B13" s="126">
        <v>6.3641717564071179E-2</v>
      </c>
      <c r="C13" s="126" t="s">
        <v>189</v>
      </c>
      <c r="D13" s="126" t="s">
        <v>189</v>
      </c>
      <c r="E13" s="126" t="s">
        <v>189</v>
      </c>
      <c r="F13" s="126" t="s">
        <v>189</v>
      </c>
    </row>
    <row r="14" spans="1:6" ht="15" customHeight="1" x14ac:dyDescent="0.2">
      <c r="A14" s="110" t="s">
        <v>256</v>
      </c>
      <c r="B14" s="126">
        <v>2.5807134680156964E-2</v>
      </c>
      <c r="C14" s="126">
        <v>0.12609923704745712</v>
      </c>
      <c r="D14" s="126">
        <v>2.417921755084837E-2</v>
      </c>
      <c r="E14" s="126" t="s">
        <v>189</v>
      </c>
      <c r="F14" s="126" t="s">
        <v>189</v>
      </c>
    </row>
    <row r="15" spans="1:6" ht="15" customHeight="1" x14ac:dyDescent="0.2">
      <c r="A15" s="100" t="s">
        <v>255</v>
      </c>
      <c r="B15" s="230">
        <f>SUM(B3:B14)</f>
        <v>6.9204731919853643E-2</v>
      </c>
      <c r="C15" s="230">
        <f>SUM(C3:C14)</f>
        <v>0.18583780794754662</v>
      </c>
      <c r="D15" s="230">
        <f>SUM(D3:D14)</f>
        <v>0.10484356722022733</v>
      </c>
      <c r="E15" s="230">
        <f>SUM(E3:E14)</f>
        <v>0.12878236816074248</v>
      </c>
      <c r="F15" s="230">
        <f>SUM(F3:F14)</f>
        <v>0.12328350322566428</v>
      </c>
    </row>
    <row r="16" spans="1:6" ht="15" customHeight="1" x14ac:dyDescent="0.2">
      <c r="A16" s="111"/>
      <c r="C16" s="229"/>
      <c r="D16" s="229"/>
      <c r="F16" s="228" t="s">
        <v>254</v>
      </c>
    </row>
    <row r="18" spans="1:7" ht="15" customHeight="1" x14ac:dyDescent="0.2">
      <c r="B18" s="227"/>
      <c r="C18" s="227"/>
      <c r="D18" s="227"/>
      <c r="E18" s="227"/>
      <c r="F18" s="227"/>
      <c r="G18" s="227"/>
    </row>
    <row r="19" spans="1:7" ht="15" customHeight="1" x14ac:dyDescent="0.2">
      <c r="A19" s="226"/>
      <c r="B19" s="225"/>
      <c r="C19" s="225"/>
      <c r="D19" s="225"/>
      <c r="E19" s="225"/>
      <c r="F19" s="225"/>
      <c r="G19" s="59"/>
    </row>
    <row r="20" spans="1:7" ht="15" customHeight="1" x14ac:dyDescent="0.2">
      <c r="A20" s="224"/>
      <c r="B20" s="203"/>
      <c r="C20" s="203"/>
      <c r="D20" s="203"/>
      <c r="E20" s="203"/>
      <c r="F20" s="59"/>
      <c r="G20" s="59"/>
    </row>
    <row r="21" spans="1:7" ht="15" customHeight="1" x14ac:dyDescent="0.2">
      <c r="A21" s="143"/>
      <c r="B21" s="203"/>
      <c r="C21" s="203"/>
      <c r="D21" s="203"/>
      <c r="E21" s="203"/>
      <c r="F21" s="59"/>
      <c r="G21" s="59"/>
    </row>
    <row r="22" spans="1:7" ht="15" customHeight="1" x14ac:dyDescent="0.2">
      <c r="A22" s="221"/>
      <c r="B22" s="202"/>
      <c r="C22" s="223"/>
      <c r="D22" s="223"/>
      <c r="E22" s="223"/>
      <c r="F22" s="59"/>
      <c r="G22" s="59"/>
    </row>
    <row r="23" spans="1:7" ht="15" customHeight="1" x14ac:dyDescent="0.2">
      <c r="A23" s="221"/>
      <c r="B23" s="202"/>
      <c r="C23" s="223"/>
      <c r="D23" s="223"/>
      <c r="E23" s="223"/>
      <c r="F23" s="59"/>
      <c r="G23" s="59"/>
    </row>
    <row r="24" spans="1:7" ht="15" customHeight="1" x14ac:dyDescent="0.2">
      <c r="A24" s="220"/>
      <c r="B24" s="219"/>
      <c r="C24" s="222"/>
      <c r="D24" s="222"/>
      <c r="E24" s="222"/>
      <c r="F24" s="59"/>
      <c r="G24" s="59"/>
    </row>
    <row r="25" spans="1:7" ht="15" customHeight="1" x14ac:dyDescent="0.2">
      <c r="A25" s="143"/>
      <c r="B25" s="219"/>
      <c r="C25" s="222"/>
      <c r="D25" s="222"/>
      <c r="E25" s="222"/>
      <c r="F25" s="59"/>
      <c r="G25" s="59"/>
    </row>
    <row r="26" spans="1:7" ht="15" customHeight="1" x14ac:dyDescent="0.2">
      <c r="A26" s="221"/>
      <c r="B26" s="202"/>
      <c r="C26" s="216"/>
      <c r="D26" s="216"/>
      <c r="E26" s="216"/>
      <c r="F26" s="59"/>
      <c r="G26" s="59"/>
    </row>
    <row r="27" spans="1:7" ht="15" customHeight="1" x14ac:dyDescent="0.2">
      <c r="A27" s="221"/>
      <c r="B27" s="202"/>
      <c r="C27" s="216"/>
      <c r="D27" s="216"/>
      <c r="E27" s="216"/>
      <c r="F27" s="59"/>
      <c r="G27" s="59"/>
    </row>
    <row r="28" spans="1:7" ht="15" customHeight="1" x14ac:dyDescent="0.2">
      <c r="A28" s="220"/>
      <c r="B28" s="219"/>
      <c r="C28" s="216"/>
      <c r="D28" s="216"/>
      <c r="E28" s="216"/>
      <c r="F28" s="59"/>
      <c r="G28" s="59"/>
    </row>
    <row r="29" spans="1:7" ht="15" customHeight="1" x14ac:dyDescent="0.2">
      <c r="A29" s="136"/>
      <c r="B29" s="218"/>
      <c r="C29" s="218"/>
      <c r="D29" s="218"/>
      <c r="E29" s="218"/>
      <c r="F29" s="59"/>
      <c r="G29" s="59"/>
    </row>
    <row r="30" spans="1:7" ht="15" customHeight="1" x14ac:dyDescent="0.2">
      <c r="A30" s="217"/>
      <c r="B30" s="216"/>
      <c r="C30" s="216"/>
      <c r="D30" s="216"/>
      <c r="E30" s="215"/>
      <c r="F30" s="59"/>
      <c r="G30" s="59"/>
    </row>
    <row r="31" spans="1:7" ht="15" customHeight="1" x14ac:dyDescent="0.2">
      <c r="A31" s="59"/>
      <c r="B31" s="59"/>
      <c r="C31" s="59"/>
      <c r="D31" s="59"/>
      <c r="E31" s="59"/>
      <c r="F31" s="59"/>
      <c r="G31" s="59"/>
    </row>
    <row r="32" spans="1:7" ht="15" customHeight="1" x14ac:dyDescent="0.2">
      <c r="A32" s="1187"/>
      <c r="B32" s="1187"/>
      <c r="C32" s="1187"/>
      <c r="D32" s="1187"/>
      <c r="E32" s="1187"/>
      <c r="F32" s="1187"/>
      <c r="G32" s="59"/>
    </row>
    <row r="33" spans="1:7" ht="15" customHeight="1" x14ac:dyDescent="0.2">
      <c r="A33" s="93"/>
      <c r="B33" s="203"/>
      <c r="C33" s="203"/>
      <c r="D33" s="203"/>
      <c r="E33" s="203"/>
      <c r="F33" s="203"/>
      <c r="G33" s="59"/>
    </row>
    <row r="34" spans="1:7" ht="15" customHeight="1" x14ac:dyDescent="0.2">
      <c r="A34" s="214"/>
      <c r="B34" s="208"/>
      <c r="C34" s="208"/>
      <c r="D34" s="208"/>
      <c r="E34" s="208"/>
      <c r="F34" s="208"/>
      <c r="G34" s="59"/>
    </row>
    <row r="35" spans="1:7" ht="15" customHeight="1" x14ac:dyDescent="0.2">
      <c r="A35" s="214"/>
      <c r="B35" s="208"/>
      <c r="C35" s="208"/>
      <c r="D35" s="208"/>
      <c r="E35" s="208"/>
      <c r="F35" s="208"/>
      <c r="G35" s="59"/>
    </row>
    <row r="36" spans="1:7" ht="15" customHeight="1" x14ac:dyDescent="0.2">
      <c r="A36" s="214"/>
      <c r="B36" s="208"/>
      <c r="C36" s="208"/>
      <c r="D36" s="208"/>
      <c r="E36" s="208"/>
      <c r="F36" s="208"/>
      <c r="G36" s="59"/>
    </row>
    <row r="37" spans="1:7" ht="15" customHeight="1" x14ac:dyDescent="0.2">
      <c r="A37" s="214"/>
      <c r="B37" s="208"/>
      <c r="C37" s="208"/>
      <c r="D37" s="208"/>
      <c r="E37" s="208"/>
      <c r="F37" s="208"/>
      <c r="G37" s="59"/>
    </row>
    <row r="38" spans="1:7" ht="15" customHeight="1" x14ac:dyDescent="0.2">
      <c r="A38" s="214"/>
      <c r="B38" s="208"/>
      <c r="C38" s="208"/>
      <c r="D38" s="208"/>
      <c r="E38" s="208"/>
      <c r="F38" s="208"/>
      <c r="G38" s="59"/>
    </row>
    <row r="39" spans="1:7" ht="15" customHeight="1" x14ac:dyDescent="0.2">
      <c r="A39" s="213"/>
      <c r="B39" s="208"/>
      <c r="C39" s="208"/>
      <c r="D39" s="208"/>
      <c r="E39" s="208"/>
      <c r="F39" s="208"/>
      <c r="G39" s="59"/>
    </row>
    <row r="40" spans="1:7" ht="15" customHeight="1" x14ac:dyDescent="0.2">
      <c r="A40" s="213"/>
      <c r="B40" s="208"/>
      <c r="C40" s="208"/>
      <c r="D40" s="208"/>
      <c r="E40" s="208"/>
      <c r="F40" s="208"/>
      <c r="G40" s="59"/>
    </row>
    <row r="41" spans="1:7" ht="15" customHeight="1" x14ac:dyDescent="0.2">
      <c r="A41" s="213"/>
      <c r="B41" s="208"/>
      <c r="C41" s="208"/>
      <c r="D41" s="208"/>
      <c r="E41" s="208"/>
      <c r="F41" s="208"/>
      <c r="G41" s="59"/>
    </row>
    <row r="42" spans="1:7" ht="15" customHeight="1" x14ac:dyDescent="0.2">
      <c r="A42" s="213"/>
      <c r="B42" s="208"/>
      <c r="C42" s="208"/>
      <c r="D42" s="208"/>
      <c r="E42" s="208"/>
      <c r="F42" s="208"/>
      <c r="G42" s="59"/>
    </row>
    <row r="43" spans="1:7" ht="15" customHeight="1" x14ac:dyDescent="0.2">
      <c r="A43" s="212"/>
      <c r="B43" s="211"/>
      <c r="C43" s="211"/>
      <c r="D43" s="211"/>
      <c r="E43" s="211"/>
      <c r="F43" s="211"/>
      <c r="G43" s="59"/>
    </row>
    <row r="44" spans="1:7" ht="15" customHeight="1" x14ac:dyDescent="0.2">
      <c r="A44" s="210"/>
      <c r="B44" s="209"/>
      <c r="C44" s="208"/>
      <c r="D44" s="208"/>
      <c r="E44" s="208"/>
      <c r="F44" s="208"/>
      <c r="G44" s="59"/>
    </row>
    <row r="45" spans="1:7" ht="15" customHeight="1" x14ac:dyDescent="0.2">
      <c r="A45" s="29"/>
      <c r="B45" s="207"/>
      <c r="C45" s="207"/>
      <c r="D45" s="207"/>
      <c r="E45" s="207"/>
      <c r="F45" s="207"/>
      <c r="G45" s="59"/>
    </row>
    <row r="46" spans="1:7" ht="15" customHeight="1" x14ac:dyDescent="0.2">
      <c r="A46" s="206"/>
      <c r="B46" s="205"/>
      <c r="C46" s="205"/>
      <c r="D46" s="205"/>
      <c r="E46" s="205"/>
      <c r="F46" s="205"/>
      <c r="G46" s="59"/>
    </row>
    <row r="47" spans="1:7" ht="15" customHeight="1" x14ac:dyDescent="0.2">
      <c r="A47" s="59"/>
      <c r="B47" s="59"/>
      <c r="C47" s="59"/>
      <c r="D47" s="59"/>
      <c r="E47" s="1278"/>
      <c r="F47" s="1278"/>
      <c r="G47" s="59"/>
    </row>
    <row r="48" spans="1:7" ht="15" customHeight="1" x14ac:dyDescent="0.2">
      <c r="A48" s="59"/>
      <c r="B48" s="204"/>
      <c r="C48" s="204"/>
      <c r="D48" s="204"/>
      <c r="E48" s="204"/>
      <c r="F48" s="204"/>
      <c r="G48" s="59"/>
    </row>
    <row r="49" spans="1:7" ht="15" customHeight="1" x14ac:dyDescent="0.2">
      <c r="A49" s="59"/>
      <c r="B49" s="59"/>
      <c r="C49" s="59"/>
      <c r="D49" s="59"/>
      <c r="E49" s="59"/>
      <c r="F49" s="59"/>
      <c r="G49" s="59"/>
    </row>
    <row r="50" spans="1:7" ht="15" customHeight="1" x14ac:dyDescent="0.2">
      <c r="A50" s="1187"/>
      <c r="B50" s="1187"/>
      <c r="C50" s="1187"/>
      <c r="D50" s="1187"/>
      <c r="E50" s="1187"/>
      <c r="F50" s="1187"/>
      <c r="G50" s="59"/>
    </row>
    <row r="51" spans="1:7" ht="15" customHeight="1" x14ac:dyDescent="0.2">
      <c r="A51" s="153"/>
      <c r="B51" s="203"/>
      <c r="C51" s="203"/>
      <c r="D51" s="203"/>
      <c r="E51" s="203"/>
      <c r="F51" s="203"/>
      <c r="G51" s="59"/>
    </row>
    <row r="52" spans="1:7" ht="15" customHeight="1" x14ac:dyDescent="0.2">
      <c r="A52" s="59"/>
      <c r="B52" s="202"/>
      <c r="C52" s="202"/>
      <c r="D52" s="202"/>
      <c r="E52" s="202"/>
      <c r="F52" s="202"/>
      <c r="G52" s="59"/>
    </row>
    <row r="53" spans="1:7" ht="15" customHeight="1" x14ac:dyDescent="0.2">
      <c r="A53" s="59"/>
      <c r="B53" s="201"/>
      <c r="C53" s="201"/>
      <c r="D53" s="201"/>
      <c r="E53" s="201"/>
      <c r="F53" s="201"/>
      <c r="G53" s="59"/>
    </row>
    <row r="54" spans="1:7" ht="15" customHeight="1" x14ac:dyDescent="0.2">
      <c r="E54" s="1277"/>
      <c r="F54" s="1277"/>
    </row>
    <row r="58" spans="1:7" ht="15" customHeight="1" x14ac:dyDescent="0.2">
      <c r="C58" s="200"/>
    </row>
  </sheetData>
  <mergeCells count="5">
    <mergeCell ref="A1:F1"/>
    <mergeCell ref="A50:F50"/>
    <mergeCell ref="E54:F54"/>
    <mergeCell ref="A32:F32"/>
    <mergeCell ref="E47:F47"/>
  </mergeCells>
  <pageMargins left="0.7" right="0.7" top="0.75" bottom="0.75" header="0.3" footer="0.3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showGridLines="0" workbookViewId="0">
      <selection sqref="A1:E1"/>
    </sheetView>
  </sheetViews>
  <sheetFormatPr defaultRowHeight="15" customHeight="1" x14ac:dyDescent="0.2"/>
  <cols>
    <col min="1" max="1" width="38.140625" style="94" customWidth="1"/>
    <col min="2" max="16384" width="9.140625" style="94"/>
  </cols>
  <sheetData>
    <row r="1" spans="1:5" ht="15" customHeight="1" thickBot="1" x14ac:dyDescent="0.25">
      <c r="A1" s="1162" t="s">
        <v>940</v>
      </c>
      <c r="B1" s="1162"/>
      <c r="C1" s="1162"/>
      <c r="D1" s="1162"/>
      <c r="E1" s="1162"/>
    </row>
    <row r="2" spans="1:5" ht="15" customHeight="1" x14ac:dyDescent="0.2">
      <c r="A2" s="245"/>
      <c r="B2" s="244" t="s">
        <v>76</v>
      </c>
      <c r="C2" s="243" t="s">
        <v>77</v>
      </c>
      <c r="D2" s="243" t="s">
        <v>78</v>
      </c>
      <c r="E2" s="243" t="s">
        <v>79</v>
      </c>
    </row>
    <row r="3" spans="1:5" ht="15" customHeight="1" x14ac:dyDescent="0.2">
      <c r="A3" s="114" t="s">
        <v>271</v>
      </c>
      <c r="B3" s="241">
        <v>156.12399999999997</v>
      </c>
      <c r="C3" s="242">
        <v>100</v>
      </c>
      <c r="D3" s="242">
        <v>100</v>
      </c>
      <c r="E3" s="242">
        <v>100</v>
      </c>
    </row>
    <row r="4" spans="1:5" ht="15" customHeight="1" x14ac:dyDescent="0.2">
      <c r="A4" s="114" t="s">
        <v>270</v>
      </c>
      <c r="B4" s="241">
        <v>23.957930000000001</v>
      </c>
      <c r="C4" s="241">
        <v>18.841999999999999</v>
      </c>
      <c r="D4" s="241">
        <v>15.396000000000001</v>
      </c>
      <c r="E4" s="241">
        <v>16.670999999999999</v>
      </c>
    </row>
    <row r="5" spans="1:5" ht="15" customHeight="1" x14ac:dyDescent="0.2">
      <c r="A5" s="240" t="s">
        <v>269</v>
      </c>
      <c r="B5" s="239">
        <f>B3+B4</f>
        <v>180.08192999999997</v>
      </c>
      <c r="C5" s="239">
        <f>C3+C4</f>
        <v>118.842</v>
      </c>
      <c r="D5" s="239">
        <f>D3+D4</f>
        <v>115.396</v>
      </c>
      <c r="E5" s="239">
        <f>E3+E4</f>
        <v>116.67099999999999</v>
      </c>
    </row>
    <row r="6" spans="1:5" ht="15" customHeight="1" x14ac:dyDescent="0.2">
      <c r="A6" s="238" t="s">
        <v>964</v>
      </c>
      <c r="B6" s="237"/>
      <c r="C6" s="237"/>
      <c r="D6" s="1279" t="s">
        <v>178</v>
      </c>
      <c r="E6" s="1279"/>
    </row>
    <row r="7" spans="1:5" ht="15" customHeight="1" x14ac:dyDescent="0.2">
      <c r="B7" s="234"/>
      <c r="C7" s="234"/>
      <c r="D7" s="234"/>
      <c r="E7" s="234"/>
    </row>
    <row r="8" spans="1:5" ht="15" customHeight="1" x14ac:dyDescent="0.2">
      <c r="B8" s="234"/>
      <c r="C8" s="234"/>
      <c r="D8" s="234"/>
      <c r="E8" s="234"/>
    </row>
    <row r="9" spans="1:5" ht="15" customHeight="1" x14ac:dyDescent="0.2">
      <c r="B9" s="236"/>
      <c r="C9" s="236"/>
      <c r="D9" s="235"/>
      <c r="E9" s="235"/>
    </row>
    <row r="10" spans="1:5" ht="15" customHeight="1" x14ac:dyDescent="0.2">
      <c r="B10" s="234"/>
      <c r="C10" s="234"/>
      <c r="D10" s="234"/>
      <c r="E10" s="234"/>
    </row>
    <row r="11" spans="1:5" ht="15" customHeight="1" x14ac:dyDescent="0.2">
      <c r="B11" s="234"/>
      <c r="C11" s="234"/>
      <c r="D11" s="234"/>
      <c r="E11" s="234"/>
    </row>
  </sheetData>
  <mergeCells count="2">
    <mergeCell ref="A1:E1"/>
    <mergeCell ref="D6:E6"/>
  </mergeCells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"/>
  <sheetViews>
    <sheetView showGridLines="0" zoomScaleNormal="100" workbookViewId="0">
      <selection sqref="A1:F1"/>
    </sheetView>
  </sheetViews>
  <sheetFormatPr defaultRowHeight="15" customHeight="1" x14ac:dyDescent="0.2"/>
  <cols>
    <col min="1" max="1" width="55.7109375" style="28" customWidth="1"/>
    <col min="2" max="6" width="9.140625" style="61" customWidth="1"/>
    <col min="7" max="16384" width="9.140625" style="28"/>
  </cols>
  <sheetData>
    <row r="1" spans="1:6" s="25" customFormat="1" ht="15" customHeight="1" x14ac:dyDescent="0.2">
      <c r="A1" s="1187" t="s">
        <v>151</v>
      </c>
      <c r="B1" s="1187"/>
      <c r="C1" s="1187"/>
      <c r="D1" s="1187"/>
      <c r="E1" s="1187"/>
      <c r="F1" s="1187"/>
    </row>
    <row r="2" spans="1:6" ht="15" customHeight="1" x14ac:dyDescent="0.2">
      <c r="A2" s="62"/>
      <c r="B2" s="27" t="s">
        <v>75</v>
      </c>
      <c r="C2" s="27" t="s">
        <v>76</v>
      </c>
      <c r="D2" s="27" t="s">
        <v>77</v>
      </c>
      <c r="E2" s="27" t="s">
        <v>78</v>
      </c>
      <c r="F2" s="27" t="s">
        <v>79</v>
      </c>
    </row>
    <row r="3" spans="1:6" ht="15" customHeight="1" x14ac:dyDescent="0.2">
      <c r="A3" s="29" t="s">
        <v>80</v>
      </c>
      <c r="B3" s="30">
        <v>28474.369999999995</v>
      </c>
      <c r="C3" s="30">
        <v>31160.409</v>
      </c>
      <c r="D3" s="30">
        <v>30428.123</v>
      </c>
      <c r="E3" s="30">
        <v>31732.287</v>
      </c>
      <c r="F3" s="30">
        <v>33334.241999999998</v>
      </c>
    </row>
    <row r="4" spans="1:6" ht="15" customHeight="1" x14ac:dyDescent="0.2">
      <c r="A4" s="31" t="s">
        <v>81</v>
      </c>
      <c r="B4" s="32">
        <v>13554.518</v>
      </c>
      <c r="C4" s="32">
        <v>13745.374</v>
      </c>
      <c r="D4" s="32">
        <v>14213.661</v>
      </c>
      <c r="E4" s="32">
        <v>14722.046</v>
      </c>
      <c r="F4" s="32">
        <v>15469.814999999999</v>
      </c>
    </row>
    <row r="5" spans="1:6" ht="15" customHeight="1" x14ac:dyDescent="0.2">
      <c r="A5" s="33" t="s">
        <v>82</v>
      </c>
      <c r="B5" s="34">
        <v>8227.6170000000002</v>
      </c>
      <c r="C5" s="34">
        <v>8263.7620000000006</v>
      </c>
      <c r="D5" s="34">
        <v>8485.9709999999995</v>
      </c>
      <c r="E5" s="34">
        <v>8731.393</v>
      </c>
      <c r="F5" s="34">
        <v>9048.2479999999996</v>
      </c>
    </row>
    <row r="6" spans="1:6" ht="15" customHeight="1" x14ac:dyDescent="0.2">
      <c r="A6" s="35" t="s">
        <v>83</v>
      </c>
      <c r="B6" s="36">
        <v>5199.085</v>
      </c>
      <c r="C6" s="36">
        <v>5236.1109999999999</v>
      </c>
      <c r="D6" s="36">
        <v>5423.7510000000002</v>
      </c>
      <c r="E6" s="36">
        <v>5645.1189999999997</v>
      </c>
      <c r="F6" s="36">
        <v>5907.3209999999999</v>
      </c>
    </row>
    <row r="7" spans="1:6" ht="15" customHeight="1" x14ac:dyDescent="0.2">
      <c r="A7" s="37" t="s">
        <v>84</v>
      </c>
      <c r="B7" s="38">
        <v>2092.6869999999999</v>
      </c>
      <c r="C7" s="38">
        <v>2082.221</v>
      </c>
      <c r="D7" s="38">
        <v>2112.5479999999998</v>
      </c>
      <c r="E7" s="38">
        <v>2171.7910000000002</v>
      </c>
      <c r="F7" s="38">
        <v>2208.3870000000002</v>
      </c>
    </row>
    <row r="8" spans="1:6" ht="15" customHeight="1" x14ac:dyDescent="0.2">
      <c r="A8" s="37" t="s">
        <v>85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</row>
    <row r="9" spans="1:6" ht="15" customHeight="1" x14ac:dyDescent="0.2">
      <c r="A9" s="37" t="s">
        <v>86</v>
      </c>
      <c r="B9" s="38">
        <v>233.55099999999999</v>
      </c>
      <c r="C9" s="38">
        <v>227.77199999999999</v>
      </c>
      <c r="D9" s="38">
        <v>233.477</v>
      </c>
      <c r="E9" s="38">
        <v>241.28</v>
      </c>
      <c r="F9" s="38">
        <v>250.49100000000001</v>
      </c>
    </row>
    <row r="10" spans="1:6" ht="15" customHeight="1" x14ac:dyDescent="0.2">
      <c r="A10" s="37" t="s">
        <v>87</v>
      </c>
      <c r="B10" s="38">
        <v>5326.9009999999998</v>
      </c>
      <c r="C10" s="38">
        <v>5481.6120000000001</v>
      </c>
      <c r="D10" s="38">
        <v>5727.69</v>
      </c>
      <c r="E10" s="38">
        <v>5990.6530000000002</v>
      </c>
      <c r="F10" s="38">
        <v>6421.567</v>
      </c>
    </row>
    <row r="11" spans="1:6" ht="15" customHeight="1" x14ac:dyDescent="0.2">
      <c r="A11" s="37" t="s">
        <v>88</v>
      </c>
      <c r="B11" s="38">
        <v>2393.6509999999998</v>
      </c>
      <c r="C11" s="38">
        <v>2422.61</v>
      </c>
      <c r="D11" s="38">
        <v>2554.893</v>
      </c>
      <c r="E11" s="38">
        <v>2708.6989999999996</v>
      </c>
      <c r="F11" s="38">
        <v>2885.627</v>
      </c>
    </row>
    <row r="12" spans="1:6" ht="15" customHeight="1" x14ac:dyDescent="0.2">
      <c r="A12" s="39" t="s">
        <v>89</v>
      </c>
      <c r="B12" s="38">
        <v>2248.6489999999999</v>
      </c>
      <c r="C12" s="38">
        <v>2274.9639999999999</v>
      </c>
      <c r="D12" s="38">
        <v>2406.35</v>
      </c>
      <c r="E12" s="38">
        <v>2555.1129999999998</v>
      </c>
      <c r="F12" s="38">
        <v>2725.98</v>
      </c>
    </row>
    <row r="13" spans="1:6" ht="15" customHeight="1" x14ac:dyDescent="0.2">
      <c r="A13" s="39" t="s">
        <v>90</v>
      </c>
      <c r="B13" s="38">
        <v>145.00200000000001</v>
      </c>
      <c r="C13" s="38">
        <v>147.64599999999999</v>
      </c>
      <c r="D13" s="38">
        <v>148.54300000000001</v>
      </c>
      <c r="E13" s="38">
        <v>153.58600000000001</v>
      </c>
      <c r="F13" s="38">
        <v>159.64699999999999</v>
      </c>
    </row>
    <row r="14" spans="1:6" ht="15" customHeight="1" x14ac:dyDescent="0.2">
      <c r="A14" s="40" t="s">
        <v>91</v>
      </c>
      <c r="B14" s="41">
        <v>2462.4169999999999</v>
      </c>
      <c r="C14" s="41">
        <v>2575.1279999999997</v>
      </c>
      <c r="D14" s="41">
        <v>2676.886</v>
      </c>
      <c r="E14" s="41">
        <v>2846.172</v>
      </c>
      <c r="F14" s="41">
        <v>3078.8440000000001</v>
      </c>
    </row>
    <row r="15" spans="1:6" ht="15" customHeight="1" x14ac:dyDescent="0.2">
      <c r="A15" s="33" t="s">
        <v>92</v>
      </c>
      <c r="B15" s="34">
        <v>145.61600000000001</v>
      </c>
      <c r="C15" s="34">
        <v>158.95500000000001</v>
      </c>
      <c r="D15" s="34">
        <v>166.803</v>
      </c>
      <c r="E15" s="34">
        <v>179.80699999999999</v>
      </c>
      <c r="F15" s="34">
        <v>197.06899999999999</v>
      </c>
    </row>
    <row r="16" spans="1:6" ht="15" customHeight="1" x14ac:dyDescent="0.2">
      <c r="A16" s="33" t="s">
        <v>93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</row>
    <row r="17" spans="1:6" ht="15" customHeight="1" x14ac:dyDescent="0.2">
      <c r="A17" s="40" t="s">
        <v>86</v>
      </c>
      <c r="B17" s="41">
        <v>107.89400000000001</v>
      </c>
      <c r="C17" s="41">
        <v>105.00500000000001</v>
      </c>
      <c r="D17" s="41">
        <v>107.562</v>
      </c>
      <c r="E17" s="41">
        <v>111.033</v>
      </c>
      <c r="F17" s="41">
        <v>115.126</v>
      </c>
    </row>
    <row r="18" spans="1:6" ht="15" customHeight="1" x14ac:dyDescent="0.2">
      <c r="A18" s="31" t="s">
        <v>94</v>
      </c>
      <c r="B18" s="32">
        <v>10316.270999999999</v>
      </c>
      <c r="C18" s="32">
        <v>10656.438</v>
      </c>
      <c r="D18" s="32">
        <v>10907.697</v>
      </c>
      <c r="E18" s="32">
        <v>11322.611999999999</v>
      </c>
      <c r="F18" s="32">
        <v>11885.249000000002</v>
      </c>
    </row>
    <row r="19" spans="1:6" ht="15" customHeight="1" x14ac:dyDescent="0.2">
      <c r="A19" s="33" t="s">
        <v>95</v>
      </c>
      <c r="B19" s="34">
        <v>10186.925999999999</v>
      </c>
      <c r="C19" s="34">
        <v>10519.432000000001</v>
      </c>
      <c r="D19" s="34">
        <v>10762.893</v>
      </c>
      <c r="E19" s="34">
        <v>11175.58</v>
      </c>
      <c r="F19" s="34">
        <v>11738.917000000001</v>
      </c>
    </row>
    <row r="20" spans="1:6" ht="15" customHeight="1" x14ac:dyDescent="0.2">
      <c r="A20" s="42" t="s">
        <v>96</v>
      </c>
      <c r="B20" s="34">
        <v>5512.3890000000001</v>
      </c>
      <c r="C20" s="34">
        <v>5657.8119999999999</v>
      </c>
      <c r="D20" s="34">
        <v>5908.1009999999997</v>
      </c>
      <c r="E20" s="34">
        <v>6192.6319999999996</v>
      </c>
      <c r="F20" s="34">
        <v>6519.3710000000001</v>
      </c>
    </row>
    <row r="21" spans="1:6" ht="15" customHeight="1" x14ac:dyDescent="0.2">
      <c r="A21" s="42" t="s">
        <v>97</v>
      </c>
      <c r="B21" s="34">
        <v>4674.5370000000003</v>
      </c>
      <c r="C21" s="34">
        <v>4861.62</v>
      </c>
      <c r="D21" s="34">
        <v>4854.7920000000004</v>
      </c>
      <c r="E21" s="34">
        <v>4982.9480000000003</v>
      </c>
      <c r="F21" s="34">
        <v>5219.5460000000003</v>
      </c>
    </row>
    <row r="22" spans="1:6" ht="15" customHeight="1" x14ac:dyDescent="0.2">
      <c r="A22" s="33" t="s">
        <v>98</v>
      </c>
      <c r="B22" s="34">
        <v>129.345</v>
      </c>
      <c r="C22" s="34">
        <v>137.006</v>
      </c>
      <c r="D22" s="34">
        <v>144.804</v>
      </c>
      <c r="E22" s="34">
        <v>147.03200000000001</v>
      </c>
      <c r="F22" s="34">
        <v>146.33199999999999</v>
      </c>
    </row>
    <row r="23" spans="1:6" ht="15" customHeight="1" x14ac:dyDescent="0.2">
      <c r="A23" s="43" t="s">
        <v>99</v>
      </c>
      <c r="B23" s="44">
        <v>2283.87</v>
      </c>
      <c r="C23" s="44">
        <v>3687.8809999999999</v>
      </c>
      <c r="D23" s="44">
        <v>3580.9389999999999</v>
      </c>
      <c r="E23" s="44">
        <v>3663.395</v>
      </c>
      <c r="F23" s="44">
        <v>3689.2469999999998</v>
      </c>
    </row>
    <row r="24" spans="1:6" ht="15" customHeight="1" x14ac:dyDescent="0.2">
      <c r="A24" s="40" t="s">
        <v>100</v>
      </c>
      <c r="B24" s="41">
        <v>1702.579</v>
      </c>
      <c r="C24" s="41">
        <v>3103.877</v>
      </c>
      <c r="D24" s="41">
        <v>3020.2779999999998</v>
      </c>
      <c r="E24" s="41">
        <v>3114.7370000000001</v>
      </c>
      <c r="F24" s="41">
        <v>3128.6309999999999</v>
      </c>
    </row>
    <row r="25" spans="1:6" ht="15" customHeight="1" x14ac:dyDescent="0.2">
      <c r="A25" s="42" t="s">
        <v>101</v>
      </c>
      <c r="B25" s="41">
        <v>1670.182</v>
      </c>
      <c r="C25" s="41">
        <v>3071.48</v>
      </c>
      <c r="D25" s="41">
        <v>2987.4389999999999</v>
      </c>
      <c r="E25" s="41">
        <v>3081.88</v>
      </c>
      <c r="F25" s="41">
        <v>3095.759</v>
      </c>
    </row>
    <row r="26" spans="1:6" ht="15" customHeight="1" x14ac:dyDescent="0.2">
      <c r="A26" s="42" t="s">
        <v>102</v>
      </c>
      <c r="B26" s="41">
        <v>32.396999999999998</v>
      </c>
      <c r="C26" s="41">
        <v>32.396999999999998</v>
      </c>
      <c r="D26" s="41">
        <v>32.838999999999999</v>
      </c>
      <c r="E26" s="41">
        <v>32.856999999999999</v>
      </c>
      <c r="F26" s="41">
        <v>32.872</v>
      </c>
    </row>
    <row r="27" spans="1:6" ht="15" customHeight="1" x14ac:dyDescent="0.2">
      <c r="A27" s="40" t="s">
        <v>103</v>
      </c>
      <c r="B27" s="41">
        <v>581.29100000000005</v>
      </c>
      <c r="C27" s="41">
        <v>584.00400000000002</v>
      </c>
      <c r="D27" s="41">
        <v>560.66099999999994</v>
      </c>
      <c r="E27" s="41">
        <v>548.65800000000002</v>
      </c>
      <c r="F27" s="41">
        <v>560.61599999999999</v>
      </c>
    </row>
    <row r="28" spans="1:6" ht="15" customHeight="1" x14ac:dyDescent="0.2">
      <c r="A28" s="33" t="s">
        <v>104</v>
      </c>
      <c r="B28" s="34">
        <v>494.99700000000001</v>
      </c>
      <c r="C28" s="34">
        <v>483.53800000000001</v>
      </c>
      <c r="D28" s="34">
        <v>465.29500000000002</v>
      </c>
      <c r="E28" s="34">
        <v>454.47699999999998</v>
      </c>
      <c r="F28" s="34">
        <v>452.63299999999998</v>
      </c>
    </row>
    <row r="29" spans="1:6" ht="15" customHeight="1" x14ac:dyDescent="0.2">
      <c r="A29" s="33" t="s">
        <v>105</v>
      </c>
      <c r="B29" s="34">
        <v>39.213999999999999</v>
      </c>
      <c r="C29" s="34">
        <v>52.182000000000002</v>
      </c>
      <c r="D29" s="34">
        <v>47.076000000000001</v>
      </c>
      <c r="E29" s="34">
        <v>45.682000000000002</v>
      </c>
      <c r="F29" s="34">
        <v>59.581000000000003</v>
      </c>
    </row>
    <row r="30" spans="1:6" ht="15" customHeight="1" x14ac:dyDescent="0.2">
      <c r="A30" s="43" t="s">
        <v>106</v>
      </c>
      <c r="B30" s="44">
        <v>2319.7109999999998</v>
      </c>
      <c r="C30" s="44">
        <v>3070.7159999999999</v>
      </c>
      <c r="D30" s="44">
        <v>1725.826</v>
      </c>
      <c r="E30" s="44">
        <v>2024.2340000000002</v>
      </c>
      <c r="F30" s="44">
        <v>2289.931</v>
      </c>
    </row>
    <row r="31" spans="1:6" ht="15" customHeight="1" x14ac:dyDescent="0.2">
      <c r="A31" s="45" t="s">
        <v>107</v>
      </c>
      <c r="B31" s="41">
        <v>1681.664</v>
      </c>
      <c r="C31" s="41">
        <v>2184.4110000000001</v>
      </c>
      <c r="D31" s="41">
        <v>1093.943</v>
      </c>
      <c r="E31" s="41">
        <v>1432.3430000000001</v>
      </c>
      <c r="F31" s="41">
        <v>1718.9770000000001</v>
      </c>
    </row>
    <row r="32" spans="1:6" ht="15" customHeight="1" x14ac:dyDescent="0.2">
      <c r="A32" s="40" t="s">
        <v>108</v>
      </c>
      <c r="B32" s="41">
        <v>2221.991</v>
      </c>
      <c r="C32" s="41">
        <v>2934.413</v>
      </c>
      <c r="D32" s="41">
        <v>1705.7329999999999</v>
      </c>
      <c r="E32" s="41">
        <v>2023.1610000000001</v>
      </c>
      <c r="F32" s="41">
        <v>2288.8539999999998</v>
      </c>
    </row>
    <row r="33" spans="1:6" ht="15" customHeight="1" x14ac:dyDescent="0.2">
      <c r="A33" s="40" t="s">
        <v>109</v>
      </c>
      <c r="B33" s="41">
        <v>97.72</v>
      </c>
      <c r="C33" s="41">
        <v>136.303</v>
      </c>
      <c r="D33" s="41">
        <v>20.093</v>
      </c>
      <c r="E33" s="41">
        <v>1.073</v>
      </c>
      <c r="F33" s="41">
        <v>1.077</v>
      </c>
    </row>
    <row r="34" spans="1:6" ht="15" customHeight="1" x14ac:dyDescent="0.2">
      <c r="A34" s="29" t="s">
        <v>110</v>
      </c>
      <c r="B34" s="30">
        <v>30414.478000000003</v>
      </c>
      <c r="C34" s="30">
        <v>33284.335000000006</v>
      </c>
      <c r="D34" s="30">
        <v>31984.626</v>
      </c>
      <c r="E34" s="30">
        <v>32484.638000000003</v>
      </c>
      <c r="F34" s="30">
        <v>33706.692999999999</v>
      </c>
    </row>
    <row r="35" spans="1:6" ht="15" customHeight="1" x14ac:dyDescent="0.2">
      <c r="A35" s="43" t="s">
        <v>111</v>
      </c>
      <c r="B35" s="44">
        <v>27684.686000000005</v>
      </c>
      <c r="C35" s="44">
        <v>29528.318000000003</v>
      </c>
      <c r="D35" s="44">
        <v>29631.785</v>
      </c>
      <c r="E35" s="44">
        <v>29873.295000000002</v>
      </c>
      <c r="F35" s="44">
        <v>30753.591</v>
      </c>
    </row>
    <row r="36" spans="1:6" ht="15" customHeight="1" x14ac:dyDescent="0.2">
      <c r="A36" s="33" t="s">
        <v>112</v>
      </c>
      <c r="B36" s="34">
        <v>5541.7780000000002</v>
      </c>
      <c r="C36" s="34">
        <v>6493.866</v>
      </c>
      <c r="D36" s="34">
        <v>6857.2639999999992</v>
      </c>
      <c r="E36" s="34">
        <v>6991.2120000000004</v>
      </c>
      <c r="F36" s="34">
        <v>7142.9980000000005</v>
      </c>
    </row>
    <row r="37" spans="1:6" ht="15" customHeight="1" x14ac:dyDescent="0.2">
      <c r="A37" s="42" t="s">
        <v>113</v>
      </c>
      <c r="B37" s="34">
        <v>4066.866</v>
      </c>
      <c r="C37" s="34">
        <v>4735.1310000000003</v>
      </c>
      <c r="D37" s="34">
        <v>5030.1469999999999</v>
      </c>
      <c r="E37" s="34">
        <v>5144.9660000000003</v>
      </c>
      <c r="F37" s="34">
        <v>5270.5889999999999</v>
      </c>
    </row>
    <row r="38" spans="1:6" ht="15" customHeight="1" x14ac:dyDescent="0.2">
      <c r="A38" s="42" t="s">
        <v>114</v>
      </c>
      <c r="B38" s="34">
        <v>1474.9120000000003</v>
      </c>
      <c r="C38" s="34">
        <v>1758.7349999999997</v>
      </c>
      <c r="D38" s="34">
        <v>1827.1169999999993</v>
      </c>
      <c r="E38" s="34">
        <v>1846.2460000000001</v>
      </c>
      <c r="F38" s="34">
        <v>1872.4090000000006</v>
      </c>
    </row>
    <row r="39" spans="1:6" ht="15" customHeight="1" x14ac:dyDescent="0.2">
      <c r="A39" s="46" t="s">
        <v>115</v>
      </c>
      <c r="B39" s="47">
        <v>4073.011</v>
      </c>
      <c r="C39" s="47">
        <v>4545.2610000000004</v>
      </c>
      <c r="D39" s="47">
        <v>3975.3379999999997</v>
      </c>
      <c r="E39" s="47">
        <v>3869.6979999999999</v>
      </c>
      <c r="F39" s="47">
        <v>3874.1259999999997</v>
      </c>
    </row>
    <row r="40" spans="1:6" ht="15" customHeight="1" x14ac:dyDescent="0.2">
      <c r="A40" s="46" t="s">
        <v>116</v>
      </c>
      <c r="B40" s="47">
        <v>34.146000000000001</v>
      </c>
      <c r="C40" s="47">
        <v>34.146000000000001</v>
      </c>
      <c r="D40" s="47">
        <v>44.134999999999998</v>
      </c>
      <c r="E40" s="47">
        <v>44.761000000000003</v>
      </c>
      <c r="F40" s="47">
        <v>45.369</v>
      </c>
    </row>
    <row r="41" spans="1:6" ht="15" customHeight="1" x14ac:dyDescent="0.2">
      <c r="A41" s="46" t="s">
        <v>117</v>
      </c>
      <c r="B41" s="47">
        <v>598.07899999999995</v>
      </c>
      <c r="C41" s="47">
        <v>598.61899999999991</v>
      </c>
      <c r="D41" s="47">
        <v>612.471</v>
      </c>
      <c r="E41" s="47">
        <v>626.57300000000009</v>
      </c>
      <c r="F41" s="47">
        <v>619.96400000000006</v>
      </c>
    </row>
    <row r="42" spans="1:6" ht="15" customHeight="1" x14ac:dyDescent="0.2">
      <c r="A42" s="42" t="s">
        <v>118</v>
      </c>
      <c r="B42" s="47">
        <v>106.379</v>
      </c>
      <c r="C42" s="47">
        <v>97.397999999999996</v>
      </c>
      <c r="D42" s="47">
        <v>120.14100000000001</v>
      </c>
      <c r="E42" s="47">
        <v>136.71799999999999</v>
      </c>
      <c r="F42" s="47">
        <v>132.37899999999999</v>
      </c>
    </row>
    <row r="43" spans="1:6" ht="15" customHeight="1" x14ac:dyDescent="0.2">
      <c r="A43" s="48" t="s">
        <v>119</v>
      </c>
      <c r="B43" s="47">
        <v>326.66500000000002</v>
      </c>
      <c r="C43" s="47">
        <v>349.072</v>
      </c>
      <c r="D43" s="47">
        <v>349.60300000000001</v>
      </c>
      <c r="E43" s="47">
        <v>350.43</v>
      </c>
      <c r="F43" s="47">
        <v>351.13</v>
      </c>
    </row>
    <row r="44" spans="1:6" ht="15" customHeight="1" x14ac:dyDescent="0.2">
      <c r="A44" s="48" t="s">
        <v>120</v>
      </c>
      <c r="B44" s="47">
        <v>218.499</v>
      </c>
      <c r="C44" s="47">
        <v>218.499</v>
      </c>
      <c r="D44" s="47">
        <v>218.60300000000001</v>
      </c>
      <c r="E44" s="47">
        <v>218.43</v>
      </c>
      <c r="F44" s="47">
        <v>218.13</v>
      </c>
    </row>
    <row r="45" spans="1:6" ht="15" customHeight="1" x14ac:dyDescent="0.2">
      <c r="A45" s="48" t="s">
        <v>121</v>
      </c>
      <c r="B45" s="47">
        <v>107.16600000000003</v>
      </c>
      <c r="C45" s="47">
        <v>130.00000000000003</v>
      </c>
      <c r="D45" s="47">
        <v>130</v>
      </c>
      <c r="E45" s="47">
        <v>131</v>
      </c>
      <c r="F45" s="47">
        <v>132</v>
      </c>
    </row>
    <row r="46" spans="1:6" ht="15" customHeight="1" x14ac:dyDescent="0.2">
      <c r="A46" s="48" t="s">
        <v>0</v>
      </c>
      <c r="B46" s="47">
        <v>165.03499999999991</v>
      </c>
      <c r="C46" s="47">
        <v>152.14899999999989</v>
      </c>
      <c r="D46" s="47">
        <v>142.72699999999998</v>
      </c>
      <c r="E46" s="47">
        <v>139.42500000000001</v>
      </c>
      <c r="F46" s="47">
        <v>136.45500000000004</v>
      </c>
    </row>
    <row r="47" spans="1:6" ht="15" customHeight="1" x14ac:dyDescent="0.2">
      <c r="A47" s="46" t="s">
        <v>103</v>
      </c>
      <c r="B47" s="47">
        <v>1326.9939999999999</v>
      </c>
      <c r="C47" s="47">
        <v>1275.153</v>
      </c>
      <c r="D47" s="47">
        <v>1248.1690000000001</v>
      </c>
      <c r="E47" s="47">
        <v>1199.6410000000001</v>
      </c>
      <c r="F47" s="47">
        <v>1256.2940000000001</v>
      </c>
    </row>
    <row r="48" spans="1:6" ht="15" customHeight="1" x14ac:dyDescent="0.2">
      <c r="A48" s="48" t="s">
        <v>122</v>
      </c>
      <c r="B48" s="47">
        <v>1326.9939999999999</v>
      </c>
      <c r="C48" s="47">
        <v>1275.153</v>
      </c>
      <c r="D48" s="47">
        <v>1248.1690000000001</v>
      </c>
      <c r="E48" s="47">
        <v>1199.6410000000001</v>
      </c>
      <c r="F48" s="47">
        <v>1256.2940000000001</v>
      </c>
    </row>
    <row r="49" spans="1:6" ht="15" customHeight="1" x14ac:dyDescent="0.2">
      <c r="A49" s="46" t="s">
        <v>123</v>
      </c>
      <c r="B49" s="47">
        <v>14025.563</v>
      </c>
      <c r="C49" s="47">
        <v>14578.161999999998</v>
      </c>
      <c r="D49" s="47">
        <v>14946.615000000002</v>
      </c>
      <c r="E49" s="47">
        <v>15128.510999999999</v>
      </c>
      <c r="F49" s="47">
        <v>15658.502</v>
      </c>
    </row>
    <row r="50" spans="1:6" ht="15" customHeight="1" x14ac:dyDescent="0.2">
      <c r="A50" s="48" t="s">
        <v>124</v>
      </c>
      <c r="B50" s="47">
        <v>10293.588</v>
      </c>
      <c r="C50" s="47">
        <v>10572.696999999998</v>
      </c>
      <c r="D50" s="47">
        <v>10898.744000000001</v>
      </c>
      <c r="E50" s="47">
        <v>10991.862999999999</v>
      </c>
      <c r="F50" s="47">
        <v>11303.233</v>
      </c>
    </row>
    <row r="51" spans="1:6" ht="15" customHeight="1" x14ac:dyDescent="0.2">
      <c r="A51" s="48" t="s">
        <v>125</v>
      </c>
      <c r="B51" s="47">
        <v>62.209000000000003</v>
      </c>
      <c r="C51" s="47">
        <v>54.709000000000003</v>
      </c>
      <c r="D51" s="47">
        <v>45.512999999999998</v>
      </c>
      <c r="E51" s="47">
        <v>53.308999999999997</v>
      </c>
      <c r="F51" s="47">
        <v>52.378999999999998</v>
      </c>
    </row>
    <row r="52" spans="1:6" ht="15" customHeight="1" x14ac:dyDescent="0.2">
      <c r="A52" s="48" t="s">
        <v>126</v>
      </c>
      <c r="B52" s="47">
        <v>416.46899999999999</v>
      </c>
      <c r="C52" s="47">
        <v>416.54</v>
      </c>
      <c r="D52" s="47">
        <v>441.27100000000002</v>
      </c>
      <c r="E52" s="47">
        <v>454.58800000000002</v>
      </c>
      <c r="F52" s="47">
        <v>466.07900000000001</v>
      </c>
    </row>
    <row r="53" spans="1:6" ht="15" customHeight="1" x14ac:dyDescent="0.2">
      <c r="A53" s="48" t="s">
        <v>127</v>
      </c>
      <c r="B53" s="47">
        <v>6355.9690000000001</v>
      </c>
      <c r="C53" s="47">
        <v>6398.5870000000004</v>
      </c>
      <c r="D53" s="47">
        <v>6545.8729999999996</v>
      </c>
      <c r="E53" s="47">
        <v>6711.5209999999997</v>
      </c>
      <c r="F53" s="47">
        <v>6941.1390000000001</v>
      </c>
    </row>
    <row r="54" spans="1:6" ht="15" customHeight="1" x14ac:dyDescent="0.2">
      <c r="A54" s="48" t="s">
        <v>128</v>
      </c>
      <c r="B54" s="47">
        <v>157.286</v>
      </c>
      <c r="C54" s="47">
        <v>157.286</v>
      </c>
      <c r="D54" s="47">
        <v>147.126</v>
      </c>
      <c r="E54" s="47">
        <v>138.577</v>
      </c>
      <c r="F54" s="47">
        <v>130.88300000000001</v>
      </c>
    </row>
    <row r="55" spans="1:6" ht="15" customHeight="1" x14ac:dyDescent="0.2">
      <c r="A55" s="48" t="s">
        <v>129</v>
      </c>
      <c r="B55" s="47">
        <v>1376.31</v>
      </c>
      <c r="C55" s="47">
        <v>1374.883</v>
      </c>
      <c r="D55" s="47">
        <v>1395.4290000000001</v>
      </c>
      <c r="E55" s="47">
        <v>1410.7049999999999</v>
      </c>
      <c r="F55" s="47">
        <v>1432.808</v>
      </c>
    </row>
    <row r="56" spans="1:6" ht="15" customHeight="1" x14ac:dyDescent="0.2">
      <c r="A56" s="49" t="s">
        <v>130</v>
      </c>
      <c r="B56" s="47">
        <v>318.67</v>
      </c>
      <c r="C56" s="47">
        <v>319.97899999999998</v>
      </c>
      <c r="D56" s="47">
        <v>311.779</v>
      </c>
      <c r="E56" s="47">
        <v>312.69499999999999</v>
      </c>
      <c r="F56" s="47">
        <v>314.42700000000002</v>
      </c>
    </row>
    <row r="57" spans="1:6" ht="15" customHeight="1" x14ac:dyDescent="0.2">
      <c r="A57" s="49" t="s">
        <v>131</v>
      </c>
      <c r="B57" s="47">
        <v>14.593999999999999</v>
      </c>
      <c r="C57" s="47">
        <v>43.847999999999999</v>
      </c>
      <c r="D57" s="47">
        <v>34.14</v>
      </c>
      <c r="E57" s="47">
        <v>34.014000000000003</v>
      </c>
      <c r="F57" s="47">
        <v>34.152000000000001</v>
      </c>
    </row>
    <row r="58" spans="1:6" ht="15" customHeight="1" x14ac:dyDescent="0.2">
      <c r="A58" s="49" t="s">
        <v>132</v>
      </c>
      <c r="B58" s="47">
        <v>358.44299999999998</v>
      </c>
      <c r="C58" s="47">
        <v>355.69900000000001</v>
      </c>
      <c r="D58" s="47">
        <v>361.31</v>
      </c>
      <c r="E58" s="47">
        <v>364.78899999999999</v>
      </c>
      <c r="F58" s="47">
        <v>369.62200000000001</v>
      </c>
    </row>
    <row r="59" spans="1:6" ht="15" customHeight="1" x14ac:dyDescent="0.2">
      <c r="A59" s="49" t="s">
        <v>133</v>
      </c>
      <c r="B59" s="47">
        <v>256.11700000000002</v>
      </c>
      <c r="C59" s="47">
        <v>226.62</v>
      </c>
      <c r="D59" s="47">
        <v>247.95</v>
      </c>
      <c r="E59" s="47">
        <v>254.172</v>
      </c>
      <c r="F59" s="47">
        <v>257.49799999999999</v>
      </c>
    </row>
    <row r="60" spans="1:6" ht="15" customHeight="1" x14ac:dyDescent="0.2">
      <c r="A60" s="49" t="s">
        <v>134</v>
      </c>
      <c r="B60" s="47">
        <v>248.15299999999999</v>
      </c>
      <c r="C60" s="47">
        <v>235.29</v>
      </c>
      <c r="D60" s="47">
        <v>239.48400000000001</v>
      </c>
      <c r="E60" s="47">
        <v>243.81800000000001</v>
      </c>
      <c r="F60" s="47">
        <v>253.904</v>
      </c>
    </row>
    <row r="61" spans="1:6" ht="15" customHeight="1" x14ac:dyDescent="0.2">
      <c r="A61" s="49" t="s">
        <v>0</v>
      </c>
      <c r="B61" s="47">
        <v>180.33299999999986</v>
      </c>
      <c r="C61" s="47">
        <v>193.44699999999989</v>
      </c>
      <c r="D61" s="47">
        <v>200.76600000000008</v>
      </c>
      <c r="E61" s="47">
        <v>201.21699999999987</v>
      </c>
      <c r="F61" s="47">
        <v>203.20499999999993</v>
      </c>
    </row>
    <row r="62" spans="1:6" ht="15" customHeight="1" x14ac:dyDescent="0.2">
      <c r="A62" s="48" t="s">
        <v>135</v>
      </c>
      <c r="B62" s="47">
        <v>1534.174</v>
      </c>
      <c r="C62" s="47">
        <v>1508.4650000000001</v>
      </c>
      <c r="D62" s="47">
        <v>1610.866</v>
      </c>
      <c r="E62" s="47">
        <v>1551.816</v>
      </c>
      <c r="F62" s="47">
        <v>1599.4839999999999</v>
      </c>
    </row>
    <row r="63" spans="1:6" ht="15" customHeight="1" x14ac:dyDescent="0.2">
      <c r="A63" s="49" t="s">
        <v>136</v>
      </c>
      <c r="B63" s="47">
        <v>253.61799999999999</v>
      </c>
      <c r="C63" s="47">
        <v>227.90899999999999</v>
      </c>
      <c r="D63" s="47">
        <v>233.096</v>
      </c>
      <c r="E63" s="47">
        <v>238.80099999999999</v>
      </c>
      <c r="F63" s="47">
        <v>246.137</v>
      </c>
    </row>
    <row r="64" spans="1:6" ht="15" customHeight="1" x14ac:dyDescent="0.2">
      <c r="A64" s="49" t="s">
        <v>137</v>
      </c>
      <c r="B64" s="47">
        <v>1280.556</v>
      </c>
      <c r="C64" s="47">
        <v>1280.556</v>
      </c>
      <c r="D64" s="47">
        <v>1377.77</v>
      </c>
      <c r="E64" s="47">
        <v>1313.0150000000001</v>
      </c>
      <c r="F64" s="47">
        <v>1353.347</v>
      </c>
    </row>
    <row r="65" spans="1:6" ht="15" customHeight="1" x14ac:dyDescent="0.2">
      <c r="A65" s="48" t="s">
        <v>138</v>
      </c>
      <c r="B65" s="47">
        <v>3731.9749999999999</v>
      </c>
      <c r="C65" s="47">
        <v>4005.4650000000001</v>
      </c>
      <c r="D65" s="47">
        <v>4047.8710000000001</v>
      </c>
      <c r="E65" s="47">
        <v>4136.6480000000001</v>
      </c>
      <c r="F65" s="47">
        <v>4355.2690000000002</v>
      </c>
    </row>
    <row r="66" spans="1:6" ht="15" customHeight="1" x14ac:dyDescent="0.2">
      <c r="A66" s="50" t="s">
        <v>108</v>
      </c>
      <c r="B66" s="51">
        <v>2085.1150000000002</v>
      </c>
      <c r="C66" s="51">
        <v>2003.1110000000003</v>
      </c>
      <c r="D66" s="51">
        <v>1947.7929999999999</v>
      </c>
      <c r="E66" s="51">
        <v>2012.8989999999999</v>
      </c>
      <c r="F66" s="51">
        <v>2156.3380000000002</v>
      </c>
    </row>
    <row r="67" spans="1:6" ht="15" customHeight="1" x14ac:dyDescent="0.2">
      <c r="A67" s="52" t="s">
        <v>139</v>
      </c>
      <c r="B67" s="51">
        <v>737.97400000000005</v>
      </c>
      <c r="C67" s="51">
        <v>680.596</v>
      </c>
      <c r="D67" s="51">
        <v>726.71900000000005</v>
      </c>
      <c r="E67" s="51">
        <v>718.68200000000002</v>
      </c>
      <c r="F67" s="51">
        <v>756.66499999999996</v>
      </c>
    </row>
    <row r="68" spans="1:6" ht="15" customHeight="1" x14ac:dyDescent="0.2">
      <c r="A68" s="52" t="s">
        <v>140</v>
      </c>
      <c r="B68" s="51">
        <v>54.423000000000002</v>
      </c>
      <c r="C68" s="51">
        <v>60.048999999999999</v>
      </c>
      <c r="D68" s="51">
        <v>56.04</v>
      </c>
      <c r="E68" s="51">
        <v>59.420999999999999</v>
      </c>
      <c r="F68" s="51">
        <v>63.755000000000003</v>
      </c>
    </row>
    <row r="69" spans="1:6" ht="15" customHeight="1" x14ac:dyDescent="0.2">
      <c r="A69" s="43" t="s">
        <v>141</v>
      </c>
      <c r="B69" s="44">
        <v>2729.7919999999995</v>
      </c>
      <c r="C69" s="44">
        <v>3756.0169999999998</v>
      </c>
      <c r="D69" s="44">
        <v>2352.8410000000003</v>
      </c>
      <c r="E69" s="44">
        <v>2611.3429999999998</v>
      </c>
      <c r="F69" s="44">
        <v>2953.1020000000003</v>
      </c>
    </row>
    <row r="70" spans="1:6" ht="15" customHeight="1" x14ac:dyDescent="0.2">
      <c r="A70" s="40" t="s">
        <v>142</v>
      </c>
      <c r="B70" s="41">
        <v>2181.7969999999996</v>
      </c>
      <c r="C70" s="41">
        <v>3295.0489999999995</v>
      </c>
      <c r="D70" s="41">
        <v>2164.86</v>
      </c>
      <c r="E70" s="41">
        <v>2384.0839999999998</v>
      </c>
      <c r="F70" s="41">
        <v>2692.6130000000003</v>
      </c>
    </row>
    <row r="71" spans="1:6" ht="15" customHeight="1" x14ac:dyDescent="0.2">
      <c r="A71" s="48" t="s">
        <v>143</v>
      </c>
      <c r="B71" s="41">
        <v>2228.3339999999998</v>
      </c>
      <c r="C71" s="41">
        <v>3341.5859999999998</v>
      </c>
      <c r="D71" s="41">
        <v>2221.67</v>
      </c>
      <c r="E71" s="41">
        <v>2438.52</v>
      </c>
      <c r="F71" s="41">
        <v>2727.21</v>
      </c>
    </row>
    <row r="72" spans="1:6" ht="15" customHeight="1" x14ac:dyDescent="0.2">
      <c r="A72" s="48" t="s">
        <v>144</v>
      </c>
      <c r="B72" s="41">
        <v>7.9349999999999996</v>
      </c>
      <c r="C72" s="41">
        <v>7.9349999999999996</v>
      </c>
      <c r="D72" s="41">
        <v>4.0010000000000003</v>
      </c>
      <c r="E72" s="41">
        <v>6.556</v>
      </c>
      <c r="F72" s="41">
        <v>24.533999999999999</v>
      </c>
    </row>
    <row r="73" spans="1:6" ht="15" customHeight="1" x14ac:dyDescent="0.2">
      <c r="A73" s="48" t="s">
        <v>145</v>
      </c>
      <c r="B73" s="41">
        <v>-54.472000000000001</v>
      </c>
      <c r="C73" s="41">
        <v>-54.472000000000001</v>
      </c>
      <c r="D73" s="41">
        <v>-60.811</v>
      </c>
      <c r="E73" s="41">
        <v>-60.991999999999997</v>
      </c>
      <c r="F73" s="41">
        <v>-59.131</v>
      </c>
    </row>
    <row r="74" spans="1:6" ht="15" customHeight="1" x14ac:dyDescent="0.2">
      <c r="A74" s="40" t="s">
        <v>109</v>
      </c>
      <c r="B74" s="41">
        <v>547.995</v>
      </c>
      <c r="C74" s="41">
        <v>460.96800000000013</v>
      </c>
      <c r="D74" s="41">
        <v>187.98099999999999</v>
      </c>
      <c r="E74" s="41">
        <v>227.25899999999999</v>
      </c>
      <c r="F74" s="41">
        <v>260.48899999999998</v>
      </c>
    </row>
    <row r="75" spans="1:6" ht="15" customHeight="1" x14ac:dyDescent="0.2">
      <c r="A75" s="48" t="s">
        <v>146</v>
      </c>
      <c r="B75" s="41">
        <v>547.995</v>
      </c>
      <c r="C75" s="41">
        <v>460.96800000000013</v>
      </c>
      <c r="D75" s="41">
        <v>187.98099999999999</v>
      </c>
      <c r="E75" s="41">
        <v>227.25899999999999</v>
      </c>
      <c r="F75" s="41">
        <v>260.48899999999998</v>
      </c>
    </row>
    <row r="76" spans="1:6" ht="15" customHeight="1" x14ac:dyDescent="0.2">
      <c r="A76" s="53" t="s">
        <v>147</v>
      </c>
      <c r="B76" s="63">
        <v>-1940.1080000000075</v>
      </c>
      <c r="C76" s="63">
        <v>-2123.9260000000068</v>
      </c>
      <c r="D76" s="63">
        <v>-1556.5030000000006</v>
      </c>
      <c r="E76" s="63">
        <v>-752.35100000000239</v>
      </c>
      <c r="F76" s="63">
        <v>-372.45100000000093</v>
      </c>
    </row>
    <row r="77" spans="1:6" ht="15" customHeight="1" x14ac:dyDescent="0.2">
      <c r="A77" s="55" t="s">
        <v>148</v>
      </c>
      <c r="B77" s="51"/>
      <c r="C77" s="51"/>
      <c r="D77" s="51"/>
      <c r="E77" s="51">
        <v>394.88499999999999</v>
      </c>
      <c r="F77" s="51">
        <v>372.45100000000002</v>
      </c>
    </row>
    <row r="78" spans="1:6" ht="15" customHeight="1" x14ac:dyDescent="0.2">
      <c r="A78" s="57" t="s">
        <v>149</v>
      </c>
      <c r="B78" s="64">
        <v>-1940.1080000000075</v>
      </c>
      <c r="C78" s="64">
        <v>-2123.9260000000068</v>
      </c>
      <c r="D78" s="64">
        <v>-1556.5030000000006</v>
      </c>
      <c r="E78" s="64">
        <v>-357.4660000000024</v>
      </c>
      <c r="F78" s="64">
        <v>-9.0949470177292824E-13</v>
      </c>
    </row>
    <row r="79" spans="1:6" ht="15" customHeight="1" x14ac:dyDescent="0.2">
      <c r="B79" s="60"/>
      <c r="C79" s="60"/>
      <c r="D79" s="1280" t="s">
        <v>150</v>
      </c>
      <c r="E79" s="1280"/>
      <c r="F79" s="1280"/>
    </row>
  </sheetData>
  <mergeCells count="2">
    <mergeCell ref="A1:F1"/>
    <mergeCell ref="D79:F79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"/>
  <sheetViews>
    <sheetView showGridLines="0" zoomScaleNormal="100" workbookViewId="0">
      <selection sqref="A1:F1"/>
    </sheetView>
  </sheetViews>
  <sheetFormatPr defaultRowHeight="15" customHeight="1" x14ac:dyDescent="0.2"/>
  <cols>
    <col min="1" max="1" width="55.7109375" style="28" customWidth="1"/>
    <col min="2" max="6" width="9.140625" style="61" customWidth="1"/>
    <col min="7" max="16384" width="9.140625" style="28"/>
  </cols>
  <sheetData>
    <row r="1" spans="1:6" s="25" customFormat="1" ht="15" customHeight="1" x14ac:dyDescent="0.2">
      <c r="A1" s="1187" t="s">
        <v>74</v>
      </c>
      <c r="B1" s="1187"/>
      <c r="C1" s="1187"/>
      <c r="D1" s="1187"/>
      <c r="E1" s="1187"/>
      <c r="F1" s="1187"/>
    </row>
    <row r="2" spans="1:6" ht="15" customHeight="1" x14ac:dyDescent="0.2">
      <c r="A2" s="26"/>
      <c r="B2" s="27" t="s">
        <v>75</v>
      </c>
      <c r="C2" s="27" t="s">
        <v>76</v>
      </c>
      <c r="D2" s="27" t="s">
        <v>77</v>
      </c>
      <c r="E2" s="27" t="s">
        <v>78</v>
      </c>
      <c r="F2" s="27" t="s">
        <v>79</v>
      </c>
    </row>
    <row r="3" spans="1:6" ht="15" customHeight="1" x14ac:dyDescent="0.2">
      <c r="A3" s="29" t="s">
        <v>80</v>
      </c>
      <c r="B3" s="30">
        <v>36.544981186907648</v>
      </c>
      <c r="C3" s="30">
        <v>40.20998654299359</v>
      </c>
      <c r="D3" s="30">
        <v>37.729651573383229</v>
      </c>
      <c r="E3" s="30">
        <v>37.283401458071886</v>
      </c>
      <c r="F3" s="30">
        <v>37.062147769559566</v>
      </c>
    </row>
    <row r="4" spans="1:6" ht="15" customHeight="1" x14ac:dyDescent="0.2">
      <c r="A4" s="31" t="s">
        <v>81</v>
      </c>
      <c r="B4" s="32">
        <v>17.396332396734369</v>
      </c>
      <c r="C4" s="32">
        <v>17.737292972258931</v>
      </c>
      <c r="D4" s="32">
        <v>17.624369308359437</v>
      </c>
      <c r="E4" s="32">
        <v>17.297459565464077</v>
      </c>
      <c r="F4" s="32">
        <v>17.199868216524891</v>
      </c>
    </row>
    <row r="5" spans="1:6" ht="15" customHeight="1" x14ac:dyDescent="0.2">
      <c r="A5" s="33" t="s">
        <v>82</v>
      </c>
      <c r="B5" s="34">
        <v>10.559605303930573</v>
      </c>
      <c r="C5" s="34">
        <v>10.663716218054192</v>
      </c>
      <c r="D5" s="34">
        <v>10.522263535343091</v>
      </c>
      <c r="E5" s="34">
        <v>10.258826617419622</v>
      </c>
      <c r="F5" s="34">
        <v>10.060150893235305</v>
      </c>
    </row>
    <row r="6" spans="1:6" ht="15" customHeight="1" x14ac:dyDescent="0.2">
      <c r="A6" s="35" t="s">
        <v>83</v>
      </c>
      <c r="B6" s="36">
        <v>6.6726836630321866</v>
      </c>
      <c r="C6" s="36">
        <v>6.7567775778431125</v>
      </c>
      <c r="D6" s="36">
        <v>6.7252336087503277</v>
      </c>
      <c r="E6" s="36">
        <v>6.6326526655828282</v>
      </c>
      <c r="F6" s="36">
        <v>6.5679610721078463</v>
      </c>
    </row>
    <row r="7" spans="1:6" ht="15" customHeight="1" x14ac:dyDescent="0.2">
      <c r="A7" s="37" t="s">
        <v>84</v>
      </c>
      <c r="B7" s="38">
        <v>2.6858261322405452</v>
      </c>
      <c r="C7" s="38">
        <v>2.6869377224650246</v>
      </c>
      <c r="D7" s="38">
        <v>2.6194747527492108</v>
      </c>
      <c r="E7" s="38">
        <v>2.5517150949765268</v>
      </c>
      <c r="F7" s="38">
        <v>2.4553600266769031</v>
      </c>
    </row>
    <row r="8" spans="1:6" ht="15" customHeight="1" x14ac:dyDescent="0.2">
      <c r="A8" s="37" t="s">
        <v>85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</row>
    <row r="9" spans="1:6" ht="15" customHeight="1" x14ac:dyDescent="0.2">
      <c r="A9" s="37" t="s">
        <v>86</v>
      </c>
      <c r="B9" s="38">
        <v>0.29974734827086497</v>
      </c>
      <c r="C9" s="38">
        <v>0.29392133636213619</v>
      </c>
      <c r="D9" s="38">
        <v>0.28950211159586797</v>
      </c>
      <c r="E9" s="38">
        <v>0.28348852081804204</v>
      </c>
      <c r="F9" s="38">
        <v>0.27850444167726229</v>
      </c>
    </row>
    <row r="10" spans="1:6" ht="15" customHeight="1" x14ac:dyDescent="0.2">
      <c r="A10" s="37" t="s">
        <v>87</v>
      </c>
      <c r="B10" s="38">
        <v>6.8367270928037946</v>
      </c>
      <c r="C10" s="38">
        <v>7.0735767542047414</v>
      </c>
      <c r="D10" s="38">
        <v>7.1021057730163424</v>
      </c>
      <c r="E10" s="38">
        <v>7.0386329480444543</v>
      </c>
      <c r="F10" s="38">
        <v>7.1397173232895863</v>
      </c>
    </row>
    <row r="11" spans="1:6" ht="15" customHeight="1" x14ac:dyDescent="0.2">
      <c r="A11" s="37" t="s">
        <v>88</v>
      </c>
      <c r="B11" s="38">
        <v>3.0720936323796697</v>
      </c>
      <c r="C11" s="38">
        <v>3.1261821851863916</v>
      </c>
      <c r="D11" s="38">
        <v>3.1679648033917771</v>
      </c>
      <c r="E11" s="38">
        <v>3.1825475499474036</v>
      </c>
      <c r="F11" s="38">
        <v>3.2083385691455311</v>
      </c>
    </row>
    <row r="12" spans="1:6" ht="15" customHeight="1" x14ac:dyDescent="0.2">
      <c r="A12" s="39" t="s">
        <v>89</v>
      </c>
      <c r="B12" s="38">
        <v>2.8859931019003655</v>
      </c>
      <c r="C12" s="38">
        <v>2.9356569686166467</v>
      </c>
      <c r="D12" s="38">
        <v>2.9837774437684086</v>
      </c>
      <c r="E12" s="38">
        <v>3.0020938531703822</v>
      </c>
      <c r="F12" s="38">
        <v>3.0308375866733068</v>
      </c>
    </row>
    <row r="13" spans="1:6" ht="15" customHeight="1" x14ac:dyDescent="0.2">
      <c r="A13" s="39" t="s">
        <v>90</v>
      </c>
      <c r="B13" s="38">
        <v>0.18610053047930417</v>
      </c>
      <c r="C13" s="38">
        <v>0.190525216569745</v>
      </c>
      <c r="D13" s="38">
        <v>0.18418735962336769</v>
      </c>
      <c r="E13" s="38">
        <v>0.18045369677702175</v>
      </c>
      <c r="F13" s="38">
        <v>0.17750098247222409</v>
      </c>
    </row>
    <row r="14" spans="1:6" ht="15" customHeight="1" x14ac:dyDescent="0.2">
      <c r="A14" s="40" t="s">
        <v>91</v>
      </c>
      <c r="B14" s="41">
        <v>3.1603502707635527</v>
      </c>
      <c r="C14" s="41">
        <v>3.3229943235496684</v>
      </c>
      <c r="D14" s="41">
        <v>3.319231228349758</v>
      </c>
      <c r="E14" s="41">
        <v>3.3440695054448293</v>
      </c>
      <c r="F14" s="41">
        <v>3.4231638231768362</v>
      </c>
    </row>
    <row r="15" spans="1:6" ht="15" customHeight="1" x14ac:dyDescent="0.2">
      <c r="A15" s="33" t="s">
        <v>92</v>
      </c>
      <c r="B15" s="34">
        <v>0.18688855909762869</v>
      </c>
      <c r="C15" s="34">
        <v>0.20511856602849937</v>
      </c>
      <c r="D15" s="34">
        <v>0.20682902692995697</v>
      </c>
      <c r="E15" s="34">
        <v>0.21126168958359448</v>
      </c>
      <c r="F15" s="34">
        <v>0.21910803907883472</v>
      </c>
    </row>
    <row r="16" spans="1:6" ht="15" customHeight="1" x14ac:dyDescent="0.2">
      <c r="A16" s="33" t="s">
        <v>93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</row>
    <row r="17" spans="1:6" ht="15" customHeight="1" x14ac:dyDescent="0.2">
      <c r="A17" s="40" t="s">
        <v>86</v>
      </c>
      <c r="B17" s="41">
        <v>0.13847485300571058</v>
      </c>
      <c r="C17" s="41">
        <v>0.13550045626638091</v>
      </c>
      <c r="D17" s="41">
        <v>0.13337256401047959</v>
      </c>
      <c r="E17" s="41">
        <v>0.13045665174067334</v>
      </c>
      <c r="F17" s="41">
        <v>0.12800101541586922</v>
      </c>
    </row>
    <row r="18" spans="1:6" ht="15" customHeight="1" x14ac:dyDescent="0.2">
      <c r="A18" s="31" t="s">
        <v>94</v>
      </c>
      <c r="B18" s="32">
        <v>13.240255345914273</v>
      </c>
      <c r="C18" s="32">
        <v>13.751270998280079</v>
      </c>
      <c r="D18" s="32">
        <v>13.525106602140314</v>
      </c>
      <c r="E18" s="32">
        <v>13.303342704229992</v>
      </c>
      <c r="F18" s="32">
        <v>13.214425416243458</v>
      </c>
    </row>
    <row r="19" spans="1:6" ht="15" customHeight="1" x14ac:dyDescent="0.2">
      <c r="A19" s="33" t="s">
        <v>95</v>
      </c>
      <c r="B19" s="34">
        <v>13.074249545202242</v>
      </c>
      <c r="C19" s="34">
        <v>13.574475840799657</v>
      </c>
      <c r="D19" s="34">
        <v>13.345555452487337</v>
      </c>
      <c r="E19" s="34">
        <v>13.130589536984807</v>
      </c>
      <c r="F19" s="34">
        <v>13.051728505138799</v>
      </c>
    </row>
    <row r="20" spans="1:6" ht="15" customHeight="1" x14ac:dyDescent="0.2">
      <c r="A20" s="42" t="s">
        <v>96</v>
      </c>
      <c r="B20" s="34">
        <v>7.0747887415917088</v>
      </c>
      <c r="C20" s="34">
        <v>7.3009485973944575</v>
      </c>
      <c r="D20" s="34">
        <v>7.3258081739171681</v>
      </c>
      <c r="E20" s="34">
        <v>7.2759453151959264</v>
      </c>
      <c r="F20" s="34">
        <v>7.2484591480010661</v>
      </c>
    </row>
    <row r="21" spans="1:6" ht="15" customHeight="1" x14ac:dyDescent="0.2">
      <c r="A21" s="42" t="s">
        <v>97</v>
      </c>
      <c r="B21" s="34">
        <v>5.9994608036105364</v>
      </c>
      <c r="C21" s="34">
        <v>6.273527243405197</v>
      </c>
      <c r="D21" s="34">
        <v>6.0197472785701676</v>
      </c>
      <c r="E21" s="34">
        <v>5.8546442217888801</v>
      </c>
      <c r="F21" s="34">
        <v>5.8032693571377321</v>
      </c>
    </row>
    <row r="22" spans="1:6" ht="15" customHeight="1" x14ac:dyDescent="0.2">
      <c r="A22" s="33" t="s">
        <v>98</v>
      </c>
      <c r="B22" s="34">
        <v>0.16600580071202878</v>
      </c>
      <c r="C22" s="34">
        <v>0.17679515748042265</v>
      </c>
      <c r="D22" s="34">
        <v>0.17955114965297678</v>
      </c>
      <c r="E22" s="34">
        <v>0.1727531672451855</v>
      </c>
      <c r="F22" s="34">
        <v>0.162696911104659</v>
      </c>
    </row>
    <row r="23" spans="1:6" ht="15" customHeight="1" x14ac:dyDescent="0.2">
      <c r="A23" s="43" t="s">
        <v>99</v>
      </c>
      <c r="B23" s="44">
        <v>2.9311969389785544</v>
      </c>
      <c r="C23" s="44">
        <v>4.7589120342471025</v>
      </c>
      <c r="D23" s="44">
        <v>4.4402206726829441</v>
      </c>
      <c r="E23" s="44">
        <v>4.3042541019653973</v>
      </c>
      <c r="F23" s="44">
        <v>4.1018307082670225</v>
      </c>
    </row>
    <row r="24" spans="1:6" ht="15" customHeight="1" x14ac:dyDescent="0.2">
      <c r="A24" s="40" t="s">
        <v>100</v>
      </c>
      <c r="B24" s="41">
        <v>2.18514817094194</v>
      </c>
      <c r="C24" s="41">
        <v>4.005302125562836</v>
      </c>
      <c r="D24" s="41">
        <v>3.7450235295405747</v>
      </c>
      <c r="E24" s="41">
        <v>3.6596161508091258</v>
      </c>
      <c r="F24" s="41">
        <v>3.4785187087327474</v>
      </c>
    </row>
    <row r="25" spans="1:6" ht="15" customHeight="1" x14ac:dyDescent="0.2">
      <c r="A25" s="42" t="s">
        <v>101</v>
      </c>
      <c r="B25" s="41">
        <v>2.1435687521343509</v>
      </c>
      <c r="C25" s="41">
        <v>3.9634964183902062</v>
      </c>
      <c r="D25" s="41">
        <v>3.7043044872250719</v>
      </c>
      <c r="E25" s="41">
        <v>3.6210112837313804</v>
      </c>
      <c r="F25" s="41">
        <v>3.4419704973925604</v>
      </c>
    </row>
    <row r="26" spans="1:6" ht="15" customHeight="1" x14ac:dyDescent="0.2">
      <c r="A26" s="42" t="s">
        <v>102</v>
      </c>
      <c r="B26" s="41">
        <v>4.1579418807588975E-2</v>
      </c>
      <c r="C26" s="41">
        <v>4.1805707172629318E-2</v>
      </c>
      <c r="D26" s="41">
        <v>4.0719042315503051E-2</v>
      </c>
      <c r="E26" s="41">
        <v>3.8604867077745388E-2</v>
      </c>
      <c r="F26" s="41">
        <v>3.6548211340187729E-2</v>
      </c>
    </row>
    <row r="27" spans="1:6" ht="15" customHeight="1" x14ac:dyDescent="0.2">
      <c r="A27" s="40" t="s">
        <v>103</v>
      </c>
      <c r="B27" s="41">
        <v>0.74604876803661457</v>
      </c>
      <c r="C27" s="41">
        <v>0.75360990868426758</v>
      </c>
      <c r="D27" s="41">
        <v>0.69519714314236902</v>
      </c>
      <c r="E27" s="41">
        <v>0.64463795115627209</v>
      </c>
      <c r="F27" s="41">
        <v>0.62331199953427485</v>
      </c>
    </row>
    <row r="28" spans="1:6" ht="15" customHeight="1" x14ac:dyDescent="0.2">
      <c r="A28" s="33" t="s">
        <v>104</v>
      </c>
      <c r="B28" s="34">
        <v>0.63529609443776036</v>
      </c>
      <c r="C28" s="34">
        <v>0.62396666465533346</v>
      </c>
      <c r="D28" s="34">
        <v>0.57694712976010221</v>
      </c>
      <c r="E28" s="34">
        <v>0.53398131828506834</v>
      </c>
      <c r="F28" s="34">
        <v>0.50325281526962751</v>
      </c>
    </row>
    <row r="29" spans="1:6" ht="15" customHeight="1" x14ac:dyDescent="0.2">
      <c r="A29" s="33" t="s">
        <v>105</v>
      </c>
      <c r="B29" s="34">
        <v>5.0328589965762074E-2</v>
      </c>
      <c r="C29" s="34">
        <v>6.7336648815697245E-2</v>
      </c>
      <c r="D29" s="34">
        <v>5.8372351047371179E-2</v>
      </c>
      <c r="E29" s="34">
        <v>5.3673419297122826E-2</v>
      </c>
      <c r="F29" s="34">
        <v>6.6244188971152515E-2</v>
      </c>
    </row>
    <row r="30" spans="1:6" ht="15" customHeight="1" x14ac:dyDescent="0.2">
      <c r="A30" s="43" t="s">
        <v>106</v>
      </c>
      <c r="B30" s="44">
        <v>2.977196505280459</v>
      </c>
      <c r="C30" s="44">
        <v>3.9625105382074768</v>
      </c>
      <c r="D30" s="44">
        <v>2.1399549902005353</v>
      </c>
      <c r="E30" s="44">
        <v>2.3783450864124194</v>
      </c>
      <c r="F30" s="44">
        <v>2.5460234285241978</v>
      </c>
    </row>
    <row r="31" spans="1:6" ht="15" customHeight="1" x14ac:dyDescent="0.2">
      <c r="A31" s="45" t="s">
        <v>107</v>
      </c>
      <c r="B31" s="41">
        <v>2.1583051439838661</v>
      </c>
      <c r="C31" s="41">
        <v>2.8188056490005371</v>
      </c>
      <c r="D31" s="41">
        <v>1.3564454248834728</v>
      </c>
      <c r="E31" s="41">
        <v>1.6829111338448142</v>
      </c>
      <c r="F31" s="41">
        <v>1.9112172878109603</v>
      </c>
    </row>
    <row r="32" spans="1:6" ht="15" customHeight="1" x14ac:dyDescent="0.2">
      <c r="A32" s="40" t="s">
        <v>108</v>
      </c>
      <c r="B32" s="41">
        <v>2.8517793121490702</v>
      </c>
      <c r="C32" s="41">
        <v>3.7866225453454563</v>
      </c>
      <c r="D32" s="41">
        <v>2.1150404764441659</v>
      </c>
      <c r="E32" s="41">
        <v>2.3770843802501274</v>
      </c>
      <c r="F32" s="41">
        <v>2.5448259831721236</v>
      </c>
    </row>
    <row r="33" spans="1:6" ht="15" customHeight="1" x14ac:dyDescent="0.2">
      <c r="A33" s="40" t="s">
        <v>109</v>
      </c>
      <c r="B33" s="41">
        <v>0.12541719313138855</v>
      </c>
      <c r="C33" s="41">
        <v>0.175887992862021</v>
      </c>
      <c r="D33" s="41">
        <v>2.491451375636904E-2</v>
      </c>
      <c r="E33" s="41">
        <v>1.2607061622917734E-3</v>
      </c>
      <c r="F33" s="41">
        <v>1.197445352074172E-3</v>
      </c>
    </row>
    <row r="34" spans="1:6" ht="15" customHeight="1" x14ac:dyDescent="0.2">
      <c r="A34" s="29" t="s">
        <v>110</v>
      </c>
      <c r="B34" s="30">
        <v>39.034982207494558</v>
      </c>
      <c r="C34" s="30">
        <v>42.950741193496235</v>
      </c>
      <c r="D34" s="30">
        <v>39.659652837770309</v>
      </c>
      <c r="E34" s="30">
        <v>38.167365616418934</v>
      </c>
      <c r="F34" s="30">
        <v>37.476251501059451</v>
      </c>
    </row>
    <row r="35" spans="1:6" ht="15" customHeight="1" x14ac:dyDescent="0.2">
      <c r="A35" s="43" t="s">
        <v>111</v>
      </c>
      <c r="B35" s="44">
        <v>35.531473709003777</v>
      </c>
      <c r="C35" s="44">
        <v>38.103905164313971</v>
      </c>
      <c r="D35" s="44">
        <v>36.742224406921302</v>
      </c>
      <c r="E35" s="44">
        <v>35.099205120652407</v>
      </c>
      <c r="F35" s="44">
        <v>34.192891924364062</v>
      </c>
    </row>
    <row r="36" spans="1:6" ht="15" customHeight="1" x14ac:dyDescent="0.2">
      <c r="A36" s="33" t="s">
        <v>112</v>
      </c>
      <c r="B36" s="34">
        <v>7.112507590230047</v>
      </c>
      <c r="C36" s="34">
        <v>8.3798086370433591</v>
      </c>
      <c r="D36" s="34">
        <v>8.5027322081846499</v>
      </c>
      <c r="E36" s="34">
        <v>8.214225582747618</v>
      </c>
      <c r="F36" s="34">
        <v>7.9418289275534892</v>
      </c>
    </row>
    <row r="37" spans="1:6" ht="15" customHeight="1" x14ac:dyDescent="0.2">
      <c r="A37" s="42" t="s">
        <v>113</v>
      </c>
      <c r="B37" s="34">
        <v>5.2195550405390669</v>
      </c>
      <c r="C37" s="34">
        <v>6.1103034234663545</v>
      </c>
      <c r="D37" s="34">
        <v>6.2371804423460135</v>
      </c>
      <c r="E37" s="34">
        <v>6.0450049776157107</v>
      </c>
      <c r="F37" s="34">
        <v>5.8600207063540006</v>
      </c>
    </row>
    <row r="38" spans="1:6" ht="15" customHeight="1" x14ac:dyDescent="0.2">
      <c r="A38" s="42" t="s">
        <v>114</v>
      </c>
      <c r="B38" s="34">
        <v>1.89295254969098</v>
      </c>
      <c r="C38" s="34">
        <v>2.2695052135770046</v>
      </c>
      <c r="D38" s="34">
        <v>2.2655517658386359</v>
      </c>
      <c r="E38" s="34">
        <v>2.1692206051319083</v>
      </c>
      <c r="F38" s="34">
        <v>2.0818082211994886</v>
      </c>
    </row>
    <row r="39" spans="1:6" ht="15" customHeight="1" x14ac:dyDescent="0.2">
      <c r="A39" s="46" t="s">
        <v>115</v>
      </c>
      <c r="B39" s="47">
        <v>5.227441743893471</v>
      </c>
      <c r="C39" s="47">
        <v>5.8652915513526676</v>
      </c>
      <c r="D39" s="47">
        <v>4.929259607187408</v>
      </c>
      <c r="E39" s="47">
        <v>4.5466468917130953</v>
      </c>
      <c r="F39" s="47">
        <v>4.3073854893683414</v>
      </c>
    </row>
    <row r="40" spans="1:6" ht="15" customHeight="1" x14ac:dyDescent="0.2">
      <c r="A40" s="46" t="s">
        <v>116</v>
      </c>
      <c r="B40" s="47">
        <v>4.3824145279005251E-2</v>
      </c>
      <c r="C40" s="47">
        <v>4.4062650156391055E-2</v>
      </c>
      <c r="D40" s="47">
        <v>5.4725629056753475E-2</v>
      </c>
      <c r="E40" s="47">
        <v>5.2591303383357012E-2</v>
      </c>
      <c r="F40" s="47">
        <v>5.0442802393921182E-2</v>
      </c>
    </row>
    <row r="41" spans="1:6" ht="15" customHeight="1" x14ac:dyDescent="0.2">
      <c r="A41" s="46" t="s">
        <v>117</v>
      </c>
      <c r="B41" s="47">
        <v>0.76759506192005444</v>
      </c>
      <c r="C41" s="47">
        <v>0.77246938364577544</v>
      </c>
      <c r="D41" s="47">
        <v>0.75943946423516162</v>
      </c>
      <c r="E41" s="47">
        <v>0.73618307756350743</v>
      </c>
      <c r="F41" s="47">
        <v>0.68929713115442159</v>
      </c>
    </row>
    <row r="42" spans="1:6" ht="15" customHeight="1" x14ac:dyDescent="0.2">
      <c r="A42" s="42" t="s">
        <v>118</v>
      </c>
      <c r="B42" s="47">
        <v>0.13653045014453524</v>
      </c>
      <c r="C42" s="47">
        <v>0.12568423826896782</v>
      </c>
      <c r="D42" s="47">
        <v>0.14897001927058839</v>
      </c>
      <c r="E42" s="47">
        <v>0.16063487893402301</v>
      </c>
      <c r="F42" s="47">
        <v>0.14718348956567023</v>
      </c>
    </row>
    <row r="43" spans="1:6" ht="15" customHeight="1" x14ac:dyDescent="0.2">
      <c r="A43" s="48" t="s">
        <v>119</v>
      </c>
      <c r="B43" s="47">
        <v>0.41925304333058783</v>
      </c>
      <c r="C43" s="47">
        <v>0.45044917165676035</v>
      </c>
      <c r="D43" s="47">
        <v>0.43349369197073034</v>
      </c>
      <c r="E43" s="47">
        <v>0.41173276836151557</v>
      </c>
      <c r="F43" s="47">
        <v>0.39039831613166576</v>
      </c>
    </row>
    <row r="44" spans="1:6" ht="15" customHeight="1" x14ac:dyDescent="0.2">
      <c r="A44" s="48" t="s">
        <v>120</v>
      </c>
      <c r="B44" s="47">
        <v>0.28042909621382794</v>
      </c>
      <c r="C44" s="47">
        <v>0.28195528016521076</v>
      </c>
      <c r="D44" s="47">
        <v>0.27105894842400546</v>
      </c>
      <c r="E44" s="47">
        <v>0.25664123674687056</v>
      </c>
      <c r="F44" s="47">
        <v>0.24252437757468817</v>
      </c>
    </row>
    <row r="45" spans="1:6" ht="15" customHeight="1" x14ac:dyDescent="0.2">
      <c r="A45" s="48" t="s">
        <v>121</v>
      </c>
      <c r="B45" s="47">
        <v>0.137540512884961</v>
      </c>
      <c r="C45" s="47">
        <v>0.16775448135450235</v>
      </c>
      <c r="D45" s="47">
        <v>0.16119478367232246</v>
      </c>
      <c r="E45" s="47">
        <v>0.15391659576907954</v>
      </c>
      <c r="F45" s="47">
        <v>0.14676210443248908</v>
      </c>
    </row>
    <row r="46" spans="1:6" ht="15" customHeight="1" x14ac:dyDescent="0.2">
      <c r="A46" s="48" t="s">
        <v>0</v>
      </c>
      <c r="B46" s="47">
        <v>0.2118115684449314</v>
      </c>
      <c r="C46" s="47">
        <v>0.19633597372004735</v>
      </c>
      <c r="D46" s="47">
        <v>0.1769757529938428</v>
      </c>
      <c r="E46" s="47">
        <v>0.16381543026796883</v>
      </c>
      <c r="F46" s="47">
        <v>0.15171532545708563</v>
      </c>
    </row>
    <row r="47" spans="1:6" ht="15" customHeight="1" x14ac:dyDescent="0.2">
      <c r="A47" s="46" t="s">
        <v>103</v>
      </c>
      <c r="B47" s="47">
        <v>1.7031095249917501</v>
      </c>
      <c r="C47" s="47">
        <v>1.6454817704818288</v>
      </c>
      <c r="D47" s="47">
        <v>1.5476794764730697</v>
      </c>
      <c r="E47" s="47">
        <v>1.409501212710033</v>
      </c>
      <c r="F47" s="47">
        <v>1.3967905395902229</v>
      </c>
    </row>
    <row r="48" spans="1:6" ht="15" customHeight="1" x14ac:dyDescent="0.2">
      <c r="A48" s="48" t="s">
        <v>122</v>
      </c>
      <c r="B48" s="47">
        <v>1.7031095249917501</v>
      </c>
      <c r="C48" s="47">
        <v>1.6454817704818288</v>
      </c>
      <c r="D48" s="47">
        <v>1.5476794764730697</v>
      </c>
      <c r="E48" s="47">
        <v>1.409501212710033</v>
      </c>
      <c r="F48" s="47">
        <v>1.3967905395902229</v>
      </c>
    </row>
    <row r="49" spans="1:6" ht="15" customHeight="1" x14ac:dyDescent="0.2">
      <c r="A49" s="46" t="s">
        <v>123</v>
      </c>
      <c r="B49" s="47">
        <v>18.00088767445208</v>
      </c>
      <c r="C49" s="47">
        <v>18.81193850316857</v>
      </c>
      <c r="D49" s="47">
        <v>18.533202858142232</v>
      </c>
      <c r="E49" s="47">
        <v>17.775029863931856</v>
      </c>
      <c r="F49" s="47">
        <v>17.409656861972262</v>
      </c>
    </row>
    <row r="50" spans="1:6" ht="15" customHeight="1" x14ac:dyDescent="0.2">
      <c r="A50" s="48" t="s">
        <v>124</v>
      </c>
      <c r="B50" s="47">
        <v>13.211143207234381</v>
      </c>
      <c r="C50" s="47">
        <v>13.643210013486943</v>
      </c>
      <c r="D50" s="47">
        <v>13.514005241384789</v>
      </c>
      <c r="E50" s="47">
        <v>12.914733848245049</v>
      </c>
      <c r="F50" s="47">
        <v>12.567320166445125</v>
      </c>
    </row>
    <row r="51" spans="1:6" ht="15" customHeight="1" x14ac:dyDescent="0.2">
      <c r="A51" s="48" t="s">
        <v>125</v>
      </c>
      <c r="B51" s="47">
        <v>7.9841160125977792E-2</v>
      </c>
      <c r="C51" s="47">
        <v>7.0597537849411293E-2</v>
      </c>
      <c r="D51" s="47">
        <v>5.6434293763680088E-2</v>
      </c>
      <c r="E51" s="47">
        <v>6.2634654991250843E-2</v>
      </c>
      <c r="F51" s="47">
        <v>5.823675960658594E-2</v>
      </c>
    </row>
    <row r="52" spans="1:6" ht="15" customHeight="1" x14ac:dyDescent="0.2">
      <c r="A52" s="48" t="s">
        <v>126</v>
      </c>
      <c r="B52" s="47">
        <v>0.53451057108305622</v>
      </c>
      <c r="C52" s="47">
        <v>0.53751116664157239</v>
      </c>
      <c r="D52" s="47">
        <v>0.54715833373745693</v>
      </c>
      <c r="E52" s="47">
        <v>0.53411173616392615</v>
      </c>
      <c r="F52" s="47">
        <v>0.51820253690750051</v>
      </c>
    </row>
    <row r="53" spans="1:6" ht="15" customHeight="1" x14ac:dyDescent="0.2">
      <c r="A53" s="48" t="s">
        <v>127</v>
      </c>
      <c r="B53" s="47">
        <v>8.1574681908526259</v>
      </c>
      <c r="C53" s="47">
        <v>8.2568587968204703</v>
      </c>
      <c r="D53" s="47">
        <v>8.1166198629345878</v>
      </c>
      <c r="E53" s="47">
        <v>7.8856066011655592</v>
      </c>
      <c r="F53" s="47">
        <v>7.7173952030183539</v>
      </c>
    </row>
    <row r="54" spans="1:6" ht="15" customHeight="1" x14ac:dyDescent="0.2">
      <c r="A54" s="48" t="s">
        <v>128</v>
      </c>
      <c r="B54" s="47">
        <v>0.20186623658272185</v>
      </c>
      <c r="C54" s="47">
        <v>0.20296485657172503</v>
      </c>
      <c r="D54" s="47">
        <v>0.18243033648133936</v>
      </c>
      <c r="E54" s="47">
        <v>0.16281908467092926</v>
      </c>
      <c r="F54" s="47">
        <v>0.14552018571543535</v>
      </c>
    </row>
    <row r="55" spans="1:6" ht="15" customHeight="1" x14ac:dyDescent="0.2">
      <c r="A55" s="48" t="s">
        <v>129</v>
      </c>
      <c r="B55" s="47">
        <v>1.7664033675671444</v>
      </c>
      <c r="C55" s="47">
        <v>1.7741752660624788</v>
      </c>
      <c r="D55" s="47">
        <v>1.730275967577579</v>
      </c>
      <c r="E55" s="47">
        <v>1.657487872018468</v>
      </c>
      <c r="F55" s="47">
        <v>1.5930448282401952</v>
      </c>
    </row>
    <row r="56" spans="1:6" ht="15" customHeight="1" x14ac:dyDescent="0.2">
      <c r="A56" s="49" t="s">
        <v>130</v>
      </c>
      <c r="B56" s="47">
        <v>0.40899198664735559</v>
      </c>
      <c r="C56" s="47">
        <v>0.41290700914871004</v>
      </c>
      <c r="D56" s="47">
        <v>0.38659344968133097</v>
      </c>
      <c r="E56" s="47">
        <v>0.36739656422910166</v>
      </c>
      <c r="F56" s="47">
        <v>0.34959066826056245</v>
      </c>
    </row>
    <row r="57" spans="1:6" ht="15" customHeight="1" x14ac:dyDescent="0.2">
      <c r="A57" s="49" t="s">
        <v>131</v>
      </c>
      <c r="B57" s="47">
        <v>1.873043917887315E-2</v>
      </c>
      <c r="C57" s="47">
        <v>5.6582296141786295E-2</v>
      </c>
      <c r="D57" s="47">
        <v>4.2332230112100681E-2</v>
      </c>
      <c r="E57" s="47">
        <v>3.9964267851064668E-2</v>
      </c>
      <c r="F57" s="47">
        <v>3.797135901953308E-2</v>
      </c>
    </row>
    <row r="58" spans="1:6" ht="15" customHeight="1" x14ac:dyDescent="0.2">
      <c r="A58" s="49" t="s">
        <v>132</v>
      </c>
      <c r="B58" s="47">
        <v>0.46003801634869324</v>
      </c>
      <c r="C58" s="47">
        <v>0.45900077894857788</v>
      </c>
      <c r="D58" s="47">
        <v>0.44800990222036025</v>
      </c>
      <c r="E58" s="47">
        <v>0.42860367216799045</v>
      </c>
      <c r="F58" s="47">
        <v>0.41095835276170811</v>
      </c>
    </row>
    <row r="59" spans="1:6" ht="15" customHeight="1" x14ac:dyDescent="0.2">
      <c r="A59" s="49" t="s">
        <v>133</v>
      </c>
      <c r="B59" s="47">
        <v>0.328709325145639</v>
      </c>
      <c r="C59" s="47">
        <v>0.29243477357351783</v>
      </c>
      <c r="D59" s="47">
        <v>0.30744805085809501</v>
      </c>
      <c r="E59" s="47">
        <v>0.29863579373907234</v>
      </c>
      <c r="F59" s="47">
        <v>0.28629506338755356</v>
      </c>
    </row>
    <row r="60" spans="1:6" ht="15" customHeight="1" x14ac:dyDescent="0.2">
      <c r="A60" s="49" t="s">
        <v>134</v>
      </c>
      <c r="B60" s="47">
        <v>0.3184880549235925</v>
      </c>
      <c r="C60" s="47">
        <v>0.30362270706077576</v>
      </c>
      <c r="D60" s="47">
        <v>0.29695055056140368</v>
      </c>
      <c r="E60" s="47">
        <v>0.2864705079940873</v>
      </c>
      <c r="F60" s="47">
        <v>0.28229913154414171</v>
      </c>
    </row>
    <row r="61" spans="1:6" ht="15" customHeight="1" x14ac:dyDescent="0.2">
      <c r="A61" s="49" t="s">
        <v>0</v>
      </c>
      <c r="B61" s="47">
        <v>0.23144554532299094</v>
      </c>
      <c r="C61" s="47">
        <v>0.24962770118911073</v>
      </c>
      <c r="D61" s="47">
        <v>0.24894178414428847</v>
      </c>
      <c r="E61" s="47">
        <v>0.23641706603715157</v>
      </c>
      <c r="F61" s="47">
        <v>0.22593025326669644</v>
      </c>
    </row>
    <row r="62" spans="1:6" ht="15" customHeight="1" x14ac:dyDescent="0.2">
      <c r="A62" s="48" t="s">
        <v>135</v>
      </c>
      <c r="B62" s="47">
        <v>1.969011429135846</v>
      </c>
      <c r="C62" s="47">
        <v>1.9465520285878415</v>
      </c>
      <c r="D62" s="47">
        <v>1.9974092030392261</v>
      </c>
      <c r="E62" s="47">
        <v>1.8232842441220605</v>
      </c>
      <c r="F62" s="47">
        <v>1.7783608927734493</v>
      </c>
    </row>
    <row r="63" spans="1:6" ht="15" customHeight="1" x14ac:dyDescent="0.2">
      <c r="A63" s="49" t="s">
        <v>136</v>
      </c>
      <c r="B63" s="47">
        <v>0.32550202300037351</v>
      </c>
      <c r="C63" s="47">
        <v>0.29409812377710209</v>
      </c>
      <c r="D63" s="47">
        <v>0.2890296868837206</v>
      </c>
      <c r="E63" s="47">
        <v>0.28057585485688513</v>
      </c>
      <c r="F63" s="47">
        <v>0.2736635158992391</v>
      </c>
    </row>
    <row r="64" spans="1:6" ht="15" customHeight="1" x14ac:dyDescent="0.2">
      <c r="A64" s="49" t="s">
        <v>137</v>
      </c>
      <c r="B64" s="47">
        <v>1.6435094061354727</v>
      </c>
      <c r="C64" s="47">
        <v>1.6524539048107392</v>
      </c>
      <c r="D64" s="47">
        <v>1.7083795161555055</v>
      </c>
      <c r="E64" s="47">
        <v>1.5427083892651752</v>
      </c>
      <c r="F64" s="47">
        <v>1.5046973768742105</v>
      </c>
    </row>
    <row r="65" spans="1:6" ht="15" customHeight="1" x14ac:dyDescent="0.2">
      <c r="A65" s="48" t="s">
        <v>138</v>
      </c>
      <c r="B65" s="47">
        <v>4.7897444672177016</v>
      </c>
      <c r="C65" s="47">
        <v>5.1687284896816283</v>
      </c>
      <c r="D65" s="47">
        <v>5.0191976167574435</v>
      </c>
      <c r="E65" s="47">
        <v>4.8602960156868038</v>
      </c>
      <c r="F65" s="47">
        <v>4.8423366955271376</v>
      </c>
    </row>
    <row r="66" spans="1:6" ht="15" customHeight="1" x14ac:dyDescent="0.2">
      <c r="A66" s="50" t="s">
        <v>108</v>
      </c>
      <c r="B66" s="51">
        <v>2.6761079682373645</v>
      </c>
      <c r="C66" s="51">
        <v>2.5848526684653739</v>
      </c>
      <c r="D66" s="51">
        <v>2.4151851636420303</v>
      </c>
      <c r="E66" s="51">
        <v>2.3650271886029341</v>
      </c>
      <c r="F66" s="51">
        <v>2.3974901723313988</v>
      </c>
    </row>
    <row r="67" spans="1:6" ht="15" customHeight="1" x14ac:dyDescent="0.2">
      <c r="A67" s="52" t="s">
        <v>139</v>
      </c>
      <c r="B67" s="51">
        <v>0.94714109377756173</v>
      </c>
      <c r="C67" s="51">
        <v>0.87825406916883753</v>
      </c>
      <c r="D67" s="51">
        <v>0.90110239996589636</v>
      </c>
      <c r="E67" s="51">
        <v>0.84440524336269929</v>
      </c>
      <c r="F67" s="51">
        <v>0.84128596780613141</v>
      </c>
    </row>
    <row r="68" spans="1:6" ht="15" customHeight="1" x14ac:dyDescent="0.2">
      <c r="A68" s="52" t="s">
        <v>140</v>
      </c>
      <c r="B68" s="51">
        <v>6.9848341197191549E-2</v>
      </c>
      <c r="C68" s="51">
        <v>7.748837577581931E-2</v>
      </c>
      <c r="D68" s="51">
        <v>6.9487351361515001E-2</v>
      </c>
      <c r="E68" s="51">
        <v>6.9815862879347129E-2</v>
      </c>
      <c r="F68" s="51">
        <v>7.0884984606767731E-2</v>
      </c>
    </row>
    <row r="69" spans="1:6" ht="15" customHeight="1" x14ac:dyDescent="0.2">
      <c r="A69" s="43" t="s">
        <v>141</v>
      </c>
      <c r="B69" s="44">
        <v>3.5035084984907829</v>
      </c>
      <c r="C69" s="44">
        <v>4.8468360291822599</v>
      </c>
      <c r="D69" s="44">
        <v>2.9174284308490068</v>
      </c>
      <c r="E69" s="44">
        <v>3.0681604957665298</v>
      </c>
      <c r="F69" s="44">
        <v>3.2833595766953967</v>
      </c>
    </row>
    <row r="70" spans="1:6" ht="15" customHeight="1" x14ac:dyDescent="0.2">
      <c r="A70" s="40" t="s">
        <v>142</v>
      </c>
      <c r="B70" s="41">
        <v>2.800192956636145</v>
      </c>
      <c r="C70" s="41">
        <v>4.2519941233282417</v>
      </c>
      <c r="D70" s="41">
        <v>2.684339533698954</v>
      </c>
      <c r="E70" s="41">
        <v>2.8011457504391615</v>
      </c>
      <c r="F70" s="41">
        <v>2.9937390174414977</v>
      </c>
    </row>
    <row r="71" spans="1:6" ht="15" customHeight="1" x14ac:dyDescent="0.2">
      <c r="A71" s="48" t="s">
        <v>143</v>
      </c>
      <c r="B71" s="41">
        <v>2.8599201354813708</v>
      </c>
      <c r="C71" s="41">
        <v>4.3120463563958928</v>
      </c>
      <c r="D71" s="41">
        <v>2.7547816541637586</v>
      </c>
      <c r="E71" s="41">
        <v>2.865104558128365</v>
      </c>
      <c r="F71" s="41">
        <v>3.0322051426464278</v>
      </c>
    </row>
    <row r="72" spans="1:6" ht="15" customHeight="1" x14ac:dyDescent="0.2">
      <c r="A72" s="48" t="s">
        <v>144</v>
      </c>
      <c r="B72" s="41">
        <v>1.0184050629324273E-2</v>
      </c>
      <c r="C72" s="41">
        <v>1.0239475458061354E-2</v>
      </c>
      <c r="D72" s="41">
        <v>4.9610794574843249E-3</v>
      </c>
      <c r="E72" s="41">
        <v>7.7028794035273688E-3</v>
      </c>
      <c r="F72" s="41">
        <v>2.727773841020217E-2</v>
      </c>
    </row>
    <row r="73" spans="1:6" ht="15" customHeight="1" x14ac:dyDescent="0.2">
      <c r="A73" s="48" t="s">
        <v>145</v>
      </c>
      <c r="B73" s="41">
        <v>-6.9911229474549696E-2</v>
      </c>
      <c r="C73" s="41">
        <v>-7.0291708525711163E-2</v>
      </c>
      <c r="D73" s="41">
        <v>-7.5403199922289249E-2</v>
      </c>
      <c r="E73" s="41">
        <v>-7.1661687092730519E-2</v>
      </c>
      <c r="F73" s="41">
        <v>-6.5743863615132653E-2</v>
      </c>
    </row>
    <row r="74" spans="1:6" ht="15" customHeight="1" x14ac:dyDescent="0.2">
      <c r="A74" s="40" t="s">
        <v>109</v>
      </c>
      <c r="B74" s="41">
        <v>0.7033155418546384</v>
      </c>
      <c r="C74" s="41">
        <v>0.59484190585401731</v>
      </c>
      <c r="D74" s="41">
        <v>0.23308889715005268</v>
      </c>
      <c r="E74" s="41">
        <v>0.26701474532736824</v>
      </c>
      <c r="F74" s="41">
        <v>0.28962055925389879</v>
      </c>
    </row>
    <row r="75" spans="1:6" ht="15" customHeight="1" x14ac:dyDescent="0.2">
      <c r="A75" s="48" t="s">
        <v>146</v>
      </c>
      <c r="B75" s="34">
        <v>0.7033155418546384</v>
      </c>
      <c r="C75" s="34">
        <v>0.59484190585401731</v>
      </c>
      <c r="D75" s="34">
        <v>0.23308889715005268</v>
      </c>
      <c r="E75" s="34">
        <v>0.26701474532736824</v>
      </c>
      <c r="F75" s="34">
        <v>0.28962055925389879</v>
      </c>
    </row>
    <row r="76" spans="1:6" ht="15" customHeight="1" x14ac:dyDescent="0.2">
      <c r="A76" s="53" t="s">
        <v>147</v>
      </c>
      <c r="B76" s="54">
        <v>-2.4900010205869108</v>
      </c>
      <c r="C76" s="54">
        <v>-2.7407546505026454</v>
      </c>
      <c r="D76" s="54">
        <v>-1.9300012643870847</v>
      </c>
      <c r="E76" s="54">
        <v>-0.88396415834704667</v>
      </c>
      <c r="F76" s="54">
        <v>-0.41410373149988727</v>
      </c>
    </row>
    <row r="77" spans="1:6" ht="15" customHeight="1" x14ac:dyDescent="0.2">
      <c r="A77" s="55" t="s">
        <v>148</v>
      </c>
      <c r="B77" s="56"/>
      <c r="C77" s="56"/>
      <c r="D77" s="56"/>
      <c r="E77" s="56">
        <v>-0.46396454137612952</v>
      </c>
      <c r="F77" s="56">
        <v>-0.41410373149988627</v>
      </c>
    </row>
    <row r="78" spans="1:6" ht="15" customHeight="1" x14ac:dyDescent="0.2">
      <c r="A78" s="57" t="s">
        <v>149</v>
      </c>
      <c r="B78" s="58">
        <v>-2.4900010205869108</v>
      </c>
      <c r="C78" s="58">
        <v>-2.7407546505026454</v>
      </c>
      <c r="D78" s="58">
        <v>-1.9300012643870847</v>
      </c>
      <c r="E78" s="58">
        <v>-0.41999961697091714</v>
      </c>
      <c r="F78" s="58">
        <v>-1.0112072454726817E-15</v>
      </c>
    </row>
    <row r="79" spans="1:6" ht="15" customHeight="1" x14ac:dyDescent="0.2">
      <c r="A79" s="59"/>
      <c r="B79" s="60"/>
      <c r="C79" s="60"/>
      <c r="D79" s="1280" t="s">
        <v>150</v>
      </c>
      <c r="E79" s="1280"/>
      <c r="F79" s="1280"/>
    </row>
  </sheetData>
  <mergeCells count="2">
    <mergeCell ref="A1:F1"/>
    <mergeCell ref="D79:F79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showGridLines="0" workbookViewId="0">
      <selection sqref="A1:F1"/>
    </sheetView>
  </sheetViews>
  <sheetFormatPr defaultRowHeight="15" customHeight="1" x14ac:dyDescent="0.25"/>
  <cols>
    <col min="1" max="1" width="46.42578125" style="65" customWidth="1"/>
    <col min="2" max="6" width="8.5703125" style="65" customWidth="1"/>
    <col min="7" max="16384" width="9.140625" style="65"/>
  </cols>
  <sheetData>
    <row r="1" spans="1:6" ht="15" customHeight="1" x14ac:dyDescent="0.25">
      <c r="A1" s="1281" t="s">
        <v>152</v>
      </c>
      <c r="B1" s="1281"/>
      <c r="C1" s="1281"/>
      <c r="D1" s="1281"/>
      <c r="E1" s="1281"/>
      <c r="F1" s="1281"/>
    </row>
    <row r="2" spans="1:6" ht="15" customHeight="1" x14ac:dyDescent="0.25">
      <c r="A2" s="66"/>
      <c r="B2" s="67" t="s">
        <v>153</v>
      </c>
      <c r="C2" s="67" t="s">
        <v>76</v>
      </c>
      <c r="D2" s="67" t="s">
        <v>77</v>
      </c>
      <c r="E2" s="67" t="s">
        <v>78</v>
      </c>
      <c r="F2" s="67" t="s">
        <v>79</v>
      </c>
    </row>
    <row r="3" spans="1:6" ht="15" customHeight="1" x14ac:dyDescent="0.25">
      <c r="A3" s="68" t="s">
        <v>154</v>
      </c>
      <c r="B3" s="69">
        <v>31461.525000000001</v>
      </c>
      <c r="C3" s="69">
        <v>33783.441886425979</v>
      </c>
      <c r="D3" s="69">
        <v>32545.342932301544</v>
      </c>
      <c r="E3" s="69">
        <v>33072.604449842816</v>
      </c>
      <c r="F3" s="69">
        <v>34324.714163463694</v>
      </c>
    </row>
    <row r="4" spans="1:6" ht="15" customHeight="1" x14ac:dyDescent="0.25">
      <c r="A4" s="70" t="s">
        <v>155</v>
      </c>
      <c r="B4" s="71">
        <v>1196.0070000000001</v>
      </c>
      <c r="C4" s="71">
        <v>2096.3980000000001</v>
      </c>
      <c r="D4" s="71">
        <v>1093.944</v>
      </c>
      <c r="E4" s="71">
        <v>1432.3440000000001</v>
      </c>
      <c r="F4" s="71">
        <v>1718.9770000000001</v>
      </c>
    </row>
    <row r="5" spans="1:6" ht="15" customHeight="1" x14ac:dyDescent="0.25">
      <c r="A5" s="70" t="s">
        <v>156</v>
      </c>
      <c r="B5" s="71">
        <v>383.52499999999998</v>
      </c>
      <c r="C5" s="71">
        <v>609.87599999999998</v>
      </c>
      <c r="D5" s="71">
        <v>392.065</v>
      </c>
      <c r="E5" s="71">
        <v>564.72700000000009</v>
      </c>
      <c r="F5" s="71">
        <v>648.33600000000001</v>
      </c>
    </row>
    <row r="6" spans="1:6" ht="15" customHeight="1" x14ac:dyDescent="0.25">
      <c r="A6" s="70" t="s">
        <v>157</v>
      </c>
      <c r="B6" s="71">
        <v>1440.9639999999999</v>
      </c>
      <c r="C6" s="71">
        <v>1275.153</v>
      </c>
      <c r="D6" s="71">
        <v>1248.1690000000001</v>
      </c>
      <c r="E6" s="71">
        <v>1199.6410000000001</v>
      </c>
      <c r="F6" s="71">
        <v>1256.2940000000001</v>
      </c>
    </row>
    <row r="7" spans="1:6" ht="15" customHeight="1" x14ac:dyDescent="0.25">
      <c r="A7" s="70" t="s">
        <v>158</v>
      </c>
      <c r="B7" s="71">
        <v>1447.0564000000002</v>
      </c>
      <c r="C7" s="71">
        <v>1595.3940000000002</v>
      </c>
      <c r="D7" s="71">
        <v>1610.866</v>
      </c>
      <c r="E7" s="71">
        <v>1551.816</v>
      </c>
      <c r="F7" s="71">
        <v>1599.4839999999999</v>
      </c>
    </row>
    <row r="8" spans="1:6" ht="15" customHeight="1" x14ac:dyDescent="0.25">
      <c r="A8" s="70" t="s">
        <v>159</v>
      </c>
      <c r="B8" s="71">
        <v>595.82000000000005</v>
      </c>
      <c r="C8" s="71">
        <v>680.596</v>
      </c>
      <c r="D8" s="71">
        <v>726.71900000000005</v>
      </c>
      <c r="E8" s="71">
        <v>718.68200000000002</v>
      </c>
      <c r="F8" s="71">
        <v>756.66499999999996</v>
      </c>
    </row>
    <row r="9" spans="1:6" ht="15" customHeight="1" x14ac:dyDescent="0.25">
      <c r="A9" s="68" t="s">
        <v>160</v>
      </c>
      <c r="B9" s="69">
        <f>B3-SUM(B4:B8)</f>
        <v>26398.152600000001</v>
      </c>
      <c r="C9" s="69">
        <f t="shared" ref="C9:F9" si="0">C3-SUM(C4:C8)</f>
        <v>27526.024886425977</v>
      </c>
      <c r="D9" s="69">
        <f t="shared" si="0"/>
        <v>27473.579932301545</v>
      </c>
      <c r="E9" s="69">
        <f t="shared" si="0"/>
        <v>27605.394449842817</v>
      </c>
      <c r="F9" s="69">
        <f t="shared" si="0"/>
        <v>28344.958163463692</v>
      </c>
    </row>
    <row r="10" spans="1:6" ht="15" customHeight="1" x14ac:dyDescent="0.25">
      <c r="A10" s="72" t="s">
        <v>161</v>
      </c>
      <c r="B10" s="73">
        <f>SUM(B12:B16)</f>
        <v>10298.699999999997</v>
      </c>
      <c r="C10" s="73">
        <f>SUM(C12:C16)</f>
        <v>10837.816886425975</v>
      </c>
      <c r="D10" s="73">
        <f>SUM(D12:D16)</f>
        <v>11024.067432301541</v>
      </c>
      <c r="E10" s="73">
        <f>SUM(E12:E16)</f>
        <v>11036.01844984281</v>
      </c>
      <c r="F10" s="73">
        <f>SUM(F12:F16)</f>
        <v>11132.354163463689</v>
      </c>
    </row>
    <row r="11" spans="1:6" ht="15" customHeight="1" x14ac:dyDescent="0.25">
      <c r="A11" s="74" t="s">
        <v>162</v>
      </c>
      <c r="B11" s="75"/>
      <c r="C11" s="75">
        <f>(C10/B10-1)*100</f>
        <v>5.2348052319805216</v>
      </c>
      <c r="D11" s="75">
        <f t="shared" ref="D11:F11" si="1">(D10/C10-1)*100</f>
        <v>1.718524568438129</v>
      </c>
      <c r="E11" s="75">
        <f t="shared" si="1"/>
        <v>0.10840842197910039</v>
      </c>
      <c r="F11" s="75">
        <f t="shared" si="1"/>
        <v>0.87292091852431142</v>
      </c>
    </row>
    <row r="12" spans="1:6" ht="15" customHeight="1" x14ac:dyDescent="0.25">
      <c r="A12" s="70" t="s">
        <v>112</v>
      </c>
      <c r="B12" s="71">
        <v>6348.6859999999997</v>
      </c>
      <c r="C12" s="71">
        <v>6376.2659999999996</v>
      </c>
      <c r="D12" s="71">
        <v>6763.8504999999996</v>
      </c>
      <c r="E12" s="71">
        <v>6842.5843333333332</v>
      </c>
      <c r="F12" s="71">
        <v>6938.1890000000003</v>
      </c>
    </row>
    <row r="13" spans="1:6" ht="15" customHeight="1" x14ac:dyDescent="0.25">
      <c r="A13" s="70" t="s">
        <v>163</v>
      </c>
      <c r="B13" s="71">
        <v>74.293000000000006</v>
      </c>
      <c r="C13" s="71">
        <v>77.147682425974466</v>
      </c>
      <c r="D13" s="71">
        <v>93.413801465541979</v>
      </c>
      <c r="E13" s="71">
        <v>101.40174065176248</v>
      </c>
      <c r="F13" s="71">
        <v>109.8763800888201</v>
      </c>
    </row>
    <row r="14" spans="1:6" ht="15" customHeight="1" x14ac:dyDescent="0.25">
      <c r="A14" s="70" t="s">
        <v>115</v>
      </c>
      <c r="B14" s="71">
        <v>3597.3339999999998</v>
      </c>
      <c r="C14" s="71">
        <v>4129.3020000000006</v>
      </c>
      <c r="D14" s="71">
        <v>3867.4059999999999</v>
      </c>
      <c r="E14" s="71">
        <v>3784.8376666666663</v>
      </c>
      <c r="F14" s="71">
        <v>3768.6659999999997</v>
      </c>
    </row>
    <row r="15" spans="1:6" ht="15" customHeight="1" x14ac:dyDescent="0.25">
      <c r="A15" s="70" t="s">
        <v>164</v>
      </c>
      <c r="B15" s="71">
        <v>194.15899999999999</v>
      </c>
      <c r="C15" s="71">
        <v>220.95520400000004</v>
      </c>
      <c r="D15" s="71">
        <v>255.26213083599998</v>
      </c>
      <c r="E15" s="71">
        <v>262.43370919104797</v>
      </c>
      <c r="F15" s="71">
        <v>270.25378337486899</v>
      </c>
    </row>
    <row r="16" spans="1:6" ht="15" customHeight="1" x14ac:dyDescent="0.25">
      <c r="A16" s="70" t="s">
        <v>116</v>
      </c>
      <c r="B16" s="71">
        <v>84.227999999999994</v>
      </c>
      <c r="C16" s="71">
        <v>34.146000000000001</v>
      </c>
      <c r="D16" s="71">
        <v>44.134999999999998</v>
      </c>
      <c r="E16" s="71">
        <v>44.761000000000003</v>
      </c>
      <c r="F16" s="71">
        <v>45.369</v>
      </c>
    </row>
    <row r="17" spans="1:6" ht="15" customHeight="1" x14ac:dyDescent="0.25">
      <c r="A17" s="76" t="s">
        <v>165</v>
      </c>
      <c r="B17" s="73">
        <f>B19+B28+B27</f>
        <v>8751.7080000000024</v>
      </c>
      <c r="C17" s="73">
        <f t="shared" ref="C17:F17" si="2">C19+C28+C27</f>
        <v>8995.1674000000039</v>
      </c>
      <c r="D17" s="73">
        <f t="shared" si="2"/>
        <v>9186.0750000000007</v>
      </c>
      <c r="E17" s="73">
        <f t="shared" si="2"/>
        <v>9386.07</v>
      </c>
      <c r="F17" s="73">
        <f t="shared" si="2"/>
        <v>9658.1399999999976</v>
      </c>
    </row>
    <row r="18" spans="1:6" ht="15" customHeight="1" x14ac:dyDescent="0.25">
      <c r="A18" s="74" t="s">
        <v>162</v>
      </c>
      <c r="B18" s="75"/>
      <c r="C18" s="75">
        <f>(C17/B17-1)*100</f>
        <v>2.7818501257126149</v>
      </c>
      <c r="D18" s="75">
        <f t="shared" ref="D18:F18" si="3">(D17/C17-1)*100</f>
        <v>2.1223351552078551</v>
      </c>
      <c r="E18" s="75">
        <f t="shared" si="3"/>
        <v>2.1771540075603557</v>
      </c>
      <c r="F18" s="75">
        <f t="shared" si="3"/>
        <v>2.8986572655008702</v>
      </c>
    </row>
    <row r="19" spans="1:6" ht="15" customHeight="1" x14ac:dyDescent="0.25">
      <c r="A19" s="77" t="s">
        <v>123</v>
      </c>
      <c r="B19" s="71">
        <f>SUM(B20:B26)</f>
        <v>8606.1530000000021</v>
      </c>
      <c r="C19" s="71">
        <f t="shared" ref="C19:F19" si="4">SUM(C20:C26)</f>
        <v>8837.4770000000026</v>
      </c>
      <c r="D19" s="71">
        <f t="shared" si="4"/>
        <v>9032.0149999999994</v>
      </c>
      <c r="E19" s="71">
        <f t="shared" si="4"/>
        <v>9228.128999999999</v>
      </c>
      <c r="F19" s="71">
        <f t="shared" si="4"/>
        <v>9495.364999999998</v>
      </c>
    </row>
    <row r="20" spans="1:6" ht="15" customHeight="1" x14ac:dyDescent="0.25">
      <c r="A20" s="78" t="s">
        <v>166</v>
      </c>
      <c r="B20" s="71">
        <v>26.855000000000004</v>
      </c>
      <c r="C20" s="71">
        <v>26.855000000000004</v>
      </c>
      <c r="D20" s="71">
        <v>30.611999999999998</v>
      </c>
      <c r="E20" s="71">
        <v>29.939999999999998</v>
      </c>
      <c r="F20" s="71">
        <v>25.461999999999996</v>
      </c>
    </row>
    <row r="21" spans="1:6" ht="15" customHeight="1" x14ac:dyDescent="0.25">
      <c r="A21" s="78" t="s">
        <v>167</v>
      </c>
      <c r="B21" s="71">
        <v>380.81200000000001</v>
      </c>
      <c r="C21" s="71">
        <v>416.54</v>
      </c>
      <c r="D21" s="71">
        <v>441.27100000000002</v>
      </c>
      <c r="E21" s="71">
        <v>454.58800000000002</v>
      </c>
      <c r="F21" s="71">
        <v>466.07900000000001</v>
      </c>
    </row>
    <row r="22" spans="1:6" ht="15" customHeight="1" x14ac:dyDescent="0.25">
      <c r="A22" s="78" t="s">
        <v>168</v>
      </c>
      <c r="B22" s="71">
        <v>6242.01</v>
      </c>
      <c r="C22" s="71">
        <v>6398.5870000000004</v>
      </c>
      <c r="D22" s="71">
        <v>6545.8729999999996</v>
      </c>
      <c r="E22" s="71">
        <v>6711.5209999999997</v>
      </c>
      <c r="F22" s="71">
        <v>6941.1390000000001</v>
      </c>
    </row>
    <row r="23" spans="1:6" ht="15" customHeight="1" x14ac:dyDescent="0.25">
      <c r="A23" s="78" t="s">
        <v>169</v>
      </c>
      <c r="B23" s="71">
        <v>154.721</v>
      </c>
      <c r="C23" s="71">
        <v>157.286</v>
      </c>
      <c r="D23" s="71">
        <v>147.126</v>
      </c>
      <c r="E23" s="71">
        <v>138.577</v>
      </c>
      <c r="F23" s="71">
        <v>130.88300000000001</v>
      </c>
    </row>
    <row r="24" spans="1:6" ht="15" customHeight="1" x14ac:dyDescent="0.25">
      <c r="A24" s="78" t="s">
        <v>170</v>
      </c>
      <c r="B24" s="71">
        <v>1360.89</v>
      </c>
      <c r="C24" s="71">
        <v>1374.883</v>
      </c>
      <c r="D24" s="71">
        <v>1395.4290000000001</v>
      </c>
      <c r="E24" s="71">
        <v>1410.7049999999999</v>
      </c>
      <c r="F24" s="71">
        <v>1432.808</v>
      </c>
    </row>
    <row r="25" spans="1:6" ht="15" customHeight="1" x14ac:dyDescent="0.25">
      <c r="A25" s="79" t="s">
        <v>171</v>
      </c>
      <c r="B25" s="71">
        <v>176.56899999999999</v>
      </c>
      <c r="C25" s="71">
        <v>201.00399999999999</v>
      </c>
      <c r="D25" s="71">
        <v>212.041</v>
      </c>
      <c r="E25" s="71">
        <v>224.131</v>
      </c>
      <c r="F25" s="71">
        <v>237.89099999999999</v>
      </c>
    </row>
    <row r="26" spans="1:6" ht="15" customHeight="1" x14ac:dyDescent="0.25">
      <c r="A26" s="80" t="s">
        <v>172</v>
      </c>
      <c r="B26" s="71">
        <v>264.29599999999999</v>
      </c>
      <c r="C26" s="71">
        <v>262.322</v>
      </c>
      <c r="D26" s="71">
        <v>259.66300000000001</v>
      </c>
      <c r="E26" s="71">
        <v>258.66699999999997</v>
      </c>
      <c r="F26" s="71">
        <v>261.10300000000001</v>
      </c>
    </row>
    <row r="27" spans="1:6" ht="15" customHeight="1" x14ac:dyDescent="0.25">
      <c r="A27" s="81" t="s">
        <v>173</v>
      </c>
      <c r="B27" s="71">
        <v>93.35</v>
      </c>
      <c r="C27" s="71">
        <v>97.64139999999999</v>
      </c>
      <c r="D27" s="71">
        <v>98.02</v>
      </c>
      <c r="E27" s="71">
        <v>98.52</v>
      </c>
      <c r="F27" s="71">
        <v>99.02</v>
      </c>
    </row>
    <row r="28" spans="1:6" ht="15" customHeight="1" x14ac:dyDescent="0.25">
      <c r="A28" s="82" t="s">
        <v>174</v>
      </c>
      <c r="B28" s="71">
        <v>52.204999999999998</v>
      </c>
      <c r="C28" s="71">
        <v>60.048999999999999</v>
      </c>
      <c r="D28" s="71">
        <v>56.04</v>
      </c>
      <c r="E28" s="71">
        <v>59.420999999999999</v>
      </c>
      <c r="F28" s="71">
        <v>63.755000000000003</v>
      </c>
    </row>
    <row r="29" spans="1:6" ht="15" customHeight="1" x14ac:dyDescent="0.25">
      <c r="A29" s="83" t="s">
        <v>175</v>
      </c>
      <c r="B29" s="73">
        <f>B31+B32+B33+B34</f>
        <v>5510.1935999999987</v>
      </c>
      <c r="C29" s="73">
        <f>C31+C32+C33+C34</f>
        <v>5735.7356000000018</v>
      </c>
      <c r="D29" s="73">
        <f>D31+D32+D33+D34</f>
        <v>5783.2435000000005</v>
      </c>
      <c r="E29" s="73">
        <f>E31+E32+E33+E34</f>
        <v>5784.8910000000042</v>
      </c>
      <c r="F29" s="73">
        <f>F31+F32+F33+F34</f>
        <v>6029.7769999999982</v>
      </c>
    </row>
    <row r="30" spans="1:6" ht="15" customHeight="1" x14ac:dyDescent="0.25">
      <c r="A30" s="84" t="s">
        <v>162</v>
      </c>
      <c r="B30" s="75"/>
      <c r="C30" s="75">
        <f>(C29/B29-1)*100</f>
        <v>4.0931774157627165</v>
      </c>
      <c r="D30" s="75">
        <f t="shared" ref="D30:F30" si="5">(D29/C29-1)*100</f>
        <v>0.82827911384197872</v>
      </c>
      <c r="E30" s="75">
        <f t="shared" si="5"/>
        <v>2.8487474200300511E-2</v>
      </c>
      <c r="F30" s="75">
        <f t="shared" si="5"/>
        <v>4.2331998995312814</v>
      </c>
    </row>
    <row r="31" spans="1:6" ht="15" customHeight="1" x14ac:dyDescent="0.25">
      <c r="A31" s="85" t="s">
        <v>117</v>
      </c>
      <c r="B31" s="71">
        <v>631.23599999999999</v>
      </c>
      <c r="C31" s="71">
        <v>524.24699999999996</v>
      </c>
      <c r="D31" s="71">
        <v>495.86500000000001</v>
      </c>
      <c r="E31" s="71">
        <v>488.71299999999997</v>
      </c>
      <c r="F31" s="71">
        <v>487.30400000000009</v>
      </c>
    </row>
    <row r="32" spans="1:6" ht="15" customHeight="1" x14ac:dyDescent="0.25">
      <c r="A32" s="85" t="s">
        <v>123</v>
      </c>
      <c r="B32" s="71">
        <v>439.05459999999908</v>
      </c>
      <c r="C32" s="71">
        <v>399.80799999999908</v>
      </c>
      <c r="D32" s="71">
        <v>452.26100000000133</v>
      </c>
      <c r="E32" s="71">
        <v>411.17999999999824</v>
      </c>
      <c r="F32" s="71">
        <v>418.73800000000165</v>
      </c>
    </row>
    <row r="33" spans="1:6" ht="15" customHeight="1" x14ac:dyDescent="0.25">
      <c r="A33" s="85" t="s">
        <v>108</v>
      </c>
      <c r="B33" s="71">
        <f>409.68+183.849</f>
        <v>593.529</v>
      </c>
      <c r="C33" s="71">
        <v>806.21560000000272</v>
      </c>
      <c r="D33" s="71">
        <v>787.24649999999883</v>
      </c>
      <c r="E33" s="71">
        <v>748.35000000000559</v>
      </c>
      <c r="F33" s="71">
        <v>768.46599999999648</v>
      </c>
    </row>
    <row r="34" spans="1:6" ht="15" customHeight="1" x14ac:dyDescent="0.25">
      <c r="A34" s="86" t="s">
        <v>138</v>
      </c>
      <c r="B34" s="71">
        <v>3846.3739999999998</v>
      </c>
      <c r="C34" s="71">
        <v>4005.4650000000001</v>
      </c>
      <c r="D34" s="71">
        <v>4047.8710000000001</v>
      </c>
      <c r="E34" s="71">
        <v>4136.6480000000001</v>
      </c>
      <c r="F34" s="71">
        <v>4355.2690000000002</v>
      </c>
    </row>
    <row r="35" spans="1:6" ht="15" customHeight="1" x14ac:dyDescent="0.25">
      <c r="A35" s="87" t="s">
        <v>176</v>
      </c>
      <c r="B35" s="73">
        <f>SUM(B37:B38)</f>
        <v>1837.5509999999999</v>
      </c>
      <c r="C35" s="73">
        <f>SUM(C37:C38)</f>
        <v>1957.3049999999998</v>
      </c>
      <c r="D35" s="73">
        <f>SUM(D37:D38)</f>
        <v>1480.194</v>
      </c>
      <c r="E35" s="73">
        <f>SUM(E37:E38)</f>
        <v>1398.4150000000002</v>
      </c>
      <c r="F35" s="73">
        <f>SUM(F37:F38)</f>
        <v>1524.6870000000001</v>
      </c>
    </row>
    <row r="36" spans="1:6" ht="15" customHeight="1" x14ac:dyDescent="0.25">
      <c r="A36" s="88" t="s">
        <v>162</v>
      </c>
      <c r="B36" s="75"/>
      <c r="C36" s="75">
        <f>(C35/B35-1)*100</f>
        <v>6.5170436085855599</v>
      </c>
      <c r="D36" s="75">
        <f t="shared" ref="D36:F36" si="6">(D35/C35-1)*100</f>
        <v>-24.37591484209155</v>
      </c>
      <c r="E36" s="75">
        <f t="shared" si="6"/>
        <v>-5.5248839003535828</v>
      </c>
      <c r="F36" s="75">
        <f t="shared" si="6"/>
        <v>9.0296514267939045</v>
      </c>
    </row>
    <row r="37" spans="1:6" ht="15" customHeight="1" x14ac:dyDescent="0.25">
      <c r="A37" s="89" t="s">
        <v>142</v>
      </c>
      <c r="B37" s="71">
        <f>-183.849+1689.693</f>
        <v>1505.8440000000001</v>
      </c>
      <c r="C37" s="71">
        <v>1595.0779999999997</v>
      </c>
      <c r="D37" s="71">
        <v>1333.3679999999999</v>
      </c>
      <c r="E37" s="71">
        <v>1270.3370000000002</v>
      </c>
      <c r="F37" s="71">
        <v>1391.5010000000002</v>
      </c>
    </row>
    <row r="38" spans="1:6" ht="15" customHeight="1" x14ac:dyDescent="0.25">
      <c r="A38" s="90" t="s">
        <v>109</v>
      </c>
      <c r="B38" s="91">
        <v>331.70699999999999</v>
      </c>
      <c r="C38" s="91">
        <v>362.22700000000015</v>
      </c>
      <c r="D38" s="91">
        <v>146.82599999999999</v>
      </c>
      <c r="E38" s="91">
        <v>128.07799999999997</v>
      </c>
      <c r="F38" s="91">
        <v>133.18599999999998</v>
      </c>
    </row>
    <row r="39" spans="1:6" ht="15" customHeight="1" x14ac:dyDescent="0.25">
      <c r="A39" s="1282" t="s">
        <v>177</v>
      </c>
      <c r="B39" s="1282"/>
      <c r="C39" s="1282"/>
      <c r="D39" s="1283" t="s">
        <v>178</v>
      </c>
      <c r="E39" s="1283"/>
      <c r="F39" s="1283"/>
    </row>
  </sheetData>
  <mergeCells count="3">
    <mergeCell ref="A1:F1"/>
    <mergeCell ref="A39:C39"/>
    <mergeCell ref="D39:F39"/>
  </mergeCells>
  <pageMargins left="0.7" right="0.7" top="0.75" bottom="0.75" header="0.3" footer="0.3"/>
  <ignoredErrors>
    <ignoredError sqref="B19:G19" formulaRange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showGridLines="0" workbookViewId="0">
      <selection sqref="A1:F1"/>
    </sheetView>
  </sheetViews>
  <sheetFormatPr defaultRowHeight="15" customHeight="1" x14ac:dyDescent="0.25"/>
  <cols>
    <col min="1" max="1" width="46.42578125" style="65" customWidth="1"/>
    <col min="2" max="6" width="8.5703125" style="65" customWidth="1"/>
    <col min="7" max="16384" width="9.140625" style="65"/>
  </cols>
  <sheetData>
    <row r="1" spans="1:6" ht="15" customHeight="1" x14ac:dyDescent="0.25">
      <c r="A1" s="1281" t="s">
        <v>179</v>
      </c>
      <c r="B1" s="1281"/>
      <c r="C1" s="1281"/>
      <c r="D1" s="1281"/>
      <c r="E1" s="1281"/>
      <c r="F1" s="1281"/>
    </row>
    <row r="2" spans="1:6" ht="15" customHeight="1" x14ac:dyDescent="0.25">
      <c r="A2" s="66"/>
      <c r="B2" s="67" t="s">
        <v>153</v>
      </c>
      <c r="C2" s="67" t="s">
        <v>76</v>
      </c>
      <c r="D2" s="67" t="s">
        <v>180</v>
      </c>
      <c r="E2" s="67" t="s">
        <v>181</v>
      </c>
      <c r="F2" s="67" t="s">
        <v>182</v>
      </c>
    </row>
    <row r="3" spans="1:6" ht="15" customHeight="1" x14ac:dyDescent="0.25">
      <c r="A3" s="68" t="s">
        <v>154</v>
      </c>
      <c r="B3" s="69">
        <v>31461.524999999998</v>
      </c>
      <c r="C3" s="69">
        <v>33783.441886425979</v>
      </c>
      <c r="D3" s="69">
        <v>33146.350874798511</v>
      </c>
      <c r="E3" s="69">
        <v>34360.667493951783</v>
      </c>
      <c r="F3" s="69">
        <v>35792.265643129569</v>
      </c>
    </row>
    <row r="4" spans="1:6" ht="15" customHeight="1" x14ac:dyDescent="0.25">
      <c r="A4" s="70" t="s">
        <v>155</v>
      </c>
      <c r="B4" s="71">
        <v>1196.0070000000001</v>
      </c>
      <c r="C4" s="71">
        <v>2096.3980000000001</v>
      </c>
      <c r="D4" s="71">
        <v>1076.4696973002972</v>
      </c>
      <c r="E4" s="71">
        <v>1223.0768761517222</v>
      </c>
      <c r="F4" s="71">
        <v>1260.9793137074414</v>
      </c>
    </row>
    <row r="5" spans="1:6" ht="15" customHeight="1" x14ac:dyDescent="0.25">
      <c r="A5" s="70" t="s">
        <v>156</v>
      </c>
      <c r="B5" s="71">
        <v>383.52499999999998</v>
      </c>
      <c r="C5" s="71">
        <v>609.87599999999998</v>
      </c>
      <c r="D5" s="71">
        <v>306.45634165276198</v>
      </c>
      <c r="E5" s="71">
        <v>397.35320848903899</v>
      </c>
      <c r="F5" s="71">
        <v>411.71138203645501</v>
      </c>
    </row>
    <row r="6" spans="1:6" ht="15" customHeight="1" x14ac:dyDescent="0.25">
      <c r="A6" s="70" t="s">
        <v>157</v>
      </c>
      <c r="B6" s="71">
        <v>1440.9639999999999</v>
      </c>
      <c r="C6" s="71">
        <v>1275.153</v>
      </c>
      <c r="D6" s="71">
        <v>1308.273330148071</v>
      </c>
      <c r="E6" s="71">
        <v>1248.217842736583</v>
      </c>
      <c r="F6" s="71">
        <v>1359.7798850811178</v>
      </c>
    </row>
    <row r="7" spans="1:6" ht="15" customHeight="1" x14ac:dyDescent="0.25">
      <c r="A7" s="70" t="s">
        <v>158</v>
      </c>
      <c r="B7" s="71">
        <v>1447.0564000000002</v>
      </c>
      <c r="C7" s="71">
        <v>1595.3940000000002</v>
      </c>
      <c r="D7" s="71">
        <v>1661.2233640776703</v>
      </c>
      <c r="E7" s="71">
        <v>1701.8826771844663</v>
      </c>
      <c r="F7" s="71">
        <v>1754.1589368932041</v>
      </c>
    </row>
    <row r="8" spans="1:6" ht="15" customHeight="1" x14ac:dyDescent="0.25">
      <c r="A8" s="70" t="s">
        <v>159</v>
      </c>
      <c r="B8" s="71">
        <v>595.82000000000005</v>
      </c>
      <c r="C8" s="71">
        <v>680.596</v>
      </c>
      <c r="D8" s="71">
        <v>748.29233320430205</v>
      </c>
      <c r="E8" s="71">
        <v>747.49108799415865</v>
      </c>
      <c r="F8" s="71">
        <v>789.91465514382116</v>
      </c>
    </row>
    <row r="9" spans="1:6" ht="15" customHeight="1" x14ac:dyDescent="0.25">
      <c r="A9" s="68" t="s">
        <v>160</v>
      </c>
      <c r="B9" s="69">
        <f>B3-SUM(B4:B8)</f>
        <v>26398.152599999998</v>
      </c>
      <c r="C9" s="69">
        <f t="shared" ref="C9:F9" si="0">C3-SUM(C4:C8)</f>
        <v>27526.024886425977</v>
      </c>
      <c r="D9" s="69">
        <f t="shared" si="0"/>
        <v>28045.635808415409</v>
      </c>
      <c r="E9" s="69">
        <f t="shared" si="0"/>
        <v>29042.645801395814</v>
      </c>
      <c r="F9" s="69">
        <f t="shared" si="0"/>
        <v>30215.72147026753</v>
      </c>
    </row>
    <row r="10" spans="1:6" ht="15" customHeight="1" x14ac:dyDescent="0.25">
      <c r="A10" s="72" t="s">
        <v>161</v>
      </c>
      <c r="B10" s="73">
        <f>SUM(B12:B16)</f>
        <v>10298.699999999997</v>
      </c>
      <c r="C10" s="73">
        <f>SUM(C12:C16)</f>
        <v>10837.816886425975</v>
      </c>
      <c r="D10" s="73">
        <f>SUM(D12:D16)</f>
        <v>11140.414565702304</v>
      </c>
      <c r="E10" s="73">
        <f>SUM(E12:E16)</f>
        <v>11531.284487322051</v>
      </c>
      <c r="F10" s="73">
        <f>SUM(F12:F16)</f>
        <v>11979.993366671259</v>
      </c>
    </row>
    <row r="11" spans="1:6" ht="15" customHeight="1" x14ac:dyDescent="0.25">
      <c r="A11" s="74" t="s">
        <v>162</v>
      </c>
      <c r="B11" s="75"/>
      <c r="C11" s="75">
        <f>(C10/B10-1)*100</f>
        <v>5.2348052319805216</v>
      </c>
      <c r="D11" s="75">
        <f>(D10/C10-1)*100</f>
        <v>2.7920538097974568</v>
      </c>
      <c r="E11" s="75">
        <f>(E10/D10-1)*100</f>
        <v>3.508576088569515</v>
      </c>
      <c r="F11" s="75">
        <f>(F10/E10-1)*100</f>
        <v>3.8912306763616566</v>
      </c>
    </row>
    <row r="12" spans="1:6" ht="15" customHeight="1" x14ac:dyDescent="0.25">
      <c r="A12" s="70" t="s">
        <v>112</v>
      </c>
      <c r="B12" s="71">
        <v>6348.6859999999997</v>
      </c>
      <c r="C12" s="71">
        <v>6376.2659999999996</v>
      </c>
      <c r="D12" s="71">
        <v>6542.450860103947</v>
      </c>
      <c r="E12" s="71">
        <v>6857.0601506179837</v>
      </c>
      <c r="F12" s="71">
        <v>7189.7513113402329</v>
      </c>
    </row>
    <row r="13" spans="1:6" ht="15" customHeight="1" x14ac:dyDescent="0.25">
      <c r="A13" s="70" t="s">
        <v>183</v>
      </c>
      <c r="B13" s="71">
        <v>74.293000000000006</v>
      </c>
      <c r="C13" s="71">
        <v>77.147682425974466</v>
      </c>
      <c r="D13" s="71">
        <v>93.413801465541979</v>
      </c>
      <c r="E13" s="71">
        <v>101.40174065176248</v>
      </c>
      <c r="F13" s="71">
        <v>109.8763800888201</v>
      </c>
    </row>
    <row r="14" spans="1:6" ht="15" customHeight="1" x14ac:dyDescent="0.25">
      <c r="A14" s="70" t="s">
        <v>115</v>
      </c>
      <c r="B14" s="71">
        <v>3597.3339999999998</v>
      </c>
      <c r="C14" s="71">
        <v>4129.3020000000006</v>
      </c>
      <c r="D14" s="71">
        <v>4214.6637292968144</v>
      </c>
      <c r="E14" s="71">
        <v>4275.176234113258</v>
      </c>
      <c r="F14" s="71">
        <v>4374.2301987171259</v>
      </c>
    </row>
    <row r="15" spans="1:6" ht="15" customHeight="1" x14ac:dyDescent="0.25">
      <c r="A15" s="70" t="s">
        <v>184</v>
      </c>
      <c r="B15" s="71">
        <v>194.15899999999999</v>
      </c>
      <c r="C15" s="71">
        <v>220.95520400000004</v>
      </c>
      <c r="D15" s="71">
        <v>255.26213083599998</v>
      </c>
      <c r="E15" s="71">
        <v>262.43370919104797</v>
      </c>
      <c r="F15" s="71">
        <v>270.25378337486899</v>
      </c>
    </row>
    <row r="16" spans="1:6" ht="15" customHeight="1" x14ac:dyDescent="0.25">
      <c r="A16" s="70" t="s">
        <v>116</v>
      </c>
      <c r="B16" s="71">
        <v>84.227999999999994</v>
      </c>
      <c r="C16" s="71">
        <v>34.146000000000001</v>
      </c>
      <c r="D16" s="71">
        <v>34.624043999999998</v>
      </c>
      <c r="E16" s="71">
        <v>35.212652747999996</v>
      </c>
      <c r="F16" s="71">
        <v>35.881693150211994</v>
      </c>
    </row>
    <row r="17" spans="1:6" ht="15" customHeight="1" x14ac:dyDescent="0.25">
      <c r="A17" s="76" t="s">
        <v>165</v>
      </c>
      <c r="B17" s="73">
        <f>B19+B28+B27</f>
        <v>8751.7080000000024</v>
      </c>
      <c r="C17" s="73">
        <f>C19+C28+C27</f>
        <v>8995.1674000000039</v>
      </c>
      <c r="D17" s="73">
        <f>D19+D28+D27</f>
        <v>9147.9568405314094</v>
      </c>
      <c r="E17" s="73">
        <f>E19+E28+E27</f>
        <v>9367.0672116911683</v>
      </c>
      <c r="F17" s="73">
        <f>F19+F28+F27</f>
        <v>9659.8917937001643</v>
      </c>
    </row>
    <row r="18" spans="1:6" ht="15" customHeight="1" x14ac:dyDescent="0.25">
      <c r="A18" s="74" t="s">
        <v>162</v>
      </c>
      <c r="B18" s="75"/>
      <c r="C18" s="75">
        <f>(C17/B17-1)*100</f>
        <v>2.7818501257126149</v>
      </c>
      <c r="D18" s="75">
        <f>(D17/C17-1)*100</f>
        <v>1.6985725082937941</v>
      </c>
      <c r="E18" s="75">
        <f>(E17/D17-1)*100</f>
        <v>2.3951837003532539</v>
      </c>
      <c r="F18" s="75">
        <f>(F17/E17-1)*100</f>
        <v>3.1261074079143691</v>
      </c>
    </row>
    <row r="19" spans="1:6" ht="15" customHeight="1" x14ac:dyDescent="0.25">
      <c r="A19" s="77" t="s">
        <v>123</v>
      </c>
      <c r="B19" s="71">
        <f>SUM(B20:B26)</f>
        <v>8606.1530000000021</v>
      </c>
      <c r="C19" s="71">
        <f t="shared" ref="C19:F19" si="1">SUM(C20:C26)</f>
        <v>8837.4770000000026</v>
      </c>
      <c r="D19" s="71">
        <f t="shared" si="1"/>
        <v>9008.0534841051795</v>
      </c>
      <c r="E19" s="71">
        <f t="shared" si="1"/>
        <v>9226.7942019268085</v>
      </c>
      <c r="F19" s="71">
        <f t="shared" si="1"/>
        <v>9519.0798874591528</v>
      </c>
    </row>
    <row r="20" spans="1:6" ht="15" customHeight="1" x14ac:dyDescent="0.25">
      <c r="A20" s="78" t="s">
        <v>166</v>
      </c>
      <c r="B20" s="71">
        <v>26.855000000000004</v>
      </c>
      <c r="C20" s="71">
        <v>26.855000000000004</v>
      </c>
      <c r="D20" s="71">
        <v>27.230970000000003</v>
      </c>
      <c r="E20" s="71">
        <v>27.69389649</v>
      </c>
      <c r="F20" s="71">
        <v>28.220080523309999</v>
      </c>
    </row>
    <row r="21" spans="1:6" ht="15" customHeight="1" x14ac:dyDescent="0.25">
      <c r="A21" s="78" t="s">
        <v>167</v>
      </c>
      <c r="B21" s="71">
        <v>380.81200000000001</v>
      </c>
      <c r="C21" s="71">
        <v>416.54</v>
      </c>
      <c r="D21" s="71">
        <v>433.53147898236114</v>
      </c>
      <c r="E21" s="71">
        <v>456.73219060148654</v>
      </c>
      <c r="F21" s="71">
        <v>482.16372697385731</v>
      </c>
    </row>
    <row r="22" spans="1:6" ht="15" customHeight="1" x14ac:dyDescent="0.25">
      <c r="A22" s="78" t="s">
        <v>168</v>
      </c>
      <c r="B22" s="71">
        <v>6242.01</v>
      </c>
      <c r="C22" s="71">
        <v>6398.5870000000004</v>
      </c>
      <c r="D22" s="71">
        <v>6545.8729999999996</v>
      </c>
      <c r="E22" s="71">
        <v>6711.5209999999997</v>
      </c>
      <c r="F22" s="71">
        <v>6941.1390000000001</v>
      </c>
    </row>
    <row r="23" spans="1:6" ht="15" customHeight="1" x14ac:dyDescent="0.25">
      <c r="A23" s="78" t="s">
        <v>169</v>
      </c>
      <c r="B23" s="71">
        <v>154.721</v>
      </c>
      <c r="C23" s="71">
        <v>157.286</v>
      </c>
      <c r="D23" s="71">
        <v>146.62704951745101</v>
      </c>
      <c r="E23" s="71">
        <v>141.11629087549721</v>
      </c>
      <c r="F23" s="71">
        <v>133.49159952296515</v>
      </c>
    </row>
    <row r="24" spans="1:6" ht="15" customHeight="1" x14ac:dyDescent="0.25">
      <c r="A24" s="78" t="s">
        <v>170</v>
      </c>
      <c r="B24" s="71">
        <v>1360.89</v>
      </c>
      <c r="C24" s="71">
        <v>1374.883</v>
      </c>
      <c r="D24" s="71">
        <v>1383.086985605368</v>
      </c>
      <c r="E24" s="71">
        <v>1406.9328239598262</v>
      </c>
      <c r="F24" s="71">
        <v>1435.0714804390227</v>
      </c>
    </row>
    <row r="25" spans="1:6" ht="15" customHeight="1" x14ac:dyDescent="0.25">
      <c r="A25" s="79" t="s">
        <v>185</v>
      </c>
      <c r="B25" s="71">
        <v>176.56899999999999</v>
      </c>
      <c r="C25" s="71">
        <v>201.00399999999999</v>
      </c>
      <c r="D25" s="71">
        <v>212.041</v>
      </c>
      <c r="E25" s="71">
        <v>224.131</v>
      </c>
      <c r="F25" s="71">
        <v>237.89099999999999</v>
      </c>
    </row>
    <row r="26" spans="1:6" ht="15" customHeight="1" x14ac:dyDescent="0.25">
      <c r="A26" s="80" t="s">
        <v>172</v>
      </c>
      <c r="B26" s="71">
        <v>264.29599999999999</v>
      </c>
      <c r="C26" s="71">
        <v>262.322</v>
      </c>
      <c r="D26" s="71">
        <v>259.66300000000001</v>
      </c>
      <c r="E26" s="71">
        <v>258.66699999999997</v>
      </c>
      <c r="F26" s="71">
        <v>261.10300000000001</v>
      </c>
    </row>
    <row r="27" spans="1:6" ht="15" customHeight="1" x14ac:dyDescent="0.25">
      <c r="A27" s="81" t="s">
        <v>173</v>
      </c>
      <c r="B27" s="71">
        <v>93.35</v>
      </c>
      <c r="C27" s="71">
        <v>97.64139999999999</v>
      </c>
      <c r="D27" s="71">
        <v>83.863356426228506</v>
      </c>
      <c r="E27" s="71">
        <v>80.852009764360204</v>
      </c>
      <c r="F27" s="71">
        <v>77.056906241012001</v>
      </c>
    </row>
    <row r="28" spans="1:6" ht="15" customHeight="1" x14ac:dyDescent="0.25">
      <c r="A28" s="82" t="s">
        <v>174</v>
      </c>
      <c r="B28" s="71">
        <v>52.204999999999998</v>
      </c>
      <c r="C28" s="71">
        <v>60.048999999999999</v>
      </c>
      <c r="D28" s="71">
        <v>56.04</v>
      </c>
      <c r="E28" s="71">
        <v>59.420999999999999</v>
      </c>
      <c r="F28" s="71">
        <v>63.755000000000003</v>
      </c>
    </row>
    <row r="29" spans="1:6" ht="15" customHeight="1" x14ac:dyDescent="0.25">
      <c r="A29" s="83" t="s">
        <v>175</v>
      </c>
      <c r="B29" s="73">
        <f>B31+B32+B33+B34</f>
        <v>5510.1935999999987</v>
      </c>
      <c r="C29" s="73">
        <f>C31+C32+C33+C34</f>
        <v>5735.7356000000018</v>
      </c>
      <c r="D29" s="73">
        <f>D31+D32+D33+D34</f>
        <v>5952.6153577124987</v>
      </c>
      <c r="E29" s="73">
        <f>E31+E32+E33+E34</f>
        <v>6262.7160217304563</v>
      </c>
      <c r="F29" s="73">
        <f>F31+F32+F33+F34</f>
        <v>6585.7739082855223</v>
      </c>
    </row>
    <row r="30" spans="1:6" ht="15" customHeight="1" x14ac:dyDescent="0.25">
      <c r="A30" s="84" t="s">
        <v>162</v>
      </c>
      <c r="B30" s="75"/>
      <c r="C30" s="75">
        <f>(C29/B29-1)*100</f>
        <v>4.0931774157627165</v>
      </c>
      <c r="D30" s="75">
        <f>(D29/C29-1)*100</f>
        <v>3.7812021480295721</v>
      </c>
      <c r="E30" s="75">
        <f>(E29/D29-1)*100</f>
        <v>5.2094860054442416</v>
      </c>
      <c r="F30" s="75">
        <f>(F29/E29-1)*100</f>
        <v>5.1584310295104352</v>
      </c>
    </row>
    <row r="31" spans="1:6" ht="15" customHeight="1" x14ac:dyDescent="0.25">
      <c r="A31" s="85" t="s">
        <v>117</v>
      </c>
      <c r="B31" s="71">
        <v>631.23599999999999</v>
      </c>
      <c r="C31" s="71">
        <v>524.24699999999996</v>
      </c>
      <c r="D31" s="71">
        <v>522.23304415401105</v>
      </c>
      <c r="E31" s="71">
        <v>531.93626080921149</v>
      </c>
      <c r="F31" s="71">
        <v>549.96885102003523</v>
      </c>
    </row>
    <row r="32" spans="1:6" ht="15" customHeight="1" x14ac:dyDescent="0.25">
      <c r="A32" s="85" t="s">
        <v>123</v>
      </c>
      <c r="B32" s="71">
        <v>439.05459999999908</v>
      </c>
      <c r="C32" s="71">
        <v>399.80799999999908</v>
      </c>
      <c r="D32" s="71">
        <v>404.86223399269147</v>
      </c>
      <c r="E32" s="71">
        <v>413.06136825690987</v>
      </c>
      <c r="F32" s="71">
        <v>422.20964385481193</v>
      </c>
    </row>
    <row r="33" spans="1:6" ht="15" customHeight="1" x14ac:dyDescent="0.25">
      <c r="A33" s="85" t="s">
        <v>108</v>
      </c>
      <c r="B33" s="71">
        <v>593.529</v>
      </c>
      <c r="C33" s="71">
        <v>806.21560000000272</v>
      </c>
      <c r="D33" s="71">
        <v>829.54517583179586</v>
      </c>
      <c r="E33" s="71">
        <v>845.1657149760822</v>
      </c>
      <c r="F33" s="71">
        <v>862.66404093900292</v>
      </c>
    </row>
    <row r="34" spans="1:6" ht="15" customHeight="1" x14ac:dyDescent="0.25">
      <c r="A34" s="86" t="s">
        <v>138</v>
      </c>
      <c r="B34" s="71">
        <v>3846.3739999999998</v>
      </c>
      <c r="C34" s="71">
        <v>4005.4650000000001</v>
      </c>
      <c r="D34" s="71">
        <v>4195.9749037340007</v>
      </c>
      <c r="E34" s="71">
        <v>4472.5526776882525</v>
      </c>
      <c r="F34" s="71">
        <v>4750.9313724716721</v>
      </c>
    </row>
    <row r="35" spans="1:6" ht="15" customHeight="1" x14ac:dyDescent="0.25">
      <c r="A35" s="87" t="s">
        <v>176</v>
      </c>
      <c r="B35" s="73">
        <f>SUM(B37:B38)</f>
        <v>1837.5509999999999</v>
      </c>
      <c r="C35" s="73">
        <f>SUM(C37:C38)</f>
        <v>1957.3049999999998</v>
      </c>
      <c r="D35" s="73">
        <f>SUM(D37:D38)</f>
        <v>1804.6490444691967</v>
      </c>
      <c r="E35" s="73">
        <f>SUM(E37:E38)</f>
        <v>1881.5780806521407</v>
      </c>
      <c r="F35" s="73">
        <f>SUM(F37:F38)</f>
        <v>1990.0624016105867</v>
      </c>
    </row>
    <row r="36" spans="1:6" ht="15" customHeight="1" x14ac:dyDescent="0.25">
      <c r="A36" s="88" t="s">
        <v>162</v>
      </c>
      <c r="B36" s="75"/>
      <c r="C36" s="75">
        <f>(C35/B35-1)*100</f>
        <v>6.5170436085855599</v>
      </c>
      <c r="D36" s="75">
        <f>(D35/C35-1)*100</f>
        <v>-7.799293187868173</v>
      </c>
      <c r="E36" s="75">
        <f>(E35/D35-1)*100</f>
        <v>4.2628253077080291</v>
      </c>
      <c r="F36" s="75">
        <f>(F35/E35-1)*100</f>
        <v>5.7656029305382939</v>
      </c>
    </row>
    <row r="37" spans="1:6" ht="15" customHeight="1" x14ac:dyDescent="0.25">
      <c r="A37" s="89" t="s">
        <v>142</v>
      </c>
      <c r="B37" s="71">
        <f>-183.849+1689.693</f>
        <v>1505.8440000000001</v>
      </c>
      <c r="C37" s="71">
        <v>1595.0779999999997</v>
      </c>
      <c r="D37" s="71">
        <v>1661.4685081428802</v>
      </c>
      <c r="E37" s="71">
        <v>1755.5944327509001</v>
      </c>
      <c r="F37" s="71">
        <v>1857.257096271906</v>
      </c>
    </row>
    <row r="38" spans="1:6" ht="15" customHeight="1" x14ac:dyDescent="0.25">
      <c r="A38" s="90" t="s">
        <v>109</v>
      </c>
      <c r="B38" s="91">
        <v>331.70699999999999</v>
      </c>
      <c r="C38" s="91">
        <v>362.22700000000015</v>
      </c>
      <c r="D38" s="91">
        <v>143.18053632631651</v>
      </c>
      <c r="E38" s="91">
        <v>125.9836479012407</v>
      </c>
      <c r="F38" s="91">
        <v>132.80530533868071</v>
      </c>
    </row>
    <row r="39" spans="1:6" ht="15" customHeight="1" x14ac:dyDescent="0.25">
      <c r="A39" s="92"/>
      <c r="D39" s="1283" t="s">
        <v>178</v>
      </c>
      <c r="E39" s="1283"/>
      <c r="F39" s="1283"/>
    </row>
  </sheetData>
  <mergeCells count="2">
    <mergeCell ref="A1:F1"/>
    <mergeCell ref="D39:F39"/>
  </mergeCells>
  <pageMargins left="0.7" right="0.7" top="0.75" bottom="0.75" header="0.3" footer="0.3"/>
  <ignoredErrors>
    <ignoredError sqref="B19:F20" formulaRange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6"/>
  <sheetViews>
    <sheetView showGridLines="0" workbookViewId="0">
      <selection sqref="A1:H1"/>
    </sheetView>
  </sheetViews>
  <sheetFormatPr defaultRowHeight="15" x14ac:dyDescent="0.25"/>
  <cols>
    <col min="1" max="1" width="53.85546875" customWidth="1"/>
    <col min="2" max="8" width="9.5703125" customWidth="1"/>
  </cols>
  <sheetData>
    <row r="1" spans="1:8" x14ac:dyDescent="0.25">
      <c r="A1" s="1284" t="s">
        <v>1049</v>
      </c>
      <c r="B1" s="1284"/>
      <c r="C1" s="1284"/>
      <c r="D1" s="1284"/>
      <c r="E1" s="1284"/>
      <c r="F1" s="1284"/>
      <c r="G1" s="1284"/>
      <c r="H1" s="1284"/>
    </row>
    <row r="2" spans="1:8" x14ac:dyDescent="0.25">
      <c r="A2" s="625"/>
      <c r="B2" s="3">
        <v>2010</v>
      </c>
      <c r="C2" s="3">
        <v>2011</v>
      </c>
      <c r="D2" s="3">
        <v>2012</v>
      </c>
      <c r="E2" s="3">
        <v>2013</v>
      </c>
      <c r="F2" s="3">
        <v>2014</v>
      </c>
      <c r="G2" s="3">
        <v>2015</v>
      </c>
      <c r="H2" s="3">
        <v>2016</v>
      </c>
    </row>
    <row r="3" spans="1:8" x14ac:dyDescent="0.25">
      <c r="A3" s="676" t="s">
        <v>194</v>
      </c>
      <c r="B3" s="675">
        <v>-1158.5989999999999</v>
      </c>
      <c r="C3" s="675">
        <v>564.32000000000005</v>
      </c>
      <c r="D3" s="675">
        <v>284.51799999999997</v>
      </c>
      <c r="E3" s="675">
        <v>232.72499999999999</v>
      </c>
      <c r="F3" s="675">
        <v>-97.150999999999996</v>
      </c>
      <c r="G3" s="675">
        <v>-183.81800000000001</v>
      </c>
      <c r="H3" s="675">
        <v>-560.02684099999999</v>
      </c>
    </row>
    <row r="4" spans="1:8" x14ac:dyDescent="0.25">
      <c r="A4" s="671" t="s">
        <v>737</v>
      </c>
      <c r="B4" s="670">
        <f t="shared" ref="B4:H4" si="0">B5+B6-B7</f>
        <v>-598.70100000000002</v>
      </c>
      <c r="C4" s="670">
        <f t="shared" si="0"/>
        <v>33.193999999999996</v>
      </c>
      <c r="D4" s="670">
        <f t="shared" si="0"/>
        <v>156.15600000000001</v>
      </c>
      <c r="E4" s="670">
        <f t="shared" si="0"/>
        <v>-21.896000000000001</v>
      </c>
      <c r="F4" s="670">
        <f t="shared" si="0"/>
        <v>-118.88300000000001</v>
      </c>
      <c r="G4" s="670">
        <f t="shared" si="0"/>
        <v>-79.873000000000005</v>
      </c>
      <c r="H4" s="669">
        <f t="shared" si="0"/>
        <v>-198.12800000000001</v>
      </c>
    </row>
    <row r="5" spans="1:8" x14ac:dyDescent="0.25">
      <c r="A5" s="674" t="s">
        <v>736</v>
      </c>
      <c r="B5" s="668">
        <v>-590.58900000000006</v>
      </c>
      <c r="C5" s="668">
        <v>40.326999999999998</v>
      </c>
      <c r="D5" s="668">
        <v>160.179</v>
      </c>
      <c r="E5" s="668">
        <v>18.007000000000001</v>
      </c>
      <c r="F5" s="668">
        <v>-24.978999999999999</v>
      </c>
      <c r="G5" s="668">
        <v>-58.706000000000003</v>
      </c>
      <c r="H5" s="668">
        <v>-199.131</v>
      </c>
    </row>
    <row r="6" spans="1:8" x14ac:dyDescent="0.25">
      <c r="A6" s="674" t="s">
        <v>735</v>
      </c>
      <c r="B6" s="668">
        <v>-5.7320000000000002</v>
      </c>
      <c r="C6" s="668">
        <v>-6.5389999999999997</v>
      </c>
      <c r="D6" s="668">
        <v>-6.3070000000000004</v>
      </c>
      <c r="E6" s="668">
        <v>-3.5859999999999999</v>
      </c>
      <c r="F6" s="668">
        <v>-53.6</v>
      </c>
      <c r="G6" s="668">
        <v>-21.167000000000002</v>
      </c>
      <c r="H6" s="668">
        <v>1.0029999999999999</v>
      </c>
    </row>
    <row r="7" spans="1:8" x14ac:dyDescent="0.25">
      <c r="A7" s="674" t="s">
        <v>734</v>
      </c>
      <c r="B7" s="668">
        <v>2.38</v>
      </c>
      <c r="C7" s="668">
        <v>0.59399999999999997</v>
      </c>
      <c r="D7" s="668">
        <v>-2.2839999999999998</v>
      </c>
      <c r="E7" s="668">
        <v>36.317</v>
      </c>
      <c r="F7" s="668">
        <v>40.304000000000002</v>
      </c>
      <c r="G7" s="668">
        <v>0</v>
      </c>
      <c r="H7" s="668">
        <v>0</v>
      </c>
    </row>
    <row r="8" spans="1:8" x14ac:dyDescent="0.25">
      <c r="A8" s="672" t="s">
        <v>339</v>
      </c>
      <c r="B8" s="538">
        <f t="shared" ref="B8:H8" si="1">B3-B4</f>
        <v>-559.89799999999991</v>
      </c>
      <c r="C8" s="538">
        <f t="shared" si="1"/>
        <v>531.12600000000009</v>
      </c>
      <c r="D8" s="538">
        <f t="shared" si="1"/>
        <v>128.36199999999997</v>
      </c>
      <c r="E8" s="538">
        <f t="shared" si="1"/>
        <v>254.62099999999998</v>
      </c>
      <c r="F8" s="538">
        <f t="shared" si="1"/>
        <v>21.732000000000014</v>
      </c>
      <c r="G8" s="538">
        <f t="shared" si="1"/>
        <v>-103.94500000000001</v>
      </c>
      <c r="H8" s="538">
        <f t="shared" si="1"/>
        <v>-361.89884099999995</v>
      </c>
    </row>
    <row r="9" spans="1:8" x14ac:dyDescent="0.25">
      <c r="A9" s="671" t="s">
        <v>338</v>
      </c>
      <c r="B9" s="670">
        <v>-405.44032540413923</v>
      </c>
      <c r="C9" s="670">
        <v>-300.31840157674065</v>
      </c>
      <c r="D9" s="670">
        <v>-602.52622293224931</v>
      </c>
      <c r="E9" s="670">
        <v>52.814034894526003</v>
      </c>
      <c r="F9" s="670">
        <v>894.6273224806115</v>
      </c>
      <c r="G9" s="670">
        <v>392.82797139089183</v>
      </c>
      <c r="H9" s="670">
        <v>487.49988199999996</v>
      </c>
    </row>
    <row r="10" spans="1:8" x14ac:dyDescent="0.25">
      <c r="A10" s="671" t="s">
        <v>337</v>
      </c>
      <c r="B10" s="670">
        <v>-35.6102371561607</v>
      </c>
      <c r="C10" s="670">
        <v>-39.263360148160601</v>
      </c>
      <c r="D10" s="670">
        <v>242.65458487499995</v>
      </c>
      <c r="E10" s="670">
        <v>49.352536053471731</v>
      </c>
      <c r="F10" s="670">
        <v>-74.031502842064683</v>
      </c>
      <c r="G10" s="670">
        <v>-9.9971390892635098E-2</v>
      </c>
      <c r="H10" s="669">
        <f>35.077-76.943</f>
        <v>-41.866</v>
      </c>
    </row>
    <row r="11" spans="1:8" x14ac:dyDescent="0.25">
      <c r="A11" s="656" t="s">
        <v>336</v>
      </c>
      <c r="B11" s="668">
        <f t="shared" ref="B11:H11" si="2">SUM(B12:B16)</f>
        <v>62.166637659999978</v>
      </c>
      <c r="C11" s="668">
        <f t="shared" si="2"/>
        <v>166.33226166</v>
      </c>
      <c r="D11" s="668">
        <f t="shared" si="2"/>
        <v>13.091610109999969</v>
      </c>
      <c r="E11" s="668">
        <f t="shared" si="2"/>
        <v>-321.73835498</v>
      </c>
      <c r="F11" s="669">
        <f t="shared" si="2"/>
        <v>-931.81355340999994</v>
      </c>
      <c r="G11" s="668">
        <f t="shared" si="2"/>
        <v>3.093</v>
      </c>
      <c r="H11" s="668">
        <f t="shared" si="2"/>
        <v>39.757999999999996</v>
      </c>
    </row>
    <row r="12" spans="1:8" x14ac:dyDescent="0.25">
      <c r="A12" s="674" t="s">
        <v>335</v>
      </c>
      <c r="B12" s="668">
        <v>64.634664360000002</v>
      </c>
      <c r="C12" s="668">
        <v>76.453000000000003</v>
      </c>
      <c r="D12" s="668">
        <v>-17.686</v>
      </c>
      <c r="E12" s="668">
        <v>-93.300400000000025</v>
      </c>
      <c r="F12" s="669">
        <v>-712.55269999999996</v>
      </c>
      <c r="G12" s="668">
        <v>-1.853</v>
      </c>
      <c r="H12" s="668">
        <v>17.838000000000001</v>
      </c>
    </row>
    <row r="13" spans="1:8" x14ac:dyDescent="0.25">
      <c r="A13" s="674" t="s">
        <v>334</v>
      </c>
      <c r="B13" s="668">
        <v>-45.194718000000009</v>
      </c>
      <c r="C13" s="668">
        <v>4.5028090000000081</v>
      </c>
      <c r="D13" s="668">
        <v>76.575339999999983</v>
      </c>
      <c r="E13" s="668">
        <v>-156.94514299999997</v>
      </c>
      <c r="F13" s="669">
        <v>-208.537542</v>
      </c>
      <c r="G13" s="668">
        <v>-4.1909999999999998</v>
      </c>
      <c r="H13" s="668">
        <v>20.379000000000001</v>
      </c>
    </row>
    <row r="14" spans="1:8" x14ac:dyDescent="0.25">
      <c r="A14" s="674" t="s">
        <v>333</v>
      </c>
      <c r="B14" s="668">
        <v>15.667836689999996</v>
      </c>
      <c r="C14" s="668">
        <v>-1.9426067500000064</v>
      </c>
      <c r="D14" s="668">
        <v>-9.9605595700000116</v>
      </c>
      <c r="E14" s="668">
        <v>36.638218909999999</v>
      </c>
      <c r="F14" s="669">
        <v>52.187613970000008</v>
      </c>
      <c r="G14" s="668">
        <v>-3.427</v>
      </c>
      <c r="H14" s="668">
        <f>204.696-211.155</f>
        <v>-6.4590000000000032</v>
      </c>
    </row>
    <row r="15" spans="1:8" x14ac:dyDescent="0.25">
      <c r="A15" s="674" t="s">
        <v>332</v>
      </c>
      <c r="B15" s="668">
        <v>27.058854609999994</v>
      </c>
      <c r="C15" s="668">
        <v>-1.1409405899999983</v>
      </c>
      <c r="D15" s="668">
        <v>4.1628296799999953</v>
      </c>
      <c r="E15" s="668">
        <v>21.868969110000005</v>
      </c>
      <c r="F15" s="669">
        <v>23.18907462</v>
      </c>
      <c r="G15" s="668">
        <v>12.564</v>
      </c>
      <c r="H15" s="668">
        <v>8</v>
      </c>
    </row>
    <row r="16" spans="1:8" x14ac:dyDescent="0.25">
      <c r="A16" s="674" t="s">
        <v>331</v>
      </c>
      <c r="B16" s="668">
        <v>0</v>
      </c>
      <c r="C16" s="668">
        <v>88.46</v>
      </c>
      <c r="D16" s="668">
        <v>-40</v>
      </c>
      <c r="E16" s="668">
        <v>-130</v>
      </c>
      <c r="F16" s="669">
        <v>-86.1</v>
      </c>
      <c r="G16" s="668">
        <v>0</v>
      </c>
      <c r="H16" s="668">
        <v>0</v>
      </c>
    </row>
    <row r="17" spans="1:8" x14ac:dyDescent="0.25">
      <c r="A17" s="671" t="s">
        <v>330</v>
      </c>
      <c r="B17" s="670">
        <v>0</v>
      </c>
      <c r="C17" s="670">
        <v>0</v>
      </c>
      <c r="D17" s="670">
        <v>0</v>
      </c>
      <c r="E17" s="670">
        <v>-124.399</v>
      </c>
      <c r="F17" s="669">
        <v>-208.75299999999999</v>
      </c>
      <c r="G17" s="669">
        <v>-235</v>
      </c>
      <c r="H17" s="669">
        <v>0</v>
      </c>
    </row>
    <row r="18" spans="1:8" x14ac:dyDescent="0.25">
      <c r="A18" s="671" t="s">
        <v>329</v>
      </c>
      <c r="B18" s="670">
        <f t="shared" ref="B18:H18" si="3">SUM(B19:B22)</f>
        <v>949.81480221999971</v>
      </c>
      <c r="C18" s="670">
        <f t="shared" si="3"/>
        <v>656.4817653599996</v>
      </c>
      <c r="D18" s="670">
        <f t="shared" si="3"/>
        <v>440.59657160999973</v>
      </c>
      <c r="E18" s="670">
        <f t="shared" si="3"/>
        <v>564.37917465000055</v>
      </c>
      <c r="F18" s="670">
        <f t="shared" si="3"/>
        <v>650.10029523000014</v>
      </c>
      <c r="G18" s="670">
        <f t="shared" si="3"/>
        <v>212.95000000000002</v>
      </c>
      <c r="H18" s="669">
        <f t="shared" si="3"/>
        <v>202.97161199999994</v>
      </c>
    </row>
    <row r="19" spans="1:8" x14ac:dyDescent="0.25">
      <c r="A19" s="674" t="s">
        <v>327</v>
      </c>
      <c r="B19" s="668">
        <v>262.57981844999972</v>
      </c>
      <c r="C19" s="668">
        <v>232.21194136999949</v>
      </c>
      <c r="D19" s="668">
        <v>223.04835990999976</v>
      </c>
      <c r="E19" s="668">
        <v>260.35802903000058</v>
      </c>
      <c r="F19" s="669">
        <v>256.78753539000024</v>
      </c>
      <c r="G19" s="668">
        <v>47.432000000000002</v>
      </c>
      <c r="H19" s="670">
        <v>96.714073999999997</v>
      </c>
    </row>
    <row r="20" spans="1:8" x14ac:dyDescent="0.25">
      <c r="A20" s="674" t="s">
        <v>326</v>
      </c>
      <c r="B20" s="668">
        <v>0</v>
      </c>
      <c r="C20" s="668">
        <v>120.91</v>
      </c>
      <c r="D20" s="668">
        <v>132.19999999999999</v>
      </c>
      <c r="E20" s="668">
        <v>206.567553</v>
      </c>
      <c r="F20" s="669">
        <v>211.00899999999999</v>
      </c>
      <c r="G20" s="668">
        <v>24.44</v>
      </c>
      <c r="H20" s="668">
        <f>-15-(11.613-15)</f>
        <v>-11.613</v>
      </c>
    </row>
    <row r="21" spans="1:8" x14ac:dyDescent="0.25">
      <c r="A21" s="674" t="s">
        <v>325</v>
      </c>
      <c r="B21" s="668">
        <v>293.684798</v>
      </c>
      <c r="C21" s="668">
        <v>80.397241999999963</v>
      </c>
      <c r="D21" s="668">
        <v>43.529322270000002</v>
      </c>
      <c r="E21" s="668">
        <v>15.961013999999967</v>
      </c>
      <c r="F21" s="669">
        <v>147.35600159999996</v>
      </c>
      <c r="G21" s="668">
        <v>108.339</v>
      </c>
      <c r="H21" s="670">
        <v>29.339999999999918</v>
      </c>
    </row>
    <row r="22" spans="1:8" x14ac:dyDescent="0.25">
      <c r="A22" s="674" t="s">
        <v>324</v>
      </c>
      <c r="B22" s="668">
        <v>393.55018576999998</v>
      </c>
      <c r="C22" s="668">
        <v>222.9625819900001</v>
      </c>
      <c r="D22" s="668">
        <v>41.818889429999984</v>
      </c>
      <c r="E22" s="668">
        <v>81.492578620000046</v>
      </c>
      <c r="F22" s="669">
        <v>34.947758239999878</v>
      </c>
      <c r="G22" s="668">
        <v>32.738999999999997</v>
      </c>
      <c r="H22" s="670">
        <v>88.530538000000007</v>
      </c>
    </row>
    <row r="23" spans="1:8" x14ac:dyDescent="0.25">
      <c r="A23" s="656" t="s">
        <v>323</v>
      </c>
      <c r="B23" s="668">
        <f t="shared" ref="B23:H23" si="4">SUM(B24:B27)</f>
        <v>-649.11563221001006</v>
      </c>
      <c r="C23" s="668">
        <f t="shared" si="4"/>
        <v>-751.97249204000002</v>
      </c>
      <c r="D23" s="668">
        <f t="shared" si="4"/>
        <v>190.46482913000042</v>
      </c>
      <c r="E23" s="668">
        <f t="shared" si="4"/>
        <v>-62.75407683999984</v>
      </c>
      <c r="F23" s="669">
        <f t="shared" si="4"/>
        <v>-71.510145660000035</v>
      </c>
      <c r="G23" s="668">
        <f t="shared" si="4"/>
        <v>-100.92100000000002</v>
      </c>
      <c r="H23" s="668">
        <f t="shared" si="4"/>
        <v>-577.24861199999998</v>
      </c>
    </row>
    <row r="24" spans="1:8" x14ac:dyDescent="0.25">
      <c r="A24" s="673" t="s">
        <v>322</v>
      </c>
      <c r="B24" s="668">
        <v>-161.47175811000005</v>
      </c>
      <c r="C24" s="668">
        <v>-188.15238112000003</v>
      </c>
      <c r="D24" s="668">
        <v>-159.05887756999977</v>
      </c>
      <c r="E24" s="668">
        <v>-177.3054757699999</v>
      </c>
      <c r="F24" s="668">
        <v>-258.58547943999992</v>
      </c>
      <c r="G24" s="668">
        <v>10.364000000000001</v>
      </c>
      <c r="H24" s="668">
        <v>-206.57400000000001</v>
      </c>
    </row>
    <row r="25" spans="1:8" x14ac:dyDescent="0.25">
      <c r="A25" s="673" t="s">
        <v>321</v>
      </c>
      <c r="B25" s="668">
        <v>-136.94592811000999</v>
      </c>
      <c r="C25" s="668">
        <v>-26.825506760000017</v>
      </c>
      <c r="D25" s="668">
        <v>209.01925513000018</v>
      </c>
      <c r="E25" s="668">
        <v>300.64536990000005</v>
      </c>
      <c r="F25" s="668">
        <v>325.10761587999991</v>
      </c>
      <c r="G25" s="668">
        <v>178.31299999999999</v>
      </c>
      <c r="H25" s="668">
        <v>-128.21</v>
      </c>
    </row>
    <row r="26" spans="1:8" x14ac:dyDescent="0.25">
      <c r="A26" s="673" t="s">
        <v>320</v>
      </c>
      <c r="B26" s="668">
        <v>-132.79786394999996</v>
      </c>
      <c r="C26" s="668">
        <v>-356.43118437999993</v>
      </c>
      <c r="D26" s="668">
        <v>6.0931993000000952</v>
      </c>
      <c r="E26" s="668">
        <v>-107.31168816000002</v>
      </c>
      <c r="F26" s="668">
        <v>-2.9514094800000312</v>
      </c>
      <c r="G26" s="668">
        <v>0</v>
      </c>
      <c r="H26" s="668">
        <v>-5.0599999999999996</v>
      </c>
    </row>
    <row r="27" spans="1:8" x14ac:dyDescent="0.25">
      <c r="A27" s="673" t="s">
        <v>319</v>
      </c>
      <c r="B27" s="668">
        <v>-217.90008204</v>
      </c>
      <c r="C27" s="668">
        <v>-180.56341978</v>
      </c>
      <c r="D27" s="668">
        <v>134.41125226999992</v>
      </c>
      <c r="E27" s="668">
        <v>-78.78228280999997</v>
      </c>
      <c r="F27" s="669">
        <v>-135.08087262000001</v>
      </c>
      <c r="G27" s="668">
        <v>-289.59800000000001</v>
      </c>
      <c r="H27" s="668">
        <f>-249.017612-H20</f>
        <v>-237.40461200000001</v>
      </c>
    </row>
    <row r="28" spans="1:8" x14ac:dyDescent="0.25">
      <c r="A28" s="659" t="s">
        <v>318</v>
      </c>
      <c r="B28" s="668">
        <v>-23.454283260011408</v>
      </c>
      <c r="C28" s="668">
        <v>152.09678785</v>
      </c>
      <c r="D28" s="668">
        <v>-180.09360000000001</v>
      </c>
      <c r="E28" s="668">
        <v>-92.852500000000006</v>
      </c>
      <c r="F28" s="669">
        <v>-151.1575</v>
      </c>
      <c r="G28" s="668">
        <v>40.152999999999999</v>
      </c>
      <c r="H28" s="668">
        <f>-1.2+18.28</f>
        <v>17.080000000000002</v>
      </c>
    </row>
    <row r="29" spans="1:8" x14ac:dyDescent="0.25">
      <c r="A29" s="659" t="s">
        <v>317</v>
      </c>
      <c r="B29" s="668">
        <v>-60.661057000000028</v>
      </c>
      <c r="C29" s="668">
        <v>-244.87999500000012</v>
      </c>
      <c r="D29" s="668">
        <v>58.291304999999703</v>
      </c>
      <c r="E29" s="668">
        <v>19.40566000000015</v>
      </c>
      <c r="F29" s="669">
        <v>-137.04423300000002</v>
      </c>
      <c r="G29" s="668">
        <v>-226.62</v>
      </c>
      <c r="H29" s="668">
        <v>-11.917745</v>
      </c>
    </row>
    <row r="30" spans="1:8" x14ac:dyDescent="0.25">
      <c r="A30" s="659" t="s">
        <v>23</v>
      </c>
      <c r="B30" s="668">
        <v>-108.557</v>
      </c>
      <c r="C30" s="668">
        <v>226.298</v>
      </c>
      <c r="D30" s="668">
        <v>-22.367604999999998</v>
      </c>
      <c r="E30" s="668">
        <v>-30.197402999999998</v>
      </c>
      <c r="F30" s="669">
        <v>-62.902017999999998</v>
      </c>
      <c r="G30" s="668">
        <v>-0.16</v>
      </c>
      <c r="H30" s="668">
        <v>-54.528283999999999</v>
      </c>
    </row>
    <row r="31" spans="1:8" x14ac:dyDescent="0.25">
      <c r="A31" s="659" t="s">
        <v>316</v>
      </c>
      <c r="B31" s="668">
        <v>46.838487999998968</v>
      </c>
      <c r="C31" s="668">
        <v>157.29270100000127</v>
      </c>
      <c r="D31" s="668">
        <v>87.948591000000022</v>
      </c>
      <c r="E31" s="668">
        <v>53.540403999998233</v>
      </c>
      <c r="F31" s="669">
        <v>-14.389500999999232</v>
      </c>
      <c r="G31" s="668">
        <v>-23.506</v>
      </c>
      <c r="H31" s="668">
        <v>-14.253</v>
      </c>
    </row>
    <row r="32" spans="1:8" x14ac:dyDescent="0.25">
      <c r="A32" s="659" t="s">
        <v>315</v>
      </c>
      <c r="B32" s="668">
        <v>47.814999999999998</v>
      </c>
      <c r="C32" s="668">
        <v>48.353999999999999</v>
      </c>
      <c r="D32" s="668">
        <v>64.805000000000007</v>
      </c>
      <c r="E32" s="668">
        <v>147.16</v>
      </c>
      <c r="F32" s="668">
        <v>6.8540000000000001</v>
      </c>
      <c r="G32" s="668">
        <v>-157.762</v>
      </c>
      <c r="H32" s="668">
        <f>-111.288</f>
        <v>-111.288</v>
      </c>
    </row>
    <row r="33" spans="1:10" x14ac:dyDescent="0.25">
      <c r="A33" s="659" t="s">
        <v>314</v>
      </c>
      <c r="B33" s="668">
        <v>0</v>
      </c>
      <c r="C33" s="668">
        <v>214.62700000000001</v>
      </c>
      <c r="D33" s="668">
        <v>46.6</v>
      </c>
      <c r="E33" s="668">
        <v>58.253999999999998</v>
      </c>
      <c r="F33" s="668">
        <v>30.998000000000001</v>
      </c>
      <c r="G33" s="668">
        <v>-15.083</v>
      </c>
      <c r="H33" s="668">
        <v>-25</v>
      </c>
    </row>
    <row r="34" spans="1:10" x14ac:dyDescent="0.25">
      <c r="A34" s="672" t="s">
        <v>313</v>
      </c>
      <c r="B34" s="538">
        <f t="shared" ref="B34:H34" si="5">B8-B9-B11-B18-B23-B29-B30-B31-B32-B33-B28-B10-B17</f>
        <v>-383.69439284967712</v>
      </c>
      <c r="C34" s="538">
        <f t="shared" si="5"/>
        <v>246.07773289490058</v>
      </c>
      <c r="D34" s="538">
        <f t="shared" si="5"/>
        <v>-211.10306379275048</v>
      </c>
      <c r="E34" s="538">
        <f t="shared" si="5"/>
        <v>-58.343474777996789</v>
      </c>
      <c r="F34" s="538">
        <f t="shared" si="5"/>
        <v>90.753836201452273</v>
      </c>
      <c r="G34" s="538">
        <f t="shared" si="5"/>
        <v>6.1830000000009306</v>
      </c>
      <c r="H34" s="538">
        <f t="shared" si="5"/>
        <v>-273.10669399999989</v>
      </c>
    </row>
    <row r="35" spans="1:10" x14ac:dyDescent="0.25">
      <c r="A35" s="1146" t="s">
        <v>1031</v>
      </c>
      <c r="B35" s="670">
        <f>(B4+B9+B10+B17+B19+B21+B22+B20)</f>
        <v>-89.936760340300339</v>
      </c>
      <c r="C35" s="670">
        <f>(C4+C9+C10+C17+C19+C21+C22+C20)</f>
        <v>350.09400363509837</v>
      </c>
      <c r="D35" s="670">
        <f>(D4+D9+D10+D17+D19+D21+D22+D20)</f>
        <v>236.88093355275038</v>
      </c>
      <c r="E35" s="670">
        <f>(E4+E9+E10+E17+E19+E21+E22+E20)</f>
        <v>520.25074559799828</v>
      </c>
      <c r="F35" s="670">
        <f>(F4+F9+F10+F19+F21+F22+F20)</f>
        <v>1351.813114868547</v>
      </c>
      <c r="G35" s="670">
        <f>(G4+G9+G10+G19+G21+G22+G20)</f>
        <v>525.80499999999927</v>
      </c>
      <c r="H35" s="670">
        <f>H9+H19+H21+H22-31</f>
        <v>671.08449399999984</v>
      </c>
      <c r="J35" s="359"/>
    </row>
    <row r="36" spans="1:10" x14ac:dyDescent="0.25">
      <c r="A36" s="656" t="s">
        <v>309</v>
      </c>
      <c r="B36" s="668">
        <f t="shared" ref="B36:G36" si="6">B10</f>
        <v>-35.6102371561607</v>
      </c>
      <c r="C36" s="668">
        <f t="shared" si="6"/>
        <v>-39.263360148160601</v>
      </c>
      <c r="D36" s="668">
        <f t="shared" si="6"/>
        <v>242.65458487499995</v>
      </c>
      <c r="E36" s="668">
        <f t="shared" si="6"/>
        <v>49.352536053471731</v>
      </c>
      <c r="F36" s="668">
        <f t="shared" si="6"/>
        <v>-74.031502842064683</v>
      </c>
      <c r="G36" s="668">
        <f t="shared" si="6"/>
        <v>-9.9971390892635098E-2</v>
      </c>
      <c r="H36" s="669">
        <v>0</v>
      </c>
    </row>
    <row r="37" spans="1:10" x14ac:dyDescent="0.25">
      <c r="A37" s="665" t="s">
        <v>733</v>
      </c>
      <c r="B37" s="664">
        <f t="shared" ref="B37:H37" si="7">B3-B35</f>
        <v>-1068.6622396596995</v>
      </c>
      <c r="C37" s="664">
        <f t="shared" si="7"/>
        <v>214.22599636490168</v>
      </c>
      <c r="D37" s="664">
        <f t="shared" si="7"/>
        <v>47.637066447249595</v>
      </c>
      <c r="E37" s="664">
        <f t="shared" si="7"/>
        <v>-287.52574559799825</v>
      </c>
      <c r="F37" s="664">
        <f t="shared" si="7"/>
        <v>-1448.9641148685471</v>
      </c>
      <c r="G37" s="664">
        <f t="shared" si="7"/>
        <v>-709.62299999999925</v>
      </c>
      <c r="H37" s="664">
        <f t="shared" si="7"/>
        <v>-1231.1113349999998</v>
      </c>
    </row>
    <row r="38" spans="1:10" x14ac:dyDescent="0.25">
      <c r="A38" s="656" t="s">
        <v>732</v>
      </c>
      <c r="B38" s="668">
        <v>-3873.1</v>
      </c>
      <c r="C38" s="668">
        <v>-3448.9</v>
      </c>
      <c r="D38" s="668">
        <v>-3323.7240000000002</v>
      </c>
      <c r="E38" s="668">
        <v>-2186.5329999999999</v>
      </c>
      <c r="F38" s="668">
        <v>-2000.4</v>
      </c>
      <c r="G38" s="668">
        <v>-1940.1</v>
      </c>
      <c r="H38" s="668">
        <v>-996.477845</v>
      </c>
    </row>
    <row r="39" spans="1:10" x14ac:dyDescent="0.25">
      <c r="A39" s="667" t="s">
        <v>1032</v>
      </c>
      <c r="B39" s="666">
        <f t="shared" ref="B39:G39" si="8">B38+B35/1000</f>
        <v>-3873.1899367603401</v>
      </c>
      <c r="C39" s="666">
        <f t="shared" si="8"/>
        <v>-3448.5499059963649</v>
      </c>
      <c r="D39" s="666">
        <f t="shared" si="8"/>
        <v>-3323.4871190664476</v>
      </c>
      <c r="E39" s="666">
        <f t="shared" si="8"/>
        <v>-2186.012749254402</v>
      </c>
      <c r="F39" s="666">
        <f t="shared" si="8"/>
        <v>-1999.0481868851316</v>
      </c>
      <c r="G39" s="666">
        <f t="shared" si="8"/>
        <v>-1939.5741949999999</v>
      </c>
      <c r="H39" s="666">
        <f>H38+H35</f>
        <v>-325.39335100000017</v>
      </c>
    </row>
    <row r="40" spans="1:10" x14ac:dyDescent="0.25">
      <c r="A40" s="665" t="s">
        <v>731</v>
      </c>
      <c r="B40" s="664">
        <v>-5031.6989999999996</v>
      </c>
      <c r="C40" s="664">
        <v>-2884.58</v>
      </c>
      <c r="D40" s="664">
        <v>-3039.2060000000001</v>
      </c>
      <c r="E40" s="664">
        <v>-1953.808</v>
      </c>
      <c r="F40" s="664">
        <v>-2097.5509999999999</v>
      </c>
      <c r="G40" s="664">
        <v>-2123.9259999999999</v>
      </c>
      <c r="H40" s="664">
        <v>-1556.5</v>
      </c>
    </row>
    <row r="41" spans="1:10" x14ac:dyDescent="0.25">
      <c r="A41" s="1286" t="s">
        <v>730</v>
      </c>
      <c r="B41" s="1286"/>
      <c r="C41" s="1286"/>
      <c r="D41" s="1286"/>
      <c r="E41" s="1286"/>
      <c r="F41" s="1286"/>
      <c r="G41" s="1266" t="s">
        <v>729</v>
      </c>
      <c r="H41" s="1266"/>
    </row>
    <row r="42" spans="1:10" ht="22.5" customHeight="1" x14ac:dyDescent="0.25">
      <c r="A42" s="1285" t="s">
        <v>728</v>
      </c>
      <c r="B42" s="1285"/>
      <c r="C42" s="1285"/>
      <c r="D42" s="1285"/>
      <c r="E42" s="1285"/>
      <c r="F42" s="1285"/>
      <c r="G42" s="1285"/>
      <c r="H42" s="1285"/>
    </row>
    <row r="43" spans="1:10" x14ac:dyDescent="0.25">
      <c r="H43" s="359"/>
    </row>
    <row r="44" spans="1:10" x14ac:dyDescent="0.25">
      <c r="A44" s="659"/>
      <c r="B44" s="662"/>
      <c r="C44" s="662"/>
      <c r="D44" s="662"/>
      <c r="E44" s="662"/>
      <c r="F44" s="662"/>
      <c r="G44" s="662"/>
      <c r="H44" s="662"/>
    </row>
    <row r="45" spans="1:10" x14ac:dyDescent="0.25">
      <c r="A45" s="659"/>
      <c r="B45" s="662"/>
      <c r="C45" s="662"/>
      <c r="D45" s="662"/>
      <c r="E45" s="662"/>
      <c r="F45" s="662"/>
      <c r="G45" s="662"/>
      <c r="H45" s="662"/>
    </row>
    <row r="46" spans="1:10" x14ac:dyDescent="0.25">
      <c r="A46" s="659"/>
      <c r="B46" s="662"/>
      <c r="C46" s="662"/>
      <c r="D46" s="662"/>
      <c r="E46" s="662"/>
      <c r="F46" s="662"/>
      <c r="G46" s="662"/>
      <c r="H46" s="662"/>
    </row>
    <row r="47" spans="1:10" x14ac:dyDescent="0.25">
      <c r="A47" s="659"/>
      <c r="B47" s="662"/>
      <c r="C47" s="662"/>
      <c r="D47" s="662"/>
      <c r="E47" s="662"/>
      <c r="F47" s="662"/>
      <c r="G47" s="662"/>
      <c r="H47" s="662"/>
    </row>
    <row r="48" spans="1:10" x14ac:dyDescent="0.25">
      <c r="A48" s="659"/>
      <c r="B48" s="662"/>
      <c r="C48" s="662"/>
      <c r="D48" s="662"/>
      <c r="E48" s="662"/>
      <c r="F48" s="662"/>
      <c r="G48" s="662"/>
      <c r="H48" s="662"/>
    </row>
    <row r="49" spans="1:14" x14ac:dyDescent="0.25">
      <c r="A49" s="659"/>
      <c r="B49" s="663"/>
      <c r="C49" s="663"/>
      <c r="D49" s="663"/>
      <c r="E49" s="663"/>
      <c r="F49" s="663"/>
      <c r="G49" s="662"/>
      <c r="H49" s="662"/>
      <c r="J49" s="660"/>
      <c r="K49" s="660"/>
      <c r="L49" s="660"/>
      <c r="M49" s="660"/>
      <c r="N49" s="660"/>
    </row>
    <row r="50" spans="1:14" x14ac:dyDescent="0.25">
      <c r="A50" s="659"/>
      <c r="B50" s="661"/>
      <c r="C50" s="661"/>
      <c r="D50" s="661"/>
      <c r="E50" s="661"/>
      <c r="F50" s="661"/>
      <c r="G50" s="661"/>
      <c r="H50" s="661"/>
      <c r="J50" s="660"/>
      <c r="K50" s="660"/>
      <c r="L50" s="660"/>
      <c r="M50" s="660"/>
      <c r="N50" s="660"/>
    </row>
    <row r="51" spans="1:14" x14ac:dyDescent="0.25">
      <c r="A51" s="659"/>
      <c r="B51" s="603"/>
      <c r="C51" s="603"/>
      <c r="D51" s="603"/>
      <c r="E51" s="603"/>
      <c r="F51" s="603"/>
      <c r="G51" s="603"/>
      <c r="H51" s="603"/>
      <c r="J51" s="660"/>
      <c r="K51" s="660"/>
      <c r="L51" s="660"/>
      <c r="M51" s="660"/>
      <c r="N51" s="660"/>
    </row>
    <row r="52" spans="1:14" x14ac:dyDescent="0.25">
      <c r="A52" s="659"/>
      <c r="B52" s="657"/>
      <c r="C52" s="658"/>
      <c r="D52" s="658"/>
      <c r="E52" s="658"/>
      <c r="F52" s="658"/>
      <c r="G52" s="658"/>
      <c r="H52" s="658"/>
      <c r="J52" s="658"/>
      <c r="K52" s="658"/>
      <c r="L52" s="658"/>
      <c r="M52" s="658"/>
      <c r="N52" s="658"/>
    </row>
    <row r="53" spans="1:14" x14ac:dyDescent="0.25">
      <c r="A53" s="659"/>
      <c r="B53" s="657"/>
      <c r="C53" s="657"/>
      <c r="D53" s="657"/>
      <c r="E53" s="657"/>
      <c r="F53" s="657"/>
      <c r="G53" s="657"/>
      <c r="H53" s="657"/>
      <c r="J53" s="657"/>
      <c r="K53" s="657"/>
      <c r="L53" s="657"/>
      <c r="M53" s="657"/>
      <c r="N53" s="657"/>
    </row>
    <row r="54" spans="1:14" x14ac:dyDescent="0.25">
      <c r="A54" s="659"/>
      <c r="B54" s="657"/>
      <c r="C54" s="657"/>
      <c r="D54" s="657"/>
      <c r="E54" s="657"/>
      <c r="F54" s="657"/>
      <c r="G54" s="657"/>
      <c r="H54" s="657"/>
      <c r="J54" s="657"/>
      <c r="K54" s="657"/>
      <c r="L54" s="657"/>
      <c r="M54" s="657"/>
      <c r="N54" s="657"/>
    </row>
    <row r="55" spans="1:14" x14ac:dyDescent="0.25">
      <c r="A55" s="659"/>
      <c r="B55" s="658"/>
      <c r="C55" s="658"/>
      <c r="D55" s="658"/>
      <c r="E55" s="658"/>
      <c r="F55" s="658"/>
      <c r="G55" s="658"/>
      <c r="H55" s="658"/>
    </row>
    <row r="56" spans="1:14" x14ac:dyDescent="0.25">
      <c r="A56" s="603"/>
      <c r="B56" s="657"/>
      <c r="C56" s="657"/>
      <c r="D56" s="657"/>
      <c r="E56" s="657"/>
      <c r="F56" s="657"/>
      <c r="G56" s="657"/>
      <c r="H56" s="657"/>
      <c r="I56" s="563"/>
      <c r="J56" s="563"/>
    </row>
    <row r="57" spans="1:14" x14ac:dyDescent="0.25">
      <c r="A57" s="603"/>
      <c r="B57" s="603"/>
      <c r="C57" s="603"/>
      <c r="D57" s="603"/>
      <c r="E57" s="603"/>
      <c r="F57" s="603"/>
      <c r="G57" s="603"/>
      <c r="H57" s="603"/>
      <c r="I57" s="606"/>
    </row>
    <row r="58" spans="1:14" x14ac:dyDescent="0.25">
      <c r="A58" s="656"/>
      <c r="B58" s="606"/>
      <c r="C58" s="606"/>
      <c r="D58" s="606"/>
      <c r="E58" s="606"/>
      <c r="F58" s="606"/>
      <c r="G58" s="606"/>
    </row>
    <row r="59" spans="1:14" x14ac:dyDescent="0.25">
      <c r="A59" s="656"/>
      <c r="B59" s="606"/>
      <c r="C59" s="606"/>
      <c r="D59" s="606"/>
      <c r="E59" s="606"/>
      <c r="F59" s="606"/>
      <c r="G59" s="606"/>
    </row>
    <row r="60" spans="1:14" x14ac:dyDescent="0.25">
      <c r="A60" s="656"/>
      <c r="B60" s="606"/>
      <c r="C60" s="606"/>
      <c r="D60" s="606"/>
      <c r="E60" s="606"/>
      <c r="F60" s="606"/>
      <c r="G60" s="606"/>
    </row>
    <row r="61" spans="1:14" x14ac:dyDescent="0.25">
      <c r="A61" s="656"/>
      <c r="B61" s="606"/>
      <c r="C61" s="606"/>
      <c r="D61" s="606"/>
      <c r="E61" s="606"/>
      <c r="F61" s="606"/>
      <c r="G61" s="606"/>
    </row>
    <row r="62" spans="1:14" x14ac:dyDescent="0.25">
      <c r="A62" s="656"/>
      <c r="B62" s="606"/>
      <c r="C62" s="606"/>
      <c r="D62" s="606"/>
      <c r="E62" s="606"/>
      <c r="F62" s="606"/>
      <c r="G62" s="606"/>
    </row>
    <row r="63" spans="1:14" x14ac:dyDescent="0.25">
      <c r="A63" s="656"/>
      <c r="B63" s="606"/>
      <c r="C63" s="606"/>
      <c r="D63" s="606"/>
      <c r="E63" s="606"/>
      <c r="F63" s="606"/>
      <c r="G63" s="606"/>
    </row>
    <row r="64" spans="1:14" x14ac:dyDescent="0.25">
      <c r="A64" s="656"/>
      <c r="B64" s="606"/>
      <c r="C64" s="606"/>
      <c r="D64" s="606"/>
      <c r="E64" s="606"/>
      <c r="F64" s="606"/>
      <c r="G64" s="606"/>
    </row>
    <row r="65" spans="1:7" x14ac:dyDescent="0.25">
      <c r="A65" s="656"/>
      <c r="B65" s="606"/>
      <c r="C65" s="606"/>
      <c r="D65" s="606"/>
      <c r="E65" s="606"/>
      <c r="F65" s="606"/>
      <c r="G65" s="606"/>
    </row>
    <row r="66" spans="1:7" x14ac:dyDescent="0.25">
      <c r="A66" s="656"/>
      <c r="B66" s="606"/>
      <c r="C66" s="606"/>
      <c r="D66" s="606"/>
      <c r="E66" s="606"/>
      <c r="F66" s="606"/>
      <c r="G66" s="606"/>
    </row>
    <row r="67" spans="1:7" x14ac:dyDescent="0.25">
      <c r="A67" s="656"/>
      <c r="B67" s="606"/>
      <c r="C67" s="606"/>
      <c r="D67" s="606"/>
      <c r="E67" s="606"/>
      <c r="F67" s="606"/>
      <c r="G67" s="606"/>
    </row>
    <row r="68" spans="1:7" x14ac:dyDescent="0.25">
      <c r="A68" s="656"/>
      <c r="B68" s="606"/>
      <c r="C68" s="606"/>
      <c r="D68" s="606"/>
      <c r="E68" s="606"/>
      <c r="F68" s="606"/>
      <c r="G68" s="606"/>
    </row>
    <row r="69" spans="1:7" x14ac:dyDescent="0.25">
      <c r="A69" s="656"/>
      <c r="B69" s="606"/>
      <c r="C69" s="606"/>
      <c r="D69" s="606"/>
      <c r="E69" s="606"/>
      <c r="F69" s="606"/>
      <c r="G69" s="606"/>
    </row>
    <row r="70" spans="1:7" x14ac:dyDescent="0.25">
      <c r="A70" s="656"/>
      <c r="B70" s="606"/>
      <c r="C70" s="606"/>
      <c r="D70" s="606"/>
      <c r="E70" s="606"/>
      <c r="F70" s="606"/>
      <c r="G70" s="606"/>
    </row>
    <row r="71" spans="1:7" x14ac:dyDescent="0.25">
      <c r="A71" s="656"/>
      <c r="B71" s="606"/>
      <c r="C71" s="606"/>
      <c r="D71" s="606"/>
      <c r="E71" s="606"/>
      <c r="F71" s="606"/>
      <c r="G71" s="606"/>
    </row>
    <row r="72" spans="1:7" x14ac:dyDescent="0.25">
      <c r="A72" s="656"/>
      <c r="B72" s="606"/>
      <c r="C72" s="606"/>
      <c r="D72" s="606"/>
      <c r="E72" s="606"/>
      <c r="F72" s="606"/>
      <c r="G72" s="606"/>
    </row>
    <row r="73" spans="1:7" x14ac:dyDescent="0.25">
      <c r="A73" s="656"/>
      <c r="B73" s="606"/>
      <c r="C73" s="606"/>
      <c r="D73" s="606"/>
      <c r="E73" s="606"/>
      <c r="F73" s="606"/>
      <c r="G73" s="606"/>
    </row>
    <row r="74" spans="1:7" x14ac:dyDescent="0.25">
      <c r="A74" s="656"/>
      <c r="B74" s="606"/>
      <c r="C74" s="606"/>
      <c r="D74" s="606"/>
      <c r="E74" s="606"/>
      <c r="F74" s="606"/>
      <c r="G74" s="606"/>
    </row>
    <row r="75" spans="1:7" x14ac:dyDescent="0.25">
      <c r="A75" s="656"/>
      <c r="B75" s="606"/>
      <c r="C75" s="606"/>
      <c r="D75" s="606"/>
      <c r="E75" s="606"/>
      <c r="F75" s="606"/>
      <c r="G75" s="606"/>
    </row>
    <row r="76" spans="1:7" x14ac:dyDescent="0.25">
      <c r="A76" s="656"/>
      <c r="B76" s="606"/>
      <c r="C76" s="606"/>
      <c r="D76" s="606"/>
      <c r="E76" s="606"/>
      <c r="F76" s="606"/>
      <c r="G76" s="606"/>
    </row>
    <row r="77" spans="1:7" x14ac:dyDescent="0.25">
      <c r="A77" s="656"/>
      <c r="B77" s="606"/>
      <c r="C77" s="606"/>
      <c r="D77" s="606"/>
      <c r="E77" s="606"/>
      <c r="F77" s="606"/>
      <c r="G77" s="606"/>
    </row>
    <row r="78" spans="1:7" x14ac:dyDescent="0.25">
      <c r="A78" s="656"/>
      <c r="B78" s="606"/>
      <c r="C78" s="606"/>
      <c r="D78" s="606"/>
      <c r="E78" s="606"/>
      <c r="F78" s="606"/>
      <c r="G78" s="606"/>
    </row>
    <row r="79" spans="1:7" x14ac:dyDescent="0.25">
      <c r="A79" s="656"/>
      <c r="B79" s="606"/>
      <c r="C79" s="606"/>
      <c r="D79" s="606"/>
      <c r="E79" s="606"/>
      <c r="F79" s="606"/>
      <c r="G79" s="606"/>
    </row>
    <row r="80" spans="1:7" x14ac:dyDescent="0.25">
      <c r="A80" s="656"/>
      <c r="B80" s="606"/>
      <c r="C80" s="606"/>
      <c r="D80" s="606"/>
      <c r="E80" s="606"/>
      <c r="F80" s="606"/>
      <c r="G80" s="606"/>
    </row>
    <row r="81" spans="1:7" x14ac:dyDescent="0.25">
      <c r="A81" s="656"/>
      <c r="B81" s="606"/>
      <c r="C81" s="606"/>
      <c r="D81" s="606"/>
      <c r="E81" s="606"/>
      <c r="F81" s="606"/>
      <c r="G81" s="606"/>
    </row>
    <row r="82" spans="1:7" x14ac:dyDescent="0.25">
      <c r="A82" s="656"/>
      <c r="B82" s="606"/>
      <c r="C82" s="606"/>
      <c r="D82" s="606"/>
      <c r="E82" s="606"/>
      <c r="F82" s="606"/>
      <c r="G82" s="606"/>
    </row>
    <row r="83" spans="1:7" x14ac:dyDescent="0.25">
      <c r="A83" s="656"/>
      <c r="B83" s="606"/>
      <c r="C83" s="606"/>
      <c r="D83" s="606"/>
      <c r="E83" s="606"/>
      <c r="F83" s="606"/>
      <c r="G83" s="606"/>
    </row>
    <row r="84" spans="1:7" x14ac:dyDescent="0.25">
      <c r="A84" s="656"/>
      <c r="B84" s="606"/>
      <c r="C84" s="606"/>
      <c r="D84" s="606"/>
      <c r="E84" s="606"/>
      <c r="F84" s="606"/>
      <c r="G84" s="606"/>
    </row>
    <row r="85" spans="1:7" x14ac:dyDescent="0.25">
      <c r="A85" s="656"/>
      <c r="B85" s="606"/>
      <c r="C85" s="606"/>
      <c r="D85" s="606"/>
      <c r="E85" s="606"/>
      <c r="F85" s="606"/>
      <c r="G85" s="606"/>
    </row>
    <row r="86" spans="1:7" x14ac:dyDescent="0.25">
      <c r="A86" s="656"/>
      <c r="B86" s="606"/>
      <c r="C86" s="606"/>
      <c r="D86" s="606"/>
      <c r="E86" s="606"/>
      <c r="F86" s="606"/>
      <c r="G86" s="606"/>
    </row>
    <row r="87" spans="1:7" x14ac:dyDescent="0.25">
      <c r="A87" s="656"/>
      <c r="B87" s="606"/>
      <c r="C87" s="606"/>
      <c r="D87" s="606"/>
      <c r="E87" s="606"/>
      <c r="F87" s="606"/>
      <c r="G87" s="606"/>
    </row>
    <row r="88" spans="1:7" x14ac:dyDescent="0.25">
      <c r="A88" s="656"/>
      <c r="B88" s="606"/>
      <c r="C88" s="606"/>
      <c r="D88" s="606"/>
      <c r="E88" s="606"/>
      <c r="F88" s="606"/>
      <c r="G88" s="606"/>
    </row>
    <row r="89" spans="1:7" x14ac:dyDescent="0.25">
      <c r="A89" s="656"/>
      <c r="B89" s="606"/>
      <c r="C89" s="606"/>
      <c r="D89" s="606"/>
      <c r="E89" s="606"/>
      <c r="F89" s="606"/>
      <c r="G89" s="606"/>
    </row>
    <row r="90" spans="1:7" x14ac:dyDescent="0.25">
      <c r="A90" s="656"/>
      <c r="B90" s="606"/>
      <c r="C90" s="606"/>
      <c r="D90" s="606"/>
      <c r="E90" s="606"/>
      <c r="F90" s="606"/>
      <c r="G90" s="606"/>
    </row>
    <row r="91" spans="1:7" x14ac:dyDescent="0.25">
      <c r="A91" s="656"/>
      <c r="B91" s="606"/>
      <c r="C91" s="606"/>
      <c r="D91" s="606"/>
      <c r="E91" s="606"/>
      <c r="F91" s="606"/>
      <c r="G91" s="606"/>
    </row>
    <row r="92" spans="1:7" x14ac:dyDescent="0.25">
      <c r="A92" s="656"/>
      <c r="B92" s="606"/>
      <c r="C92" s="606"/>
      <c r="D92" s="606"/>
      <c r="E92" s="606"/>
      <c r="F92" s="606"/>
      <c r="G92" s="606"/>
    </row>
    <row r="93" spans="1:7" x14ac:dyDescent="0.25">
      <c r="A93" s="656"/>
      <c r="B93" s="606"/>
      <c r="C93" s="606"/>
      <c r="D93" s="606"/>
      <c r="E93" s="606"/>
      <c r="F93" s="606"/>
      <c r="G93" s="606"/>
    </row>
    <row r="94" spans="1:7" x14ac:dyDescent="0.25">
      <c r="A94" s="656"/>
      <c r="B94" s="606"/>
      <c r="C94" s="606"/>
      <c r="D94" s="606"/>
      <c r="E94" s="606"/>
      <c r="F94" s="606"/>
      <c r="G94" s="606"/>
    </row>
    <row r="95" spans="1:7" x14ac:dyDescent="0.25">
      <c r="A95" s="656"/>
      <c r="B95" s="606"/>
      <c r="C95" s="606"/>
      <c r="D95" s="606"/>
      <c r="E95" s="606"/>
      <c r="F95" s="606"/>
      <c r="G95" s="606"/>
    </row>
    <row r="96" spans="1:7" x14ac:dyDescent="0.25">
      <c r="A96" s="656"/>
      <c r="B96" s="606"/>
      <c r="C96" s="606"/>
      <c r="D96" s="606"/>
      <c r="E96" s="606"/>
      <c r="F96" s="606"/>
      <c r="G96" s="606"/>
    </row>
    <row r="97" spans="1:7" x14ac:dyDescent="0.25">
      <c r="A97" s="656"/>
      <c r="B97" s="606"/>
      <c r="C97" s="606"/>
      <c r="D97" s="606"/>
      <c r="E97" s="606"/>
      <c r="F97" s="606"/>
      <c r="G97" s="606"/>
    </row>
    <row r="98" spans="1:7" x14ac:dyDescent="0.25">
      <c r="A98" s="656"/>
      <c r="B98" s="606"/>
      <c r="C98" s="606"/>
      <c r="D98" s="606"/>
      <c r="E98" s="606"/>
      <c r="F98" s="606"/>
      <c r="G98" s="606"/>
    </row>
    <row r="99" spans="1:7" x14ac:dyDescent="0.25">
      <c r="A99" s="656"/>
      <c r="B99" s="606"/>
      <c r="C99" s="606"/>
      <c r="D99" s="606"/>
      <c r="E99" s="606"/>
      <c r="F99" s="606"/>
      <c r="G99" s="606"/>
    </row>
    <row r="100" spans="1:7" x14ac:dyDescent="0.25">
      <c r="A100" s="656"/>
      <c r="B100" s="606"/>
      <c r="C100" s="606"/>
      <c r="D100" s="606"/>
      <c r="E100" s="606"/>
      <c r="F100" s="606"/>
      <c r="G100" s="606"/>
    </row>
    <row r="101" spans="1:7" x14ac:dyDescent="0.25">
      <c r="A101" s="656"/>
      <c r="B101" s="606"/>
      <c r="C101" s="606"/>
      <c r="D101" s="606"/>
      <c r="E101" s="606"/>
      <c r="F101" s="606"/>
      <c r="G101" s="606"/>
    </row>
    <row r="102" spans="1:7" x14ac:dyDescent="0.25">
      <c r="A102" s="656"/>
      <c r="B102" s="606"/>
      <c r="C102" s="606"/>
      <c r="D102" s="606"/>
      <c r="E102" s="606"/>
      <c r="F102" s="606"/>
      <c r="G102" s="606"/>
    </row>
    <row r="103" spans="1:7" x14ac:dyDescent="0.25">
      <c r="A103" s="656"/>
      <c r="B103" s="606"/>
      <c r="C103" s="606"/>
      <c r="D103" s="606"/>
      <c r="E103" s="606"/>
      <c r="F103" s="606"/>
      <c r="G103" s="606"/>
    </row>
    <row r="104" spans="1:7" x14ac:dyDescent="0.25">
      <c r="A104" s="656"/>
      <c r="B104" s="606"/>
      <c r="C104" s="606"/>
      <c r="D104" s="606"/>
      <c r="E104" s="606"/>
      <c r="F104" s="606"/>
      <c r="G104" s="606"/>
    </row>
    <row r="105" spans="1:7" x14ac:dyDescent="0.25">
      <c r="A105" s="656"/>
      <c r="B105" s="606"/>
      <c r="C105" s="606"/>
      <c r="D105" s="606"/>
      <c r="E105" s="606"/>
      <c r="F105" s="606"/>
      <c r="G105" s="606"/>
    </row>
    <row r="106" spans="1:7" x14ac:dyDescent="0.25">
      <c r="A106" s="656"/>
      <c r="B106" s="606"/>
      <c r="C106" s="606"/>
      <c r="D106" s="606"/>
      <c r="E106" s="606"/>
      <c r="F106" s="606"/>
      <c r="G106" s="606"/>
    </row>
  </sheetData>
  <mergeCells count="4">
    <mergeCell ref="A1:H1"/>
    <mergeCell ref="G41:H41"/>
    <mergeCell ref="A42:H42"/>
    <mergeCell ref="A41:F41"/>
  </mergeCells>
  <pageMargins left="0.7" right="0.7" top="0.75" bottom="0.75" header="0.3" footer="0.3"/>
  <pageSetup paperSize="9" scale="78" orientation="landscape" r:id="rId1"/>
  <ignoredErrors>
    <ignoredError sqref="B11:P36" formulaRange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85"/>
  <sheetViews>
    <sheetView showGridLines="0" zoomScaleNormal="100" workbookViewId="0"/>
  </sheetViews>
  <sheetFormatPr defaultRowHeight="15" customHeight="1" x14ac:dyDescent="0.2"/>
  <cols>
    <col min="1" max="1" width="47.5703125" style="1054" customWidth="1"/>
    <col min="2" max="4" width="10.85546875" style="1054" customWidth="1"/>
    <col min="5" max="8" width="10.85546875" style="1055" customWidth="1"/>
    <col min="9" max="9" width="10.85546875" style="1054" customWidth="1"/>
    <col min="10" max="15" width="9" style="1054" customWidth="1"/>
    <col min="16" max="19" width="9.140625" style="1055"/>
    <col min="20" max="16384" width="9.140625" style="1054"/>
  </cols>
  <sheetData>
    <row r="1" spans="1:19" s="1055" customFormat="1" ht="15" customHeight="1" x14ac:dyDescent="0.2">
      <c r="A1" s="1073" t="s">
        <v>968</v>
      </c>
    </row>
    <row r="2" spans="1:19" s="1055" customFormat="1" ht="15" customHeight="1" x14ac:dyDescent="0.2">
      <c r="A2" s="1072"/>
      <c r="B2" s="1072">
        <v>2012</v>
      </c>
      <c r="C2" s="1072">
        <v>2013</v>
      </c>
      <c r="D2" s="1072">
        <v>2014</v>
      </c>
      <c r="E2" s="1072">
        <v>2015</v>
      </c>
      <c r="F2" s="1072">
        <v>2016</v>
      </c>
      <c r="G2" s="1072">
        <v>2017</v>
      </c>
      <c r="H2" s="1072">
        <v>2018</v>
      </c>
      <c r="I2" s="1071"/>
      <c r="J2" s="1071"/>
    </row>
    <row r="3" spans="1:19" ht="15" customHeight="1" x14ac:dyDescent="0.2">
      <c r="A3" s="1070" t="s">
        <v>967</v>
      </c>
      <c r="B3" s="1069">
        <v>-7.1690105247553509E-2</v>
      </c>
      <c r="C3" s="1069">
        <v>-4.1021378587412151E-2</v>
      </c>
      <c r="D3" s="1069">
        <v>-3.2074167342772061E-2</v>
      </c>
      <c r="E3" s="1069">
        <v>0.83200382550826046</v>
      </c>
      <c r="F3" s="1069">
        <v>-0.86246444819568346</v>
      </c>
      <c r="G3" s="1069">
        <v>0.30522859553446036</v>
      </c>
      <c r="H3" s="1069">
        <v>4.3717218293035501E-2</v>
      </c>
      <c r="I3" s="1059"/>
      <c r="J3" s="1059"/>
      <c r="K3" s="1058"/>
      <c r="L3" s="1058"/>
      <c r="P3" s="1054"/>
      <c r="Q3" s="1054"/>
      <c r="R3" s="1054"/>
      <c r="S3" s="1054"/>
    </row>
    <row r="4" spans="1:19" ht="15" customHeight="1" x14ac:dyDescent="0.2">
      <c r="A4" s="1068" t="s">
        <v>966</v>
      </c>
      <c r="B4" s="1067">
        <v>-7.7598698264597546E-2</v>
      </c>
      <c r="C4" s="1067">
        <v>-3.7828429130054152E-2</v>
      </c>
      <c r="D4" s="1067">
        <v>5.2805991488495074E-2</v>
      </c>
      <c r="E4" s="1067">
        <v>0.59887095945114166</v>
      </c>
      <c r="F4" s="1067">
        <v>-0.68350419912790583</v>
      </c>
      <c r="G4" s="1067">
        <v>0.109246008257464</v>
      </c>
      <c r="H4" s="1067">
        <v>0.10611834648387107</v>
      </c>
      <c r="I4" s="1059"/>
      <c r="J4" s="1059"/>
      <c r="K4" s="1058"/>
      <c r="L4" s="1058"/>
      <c r="P4" s="1054"/>
      <c r="Q4" s="1054"/>
      <c r="R4" s="1054"/>
      <c r="S4" s="1054"/>
    </row>
    <row r="5" spans="1:19" ht="15" customHeight="1" x14ac:dyDescent="0.2">
      <c r="A5" s="1055"/>
      <c r="B5" s="1056"/>
      <c r="C5" s="1056"/>
      <c r="D5" s="1056"/>
      <c r="E5" s="1056"/>
      <c r="F5" s="1056"/>
      <c r="G5" s="1054"/>
      <c r="H5" s="1066" t="s">
        <v>965</v>
      </c>
      <c r="I5" s="1059"/>
      <c r="J5" s="1059"/>
      <c r="K5" s="1058"/>
      <c r="L5" s="1058"/>
      <c r="P5" s="1054"/>
      <c r="Q5" s="1054"/>
      <c r="R5" s="1054"/>
      <c r="S5" s="1054"/>
    </row>
    <row r="6" spans="1:19" ht="15" customHeight="1" x14ac:dyDescent="0.2">
      <c r="A6" s="1055"/>
      <c r="B6" s="1056"/>
      <c r="C6" s="1056"/>
      <c r="D6" s="1056"/>
      <c r="E6" s="1056"/>
      <c r="F6" s="1056"/>
      <c r="G6" s="1054"/>
      <c r="H6" s="1054"/>
      <c r="I6" s="1059"/>
      <c r="J6" s="1059"/>
      <c r="K6" s="1058"/>
      <c r="L6" s="1058"/>
      <c r="P6" s="1054"/>
      <c r="Q6" s="1054"/>
      <c r="R6" s="1054"/>
      <c r="S6" s="1054"/>
    </row>
    <row r="7" spans="1:19" ht="15" customHeight="1" x14ac:dyDescent="0.2">
      <c r="A7" s="1073" t="s">
        <v>968</v>
      </c>
      <c r="B7" s="1056"/>
      <c r="C7" s="1056"/>
      <c r="D7" s="1056"/>
      <c r="E7" s="1056"/>
      <c r="F7" s="1056"/>
      <c r="G7" s="1054"/>
      <c r="H7" s="1054"/>
      <c r="I7" s="1059"/>
      <c r="J7" s="1059"/>
      <c r="K7" s="1058"/>
      <c r="L7" s="1058"/>
      <c r="P7" s="1054"/>
      <c r="Q7" s="1054"/>
      <c r="R7" s="1054"/>
      <c r="S7" s="1054"/>
    </row>
    <row r="8" spans="1:19" ht="15" customHeight="1" x14ac:dyDescent="0.2">
      <c r="A8" s="1055"/>
      <c r="B8" s="1056"/>
      <c r="C8" s="1056"/>
      <c r="D8" s="1065"/>
      <c r="E8" s="1056"/>
      <c r="F8" s="1056"/>
      <c r="G8" s="1054"/>
      <c r="H8" s="1054"/>
      <c r="I8" s="1059"/>
      <c r="J8" s="1059"/>
      <c r="K8" s="1058"/>
      <c r="L8" s="1058"/>
      <c r="P8" s="1054"/>
      <c r="Q8" s="1054"/>
      <c r="R8" s="1054"/>
      <c r="S8" s="1054"/>
    </row>
    <row r="9" spans="1:19" ht="15" customHeight="1" x14ac:dyDescent="0.2">
      <c r="A9" s="1055"/>
      <c r="C9" s="1062"/>
      <c r="D9" s="1061"/>
      <c r="E9" s="1056"/>
      <c r="F9" s="1056"/>
      <c r="G9" s="1054"/>
      <c r="H9" s="1054"/>
      <c r="I9" s="1059"/>
      <c r="J9" s="1059"/>
      <c r="K9" s="1058"/>
      <c r="L9" s="1058"/>
      <c r="P9" s="1054"/>
      <c r="Q9" s="1054"/>
      <c r="R9" s="1054"/>
      <c r="S9" s="1054"/>
    </row>
    <row r="10" spans="1:19" ht="15" customHeight="1" x14ac:dyDescent="0.2">
      <c r="A10" s="1055"/>
      <c r="C10" s="1062"/>
      <c r="D10" s="1064"/>
      <c r="E10" s="1060"/>
      <c r="F10" s="1063"/>
      <c r="G10" s="1054"/>
      <c r="H10" s="1054"/>
      <c r="I10" s="1059"/>
      <c r="J10" s="1059"/>
      <c r="K10" s="1058"/>
      <c r="L10" s="1058"/>
      <c r="P10" s="1054"/>
      <c r="Q10" s="1054"/>
      <c r="R10" s="1054"/>
      <c r="S10" s="1054"/>
    </row>
    <row r="11" spans="1:19" ht="15" customHeight="1" x14ac:dyDescent="0.2">
      <c r="A11" s="1055"/>
      <c r="C11" s="1062"/>
      <c r="D11" s="1061"/>
      <c r="E11" s="1060"/>
      <c r="F11" s="1056"/>
      <c r="G11" s="1054"/>
      <c r="H11" s="1054"/>
      <c r="K11" s="1055"/>
      <c r="L11" s="1055"/>
      <c r="M11" s="1055"/>
      <c r="N11" s="1055"/>
      <c r="P11" s="1054"/>
      <c r="Q11" s="1054"/>
      <c r="R11" s="1054"/>
      <c r="S11" s="1054"/>
    </row>
    <row r="12" spans="1:19" ht="15" customHeight="1" x14ac:dyDescent="0.2">
      <c r="A12" s="1055"/>
      <c r="C12" s="1062"/>
      <c r="D12" s="1061"/>
      <c r="E12" s="1060"/>
      <c r="F12" s="1056"/>
      <c r="G12" s="1054"/>
      <c r="H12" s="1054"/>
      <c r="K12" s="1055"/>
      <c r="L12" s="1055"/>
      <c r="M12" s="1055"/>
      <c r="N12" s="1055"/>
      <c r="P12" s="1054"/>
      <c r="Q12" s="1054"/>
      <c r="R12" s="1054"/>
      <c r="S12" s="1054"/>
    </row>
    <row r="13" spans="1:19" ht="15" customHeight="1" x14ac:dyDescent="0.2">
      <c r="A13" s="1055"/>
      <c r="C13" s="1062"/>
      <c r="D13" s="1061"/>
      <c r="E13" s="1060"/>
      <c r="F13" s="1056"/>
      <c r="G13" s="1054"/>
      <c r="H13" s="1054"/>
      <c r="I13" s="1059"/>
      <c r="J13" s="1059"/>
      <c r="K13" s="1058"/>
      <c r="L13" s="1058"/>
      <c r="P13" s="1054"/>
      <c r="Q13" s="1054"/>
      <c r="R13" s="1054"/>
      <c r="S13" s="1054"/>
    </row>
    <row r="14" spans="1:19" ht="15" customHeight="1" x14ac:dyDescent="0.2">
      <c r="A14" s="1055"/>
      <c r="C14" s="1062"/>
      <c r="D14" s="1061"/>
      <c r="E14" s="1060"/>
      <c r="F14" s="1056"/>
      <c r="G14" s="1054"/>
      <c r="H14" s="1054"/>
    </row>
    <row r="15" spans="1:19" ht="15" customHeight="1" x14ac:dyDescent="0.2">
      <c r="A15" s="1055"/>
      <c r="E15" s="1054"/>
      <c r="F15" s="1054"/>
      <c r="G15" s="1054"/>
      <c r="H15" s="1054"/>
      <c r="I15" s="1058"/>
      <c r="J15" s="1059"/>
      <c r="K15" s="1058"/>
      <c r="L15" s="1058"/>
      <c r="M15" s="1058"/>
      <c r="N15" s="1058"/>
      <c r="O15" s="1055"/>
      <c r="Q15" s="1054"/>
      <c r="R15" s="1054"/>
      <c r="S15" s="1054"/>
    </row>
    <row r="16" spans="1:19" ht="15" customHeight="1" x14ac:dyDescent="0.2">
      <c r="A16" s="1055"/>
      <c r="E16" s="1054"/>
      <c r="F16" s="1054"/>
      <c r="G16" s="1054"/>
      <c r="H16" s="1054"/>
      <c r="I16" s="1059"/>
      <c r="J16" s="1059"/>
      <c r="K16" s="1059"/>
      <c r="L16" s="1059"/>
      <c r="M16" s="1058"/>
      <c r="N16" s="1058"/>
      <c r="O16" s="1058"/>
      <c r="P16" s="1058"/>
      <c r="S16" s="1054"/>
    </row>
    <row r="17" spans="1:19" ht="15" customHeight="1" x14ac:dyDescent="0.2">
      <c r="A17" s="1055"/>
      <c r="E17" s="1054"/>
      <c r="F17" s="1054"/>
      <c r="G17" s="1054"/>
      <c r="H17" s="1054"/>
      <c r="I17" s="1058"/>
      <c r="J17" s="1059"/>
      <c r="K17" s="1059"/>
      <c r="L17" s="1059"/>
      <c r="M17" s="1059"/>
      <c r="N17" s="1058"/>
      <c r="O17" s="1058"/>
      <c r="P17" s="1058"/>
      <c r="Q17" s="1058"/>
    </row>
    <row r="18" spans="1:19" ht="15" customHeight="1" x14ac:dyDescent="0.2">
      <c r="A18" s="1055"/>
      <c r="E18" s="1054"/>
      <c r="F18" s="1054"/>
      <c r="G18" s="1054"/>
      <c r="H18" s="1054"/>
      <c r="I18" s="1058"/>
      <c r="J18" s="1059"/>
      <c r="K18" s="1059"/>
      <c r="L18" s="1059"/>
      <c r="M18" s="1059"/>
      <c r="N18" s="1058"/>
      <c r="O18" s="1058"/>
      <c r="P18" s="1058"/>
      <c r="Q18" s="1058"/>
    </row>
    <row r="19" spans="1:19" ht="15" customHeight="1" x14ac:dyDescent="0.2">
      <c r="A19" s="1055"/>
      <c r="E19" s="1054"/>
      <c r="F19" s="1054"/>
      <c r="G19" s="1054"/>
      <c r="H19" s="1054"/>
      <c r="I19" s="1058"/>
      <c r="J19" s="1059"/>
      <c r="K19" s="1059"/>
      <c r="L19" s="1059"/>
      <c r="M19" s="1059"/>
      <c r="N19" s="1058"/>
      <c r="O19" s="1058"/>
      <c r="P19" s="1058"/>
      <c r="Q19" s="1058"/>
    </row>
    <row r="20" spans="1:19" ht="15" customHeight="1" x14ac:dyDescent="0.2">
      <c r="A20" s="1055"/>
      <c r="E20" s="1054"/>
      <c r="F20" s="1054"/>
      <c r="G20" s="1054"/>
      <c r="H20" s="1054"/>
      <c r="I20" s="1058"/>
      <c r="J20" s="1059"/>
      <c r="K20" s="1059"/>
      <c r="L20" s="1059"/>
      <c r="M20" s="1059"/>
      <c r="N20" s="1058"/>
      <c r="O20" s="1058"/>
      <c r="P20" s="1058"/>
      <c r="Q20" s="1058"/>
    </row>
    <row r="21" spans="1:19" ht="15" customHeight="1" x14ac:dyDescent="0.2">
      <c r="A21" s="1055"/>
      <c r="E21" s="1054"/>
      <c r="F21" s="1054"/>
      <c r="G21" s="1054"/>
      <c r="H21" s="1054"/>
      <c r="I21" s="1058"/>
      <c r="J21" s="1059"/>
      <c r="K21" s="1059"/>
      <c r="L21" s="1058"/>
      <c r="M21" s="1058"/>
      <c r="N21" s="1058"/>
      <c r="O21" s="1058"/>
      <c r="R21" s="1054"/>
      <c r="S21" s="1054"/>
    </row>
    <row r="22" spans="1:19" ht="15" customHeight="1" x14ac:dyDescent="0.2">
      <c r="A22" s="1055"/>
      <c r="E22" s="1054"/>
      <c r="F22" s="1054"/>
      <c r="G22" s="1054"/>
      <c r="H22" s="1054"/>
      <c r="I22" s="1058"/>
      <c r="J22" s="1059"/>
      <c r="K22" s="1059"/>
      <c r="L22" s="1058"/>
      <c r="M22" s="1058"/>
      <c r="N22" s="1058"/>
      <c r="O22" s="1058"/>
      <c r="R22" s="1054"/>
      <c r="S22" s="1054"/>
    </row>
    <row r="23" spans="1:19" ht="15" customHeight="1" x14ac:dyDescent="0.2">
      <c r="A23" s="1055"/>
      <c r="E23" s="1054"/>
      <c r="F23" s="1054"/>
      <c r="G23" s="1054"/>
      <c r="H23" s="1054"/>
      <c r="I23" s="1058"/>
      <c r="J23" s="1059"/>
      <c r="K23" s="1059"/>
      <c r="L23" s="1058"/>
      <c r="M23" s="1058"/>
      <c r="N23" s="1058"/>
      <c r="O23" s="1058"/>
      <c r="R23" s="1054"/>
      <c r="S23" s="1054"/>
    </row>
    <row r="24" spans="1:19" ht="15" customHeight="1" x14ac:dyDescent="0.2">
      <c r="A24" s="1055"/>
      <c r="E24" s="1054"/>
      <c r="F24" s="1054"/>
      <c r="G24" s="1054"/>
      <c r="H24" s="1054"/>
      <c r="I24" s="1058"/>
      <c r="J24" s="1059"/>
      <c r="K24" s="1059"/>
      <c r="L24" s="1058"/>
      <c r="M24" s="1058"/>
      <c r="N24" s="1058"/>
      <c r="O24" s="1058"/>
      <c r="R24" s="1054"/>
      <c r="S24" s="1054"/>
    </row>
    <row r="25" spans="1:19" ht="15" customHeight="1" x14ac:dyDescent="0.2">
      <c r="A25" s="1055"/>
      <c r="E25" s="1054"/>
      <c r="F25" s="1054"/>
      <c r="G25" s="1054"/>
      <c r="H25" s="1054"/>
      <c r="I25" s="1058"/>
      <c r="J25" s="1059"/>
      <c r="K25" s="1059"/>
      <c r="L25" s="1058"/>
      <c r="M25" s="1058"/>
      <c r="N25" s="1058"/>
      <c r="O25" s="1058"/>
      <c r="R25" s="1054"/>
      <c r="S25" s="1054"/>
    </row>
    <row r="26" spans="1:19" ht="15" customHeight="1" x14ac:dyDescent="0.2">
      <c r="A26" s="1055"/>
      <c r="C26" s="1055"/>
      <c r="D26" s="1055"/>
      <c r="I26" s="1058"/>
      <c r="J26" s="1059"/>
      <c r="K26" s="1059"/>
      <c r="L26" s="1058"/>
      <c r="M26" s="1058"/>
      <c r="N26" s="1058"/>
      <c r="O26" s="1058"/>
      <c r="R26" s="1054"/>
      <c r="S26" s="1054"/>
    </row>
    <row r="27" spans="1:19" ht="15" customHeight="1" x14ac:dyDescent="0.2">
      <c r="A27" s="1055"/>
      <c r="C27" s="1055"/>
      <c r="D27" s="1055"/>
      <c r="I27" s="1059"/>
      <c r="J27" s="1059"/>
      <c r="K27" s="1058"/>
      <c r="L27" s="1058"/>
      <c r="M27" s="1058"/>
      <c r="N27" s="1058"/>
      <c r="O27" s="1055"/>
      <c r="Q27" s="1054"/>
      <c r="R27" s="1054"/>
      <c r="S27" s="1054"/>
    </row>
    <row r="28" spans="1:19" ht="15" customHeight="1" x14ac:dyDescent="0.2">
      <c r="A28" s="1055"/>
      <c r="C28" s="1055"/>
      <c r="D28" s="1055"/>
      <c r="I28" s="1058"/>
      <c r="J28" s="1059"/>
      <c r="K28" s="1059"/>
      <c r="L28" s="1058"/>
      <c r="M28" s="1058"/>
      <c r="N28" s="1058"/>
      <c r="O28" s="1058"/>
      <c r="R28" s="1054"/>
      <c r="S28" s="1054"/>
    </row>
    <row r="29" spans="1:19" ht="15" customHeight="1" x14ac:dyDescent="0.2">
      <c r="A29" s="1055"/>
      <c r="C29" s="1055"/>
      <c r="D29" s="1055"/>
      <c r="I29" s="1058"/>
      <c r="J29" s="1059"/>
      <c r="K29" s="1059"/>
      <c r="L29" s="1058"/>
      <c r="M29" s="1058"/>
      <c r="N29" s="1058"/>
      <c r="O29" s="1058"/>
      <c r="R29" s="1054"/>
      <c r="S29" s="1054"/>
    </row>
    <row r="30" spans="1:19" ht="15" customHeight="1" x14ac:dyDescent="0.2">
      <c r="A30" s="1055"/>
      <c r="C30" s="1055"/>
      <c r="D30" s="1055"/>
      <c r="I30" s="1058"/>
      <c r="J30" s="1059"/>
      <c r="K30" s="1059"/>
      <c r="L30" s="1058"/>
      <c r="M30" s="1058"/>
      <c r="N30" s="1058"/>
      <c r="O30" s="1058"/>
      <c r="R30" s="1054"/>
      <c r="S30" s="1054"/>
    </row>
    <row r="31" spans="1:19" ht="15" customHeight="1" x14ac:dyDescent="0.2">
      <c r="A31" s="1055"/>
      <c r="C31" s="1055"/>
      <c r="D31" s="1055"/>
      <c r="I31" s="1058"/>
      <c r="J31" s="1059"/>
      <c r="K31" s="1059"/>
      <c r="L31" s="1058"/>
      <c r="M31" s="1058"/>
      <c r="N31" s="1058"/>
      <c r="O31" s="1058"/>
      <c r="R31" s="1054"/>
      <c r="S31" s="1054"/>
    </row>
    <row r="32" spans="1:19" ht="15" customHeight="1" x14ac:dyDescent="0.2">
      <c r="A32" s="1055"/>
      <c r="C32" s="1055"/>
      <c r="D32" s="1055"/>
      <c r="I32" s="1058"/>
      <c r="J32" s="1059"/>
      <c r="K32" s="1059"/>
      <c r="L32" s="1058"/>
      <c r="M32" s="1058"/>
      <c r="N32" s="1058"/>
      <c r="O32" s="1058"/>
      <c r="R32" s="1054"/>
      <c r="S32" s="1054"/>
    </row>
    <row r="33" spans="9:19" ht="15" customHeight="1" x14ac:dyDescent="0.2">
      <c r="I33" s="1058"/>
      <c r="J33" s="1059"/>
      <c r="K33" s="1059"/>
      <c r="L33" s="1058"/>
      <c r="M33" s="1058"/>
      <c r="N33" s="1058"/>
      <c r="O33" s="1058"/>
      <c r="R33" s="1054"/>
      <c r="S33" s="1054"/>
    </row>
    <row r="34" spans="9:19" ht="15" customHeight="1" x14ac:dyDescent="0.2">
      <c r="I34" s="1058"/>
      <c r="J34" s="1059"/>
      <c r="K34" s="1059"/>
      <c r="L34" s="1058"/>
      <c r="M34" s="1058"/>
      <c r="N34" s="1058"/>
      <c r="O34" s="1058"/>
      <c r="R34" s="1054"/>
      <c r="S34" s="1054"/>
    </row>
    <row r="35" spans="9:19" ht="15" customHeight="1" x14ac:dyDescent="0.2">
      <c r="I35" s="1058"/>
      <c r="J35" s="1059"/>
      <c r="K35" s="1059"/>
      <c r="L35" s="1058"/>
      <c r="M35" s="1058"/>
      <c r="N35" s="1058"/>
      <c r="O35" s="1058"/>
      <c r="R35" s="1054"/>
      <c r="S35" s="1054"/>
    </row>
    <row r="36" spans="9:19" ht="15" customHeight="1" x14ac:dyDescent="0.2">
      <c r="I36" s="1058"/>
      <c r="J36" s="1059"/>
      <c r="K36" s="1059"/>
      <c r="L36" s="1058"/>
      <c r="M36" s="1058"/>
      <c r="N36" s="1058"/>
      <c r="O36" s="1058"/>
      <c r="R36" s="1054"/>
      <c r="S36" s="1054"/>
    </row>
    <row r="37" spans="9:19" ht="15" customHeight="1" x14ac:dyDescent="0.2">
      <c r="I37" s="1058"/>
      <c r="J37" s="1059"/>
      <c r="K37" s="1059"/>
      <c r="L37" s="1058"/>
      <c r="M37" s="1058"/>
      <c r="N37" s="1058"/>
      <c r="O37" s="1058"/>
      <c r="R37" s="1054"/>
      <c r="S37" s="1054"/>
    </row>
    <row r="38" spans="9:19" ht="15" customHeight="1" x14ac:dyDescent="0.2">
      <c r="I38" s="1058"/>
      <c r="J38" s="1059"/>
      <c r="K38" s="1059"/>
      <c r="L38" s="1058"/>
      <c r="M38" s="1058"/>
      <c r="N38" s="1058"/>
      <c r="O38" s="1058"/>
      <c r="R38" s="1054"/>
      <c r="S38" s="1054"/>
    </row>
    <row r="39" spans="9:19" ht="15" customHeight="1" x14ac:dyDescent="0.2">
      <c r="I39" s="1058"/>
      <c r="J39" s="1059"/>
      <c r="K39" s="1059"/>
      <c r="L39" s="1058"/>
      <c r="M39" s="1058"/>
      <c r="N39" s="1058"/>
      <c r="O39" s="1058"/>
      <c r="R39" s="1054"/>
      <c r="S39" s="1054"/>
    </row>
    <row r="40" spans="9:19" ht="15" customHeight="1" x14ac:dyDescent="0.2">
      <c r="I40" s="1058"/>
      <c r="J40" s="1059"/>
      <c r="K40" s="1059"/>
      <c r="L40" s="1058"/>
      <c r="M40" s="1058"/>
      <c r="N40" s="1058"/>
      <c r="O40" s="1058"/>
      <c r="R40" s="1054"/>
      <c r="S40" s="1054"/>
    </row>
    <row r="41" spans="9:19" ht="15" customHeight="1" x14ac:dyDescent="0.2">
      <c r="I41" s="1058"/>
      <c r="J41" s="1059"/>
      <c r="K41" s="1059"/>
      <c r="L41" s="1058"/>
      <c r="M41" s="1058"/>
      <c r="N41" s="1058"/>
      <c r="O41" s="1058"/>
      <c r="R41" s="1054"/>
      <c r="S41" s="1054"/>
    </row>
    <row r="42" spans="9:19" ht="15" customHeight="1" x14ac:dyDescent="0.2">
      <c r="I42" s="1058"/>
      <c r="J42" s="1059"/>
      <c r="K42" s="1059"/>
      <c r="L42" s="1058"/>
      <c r="M42" s="1058"/>
      <c r="N42" s="1058"/>
      <c r="O42" s="1058"/>
      <c r="R42" s="1054"/>
      <c r="S42" s="1054"/>
    </row>
    <row r="43" spans="9:19" ht="15" customHeight="1" x14ac:dyDescent="0.2">
      <c r="I43" s="1058"/>
      <c r="J43" s="1059"/>
      <c r="K43" s="1059"/>
      <c r="L43" s="1058"/>
      <c r="M43" s="1058"/>
      <c r="N43" s="1058"/>
      <c r="O43" s="1058"/>
      <c r="R43" s="1054"/>
      <c r="S43" s="1054"/>
    </row>
    <row r="44" spans="9:19" ht="15" customHeight="1" x14ac:dyDescent="0.2">
      <c r="I44" s="1058"/>
      <c r="J44" s="1059"/>
      <c r="K44" s="1059"/>
      <c r="L44" s="1058"/>
      <c r="M44" s="1058"/>
      <c r="N44" s="1058"/>
      <c r="O44" s="1058"/>
      <c r="R44" s="1054"/>
      <c r="S44" s="1054"/>
    </row>
    <row r="45" spans="9:19" ht="15" customHeight="1" x14ac:dyDescent="0.2">
      <c r="I45" s="1059"/>
      <c r="J45" s="1059"/>
      <c r="K45" s="1058"/>
      <c r="L45" s="1058"/>
      <c r="M45" s="1058"/>
      <c r="N45" s="1058"/>
      <c r="O45" s="1055"/>
      <c r="Q45" s="1054"/>
      <c r="R45" s="1054"/>
      <c r="S45" s="1054"/>
    </row>
    <row r="46" spans="9:19" ht="15" customHeight="1" x14ac:dyDescent="0.2">
      <c r="I46" s="1059"/>
      <c r="J46" s="1059"/>
      <c r="K46" s="1058"/>
      <c r="L46" s="1058"/>
      <c r="M46" s="1058"/>
      <c r="N46" s="1058"/>
      <c r="O46" s="1055"/>
      <c r="Q46" s="1054"/>
      <c r="R46" s="1054"/>
      <c r="S46" s="1054"/>
    </row>
    <row r="47" spans="9:19" ht="15" customHeight="1" x14ac:dyDescent="0.2">
      <c r="I47" s="1059"/>
      <c r="J47" s="1059"/>
      <c r="K47" s="1058"/>
      <c r="L47" s="1058"/>
      <c r="M47" s="1058"/>
      <c r="N47" s="1058"/>
      <c r="O47" s="1055"/>
      <c r="Q47" s="1054"/>
      <c r="R47" s="1054"/>
      <c r="S47" s="1054"/>
    </row>
    <row r="48" spans="9:19" ht="15" customHeight="1" x14ac:dyDescent="0.2">
      <c r="K48" s="1055"/>
      <c r="L48" s="1055"/>
      <c r="M48" s="1055"/>
      <c r="N48" s="1055"/>
      <c r="P48" s="1054"/>
      <c r="Q48" s="1054"/>
      <c r="R48" s="1054"/>
      <c r="S48" s="1054"/>
    </row>
    <row r="49" spans="9:19" ht="15" customHeight="1" x14ac:dyDescent="0.2">
      <c r="I49" s="1057"/>
      <c r="J49" s="1056"/>
      <c r="K49" s="1056"/>
      <c r="L49" s="1056"/>
      <c r="M49" s="1056"/>
    </row>
    <row r="50" spans="9:19" ht="15" customHeight="1" x14ac:dyDescent="0.2">
      <c r="K50" s="1055"/>
      <c r="L50" s="1055"/>
      <c r="M50" s="1055"/>
      <c r="N50" s="1055"/>
      <c r="P50" s="1054"/>
      <c r="Q50" s="1054"/>
      <c r="R50" s="1054"/>
      <c r="S50" s="1054"/>
    </row>
    <row r="51" spans="9:19" ht="15" customHeight="1" x14ac:dyDescent="0.2">
      <c r="K51" s="1055"/>
      <c r="L51" s="1055"/>
      <c r="M51" s="1055"/>
      <c r="N51" s="1055"/>
      <c r="P51" s="1054"/>
      <c r="Q51" s="1054"/>
      <c r="R51" s="1054"/>
      <c r="S51" s="1054"/>
    </row>
    <row r="52" spans="9:19" ht="15" customHeight="1" x14ac:dyDescent="0.2">
      <c r="K52" s="1055"/>
      <c r="L52" s="1055"/>
      <c r="M52" s="1055"/>
      <c r="N52" s="1055"/>
      <c r="P52" s="1054"/>
      <c r="Q52" s="1054"/>
      <c r="R52" s="1054"/>
      <c r="S52" s="1054"/>
    </row>
    <row r="53" spans="9:19" ht="15" customHeight="1" x14ac:dyDescent="0.2">
      <c r="K53" s="1055"/>
      <c r="L53" s="1055"/>
      <c r="M53" s="1055"/>
      <c r="N53" s="1055"/>
      <c r="P53" s="1054"/>
      <c r="Q53" s="1054"/>
      <c r="R53" s="1054"/>
      <c r="S53" s="1054"/>
    </row>
    <row r="54" spans="9:19" ht="15" customHeight="1" x14ac:dyDescent="0.2">
      <c r="K54" s="1055"/>
      <c r="L54" s="1055"/>
      <c r="M54" s="1055"/>
      <c r="N54" s="1055"/>
      <c r="P54" s="1054"/>
      <c r="Q54" s="1054"/>
      <c r="R54" s="1054"/>
      <c r="S54" s="1054"/>
    </row>
    <row r="55" spans="9:19" ht="15" customHeight="1" x14ac:dyDescent="0.2">
      <c r="I55" s="1056"/>
      <c r="J55" s="1056"/>
      <c r="K55" s="1056"/>
      <c r="L55" s="1056"/>
      <c r="O55" s="1055"/>
      <c r="S55" s="1054"/>
    </row>
    <row r="56" spans="9:19" ht="15" customHeight="1" x14ac:dyDescent="0.2">
      <c r="I56" s="1055"/>
      <c r="J56" s="1055"/>
      <c r="K56" s="1055"/>
      <c r="L56" s="1055"/>
      <c r="P56" s="1054"/>
      <c r="Q56" s="1054"/>
      <c r="R56" s="1054"/>
      <c r="S56" s="1054"/>
    </row>
    <row r="57" spans="9:19" ht="15" customHeight="1" x14ac:dyDescent="0.2">
      <c r="I57" s="1055"/>
      <c r="J57" s="1055"/>
      <c r="K57" s="1055"/>
      <c r="L57" s="1055"/>
      <c r="P57" s="1054"/>
      <c r="Q57" s="1054"/>
      <c r="R57" s="1054"/>
      <c r="S57" s="1054"/>
    </row>
    <row r="58" spans="9:19" ht="15" customHeight="1" x14ac:dyDescent="0.2">
      <c r="I58" s="1055"/>
      <c r="J58" s="1055"/>
      <c r="K58" s="1055"/>
      <c r="L58" s="1055"/>
      <c r="P58" s="1054"/>
      <c r="Q58" s="1054"/>
      <c r="R58" s="1054"/>
      <c r="S58" s="1054"/>
    </row>
    <row r="59" spans="9:19" ht="15" customHeight="1" x14ac:dyDescent="0.2">
      <c r="I59" s="1055"/>
      <c r="J59" s="1055"/>
      <c r="K59" s="1055"/>
      <c r="L59" s="1055"/>
      <c r="P59" s="1054"/>
      <c r="Q59" s="1054"/>
      <c r="R59" s="1054"/>
      <c r="S59" s="1054"/>
    </row>
    <row r="60" spans="9:19" ht="15" customHeight="1" x14ac:dyDescent="0.2">
      <c r="I60" s="1055"/>
      <c r="J60" s="1055"/>
      <c r="K60" s="1055"/>
      <c r="L60" s="1055"/>
      <c r="P60" s="1054"/>
      <c r="Q60" s="1054"/>
      <c r="R60" s="1054"/>
      <c r="S60" s="1054"/>
    </row>
    <row r="61" spans="9:19" ht="15" customHeight="1" x14ac:dyDescent="0.2">
      <c r="I61" s="1055"/>
      <c r="J61" s="1055"/>
      <c r="K61" s="1055"/>
      <c r="L61" s="1055"/>
      <c r="P61" s="1054"/>
      <c r="Q61" s="1054"/>
      <c r="R61" s="1054"/>
      <c r="S61" s="1054"/>
    </row>
    <row r="62" spans="9:19" ht="15" customHeight="1" x14ac:dyDescent="0.2">
      <c r="I62" s="1055"/>
      <c r="J62" s="1055"/>
      <c r="K62" s="1055"/>
      <c r="L62" s="1055"/>
      <c r="P62" s="1054"/>
      <c r="Q62" s="1054"/>
      <c r="R62" s="1054"/>
      <c r="S62" s="1054"/>
    </row>
    <row r="63" spans="9:19" ht="15" customHeight="1" x14ac:dyDescent="0.2">
      <c r="I63" s="1055"/>
      <c r="J63" s="1055"/>
      <c r="K63" s="1055"/>
      <c r="L63" s="1055"/>
      <c r="P63" s="1054"/>
      <c r="Q63" s="1054"/>
      <c r="R63" s="1054"/>
      <c r="S63" s="1054"/>
    </row>
    <row r="64" spans="9:19" ht="15" customHeight="1" x14ac:dyDescent="0.2">
      <c r="I64" s="1055"/>
      <c r="J64" s="1055"/>
      <c r="K64" s="1055"/>
      <c r="L64" s="1055"/>
      <c r="P64" s="1054"/>
      <c r="Q64" s="1054"/>
      <c r="R64" s="1054"/>
      <c r="S64" s="1054"/>
    </row>
    <row r="65" spans="1:19" ht="15" customHeight="1" x14ac:dyDescent="0.2">
      <c r="I65" s="1055"/>
      <c r="J65" s="1055"/>
      <c r="K65" s="1055"/>
      <c r="L65" s="1055"/>
      <c r="P65" s="1054"/>
      <c r="Q65" s="1054"/>
      <c r="R65" s="1054"/>
      <c r="S65" s="1054"/>
    </row>
    <row r="66" spans="1:19" ht="15" customHeight="1" x14ac:dyDescent="0.2">
      <c r="I66" s="1055"/>
      <c r="J66" s="1055"/>
      <c r="K66" s="1055"/>
      <c r="L66" s="1055"/>
      <c r="P66" s="1054"/>
      <c r="Q66" s="1054"/>
      <c r="R66" s="1054"/>
      <c r="S66" s="1054"/>
    </row>
    <row r="67" spans="1:19" ht="15" customHeight="1" x14ac:dyDescent="0.2">
      <c r="I67" s="1055"/>
      <c r="J67" s="1055"/>
      <c r="K67" s="1055"/>
      <c r="L67" s="1055"/>
      <c r="P67" s="1054"/>
      <c r="Q67" s="1054"/>
      <c r="R67" s="1054"/>
      <c r="S67" s="1054"/>
    </row>
    <row r="68" spans="1:19" ht="15" customHeight="1" x14ac:dyDescent="0.2">
      <c r="I68" s="1055"/>
      <c r="J68" s="1055"/>
      <c r="K68" s="1055"/>
      <c r="L68" s="1055"/>
      <c r="P68" s="1054"/>
      <c r="Q68" s="1054"/>
      <c r="R68" s="1054"/>
      <c r="S68" s="1054"/>
    </row>
    <row r="69" spans="1:19" ht="15" customHeight="1" x14ac:dyDescent="0.2">
      <c r="L69" s="1055"/>
      <c r="P69" s="1054"/>
      <c r="Q69" s="1054"/>
      <c r="R69" s="1054"/>
      <c r="S69" s="1054"/>
    </row>
    <row r="70" spans="1:19" ht="15" customHeight="1" x14ac:dyDescent="0.2">
      <c r="L70" s="1055"/>
      <c r="P70" s="1054"/>
      <c r="Q70" s="1054"/>
      <c r="R70" s="1054"/>
      <c r="S70" s="1054"/>
    </row>
    <row r="71" spans="1:19" ht="15" customHeight="1" x14ac:dyDescent="0.2">
      <c r="L71" s="1055"/>
      <c r="P71" s="1054"/>
      <c r="Q71" s="1054"/>
      <c r="R71" s="1054"/>
      <c r="S71" s="1054"/>
    </row>
    <row r="72" spans="1:19" ht="15" customHeight="1" x14ac:dyDescent="0.2">
      <c r="L72" s="1055"/>
      <c r="P72" s="1054"/>
      <c r="Q72" s="1054"/>
      <c r="R72" s="1054"/>
      <c r="S72" s="1054"/>
    </row>
    <row r="73" spans="1:19" ht="15" customHeight="1" x14ac:dyDescent="0.2">
      <c r="L73" s="1055"/>
      <c r="P73" s="1054"/>
      <c r="Q73" s="1054"/>
      <c r="R73" s="1054"/>
      <c r="S73" s="1054"/>
    </row>
    <row r="74" spans="1:19" ht="15" customHeight="1" x14ac:dyDescent="0.2">
      <c r="L74" s="1055"/>
      <c r="P74" s="1054"/>
      <c r="Q74" s="1054"/>
      <c r="R74" s="1054"/>
      <c r="S74" s="1054"/>
    </row>
    <row r="75" spans="1:19" ht="15" customHeight="1" x14ac:dyDescent="0.2">
      <c r="L75" s="1055"/>
      <c r="P75" s="1054"/>
      <c r="Q75" s="1054"/>
      <c r="R75" s="1054"/>
      <c r="S75" s="1054"/>
    </row>
    <row r="76" spans="1:19" ht="15" customHeight="1" x14ac:dyDescent="0.2">
      <c r="L76" s="1055"/>
      <c r="P76" s="1054"/>
      <c r="Q76" s="1054"/>
      <c r="R76" s="1054"/>
      <c r="S76" s="1054"/>
    </row>
    <row r="77" spans="1:19" ht="15" customHeight="1" x14ac:dyDescent="0.2">
      <c r="L77" s="1055"/>
      <c r="P77" s="1054"/>
      <c r="Q77" s="1054"/>
      <c r="R77" s="1054"/>
      <c r="S77" s="1054"/>
    </row>
    <row r="78" spans="1:19" ht="15" customHeight="1" x14ac:dyDescent="0.2">
      <c r="L78" s="1055"/>
      <c r="P78" s="1054"/>
      <c r="Q78" s="1054"/>
      <c r="R78" s="1054"/>
      <c r="S78" s="1054"/>
    </row>
    <row r="79" spans="1:19" s="1055" customFormat="1" ht="15" customHeight="1" x14ac:dyDescent="0.2">
      <c r="A79" s="1054"/>
      <c r="B79" s="1054"/>
      <c r="C79" s="1054"/>
      <c r="D79" s="1054"/>
    </row>
    <row r="80" spans="1:19" s="1055" customFormat="1" ht="15" customHeight="1" x14ac:dyDescent="0.2">
      <c r="A80" s="1054"/>
      <c r="B80" s="1054"/>
      <c r="C80" s="1054"/>
      <c r="D80" s="1054"/>
    </row>
    <row r="81" spans="1:4" s="1055" customFormat="1" ht="15" customHeight="1" x14ac:dyDescent="0.2">
      <c r="A81" s="1054"/>
      <c r="B81" s="1054"/>
      <c r="C81" s="1054"/>
      <c r="D81" s="1054"/>
    </row>
    <row r="82" spans="1:4" s="1055" customFormat="1" ht="15" customHeight="1" x14ac:dyDescent="0.2">
      <c r="A82" s="1054"/>
      <c r="B82" s="1054"/>
      <c r="C82" s="1054"/>
      <c r="D82" s="1054"/>
    </row>
    <row r="83" spans="1:4" s="1055" customFormat="1" ht="15" customHeight="1" x14ac:dyDescent="0.2">
      <c r="A83" s="1054"/>
      <c r="B83" s="1054"/>
      <c r="C83" s="1054"/>
      <c r="D83" s="1054"/>
    </row>
    <row r="84" spans="1:4" s="1055" customFormat="1" ht="15" customHeight="1" x14ac:dyDescent="0.2">
      <c r="A84" s="1054"/>
      <c r="B84" s="1054"/>
      <c r="C84" s="1054"/>
      <c r="D84" s="1054"/>
    </row>
    <row r="85" spans="1:4" s="1055" customFormat="1" ht="15" customHeight="1" x14ac:dyDescent="0.2">
      <c r="A85" s="1054"/>
      <c r="B85" s="1054"/>
      <c r="C85" s="1054"/>
      <c r="D85" s="1054"/>
    </row>
  </sheetData>
  <pageMargins left="0.25" right="0.25" top="0.75" bottom="0.75" header="0.3" footer="0.3"/>
  <pageSetup paperSize="9" scale="56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2"/>
  <sheetViews>
    <sheetView showGridLines="0" zoomScaleNormal="100" workbookViewId="0"/>
  </sheetViews>
  <sheetFormatPr defaultRowHeight="12" x14ac:dyDescent="0.2"/>
  <cols>
    <col min="1" max="1" width="39.140625" style="1074" bestFit="1" customWidth="1"/>
    <col min="2" max="239" width="9.140625" style="1074"/>
    <col min="240" max="240" width="18.140625" style="1074" bestFit="1" customWidth="1"/>
    <col min="241" max="495" width="9.140625" style="1074"/>
    <col min="496" max="496" width="18.140625" style="1074" bestFit="1" customWidth="1"/>
    <col min="497" max="751" width="9.140625" style="1074"/>
    <col min="752" max="752" width="18.140625" style="1074" bestFit="1" customWidth="1"/>
    <col min="753" max="1007" width="9.140625" style="1074"/>
    <col min="1008" max="1008" width="18.140625" style="1074" bestFit="1" customWidth="1"/>
    <col min="1009" max="1263" width="9.140625" style="1074"/>
    <col min="1264" max="1264" width="18.140625" style="1074" bestFit="1" customWidth="1"/>
    <col min="1265" max="1519" width="9.140625" style="1074"/>
    <col min="1520" max="1520" width="18.140625" style="1074" bestFit="1" customWidth="1"/>
    <col min="1521" max="1775" width="9.140625" style="1074"/>
    <col min="1776" max="1776" width="18.140625" style="1074" bestFit="1" customWidth="1"/>
    <col min="1777" max="2031" width="9.140625" style="1074"/>
    <col min="2032" max="2032" width="18.140625" style="1074" bestFit="1" customWidth="1"/>
    <col min="2033" max="2287" width="9.140625" style="1074"/>
    <col min="2288" max="2288" width="18.140625" style="1074" bestFit="1" customWidth="1"/>
    <col min="2289" max="2543" width="9.140625" style="1074"/>
    <col min="2544" max="2544" width="18.140625" style="1074" bestFit="1" customWidth="1"/>
    <col min="2545" max="2799" width="9.140625" style="1074"/>
    <col min="2800" max="2800" width="18.140625" style="1074" bestFit="1" customWidth="1"/>
    <col min="2801" max="3055" width="9.140625" style="1074"/>
    <col min="3056" max="3056" width="18.140625" style="1074" bestFit="1" customWidth="1"/>
    <col min="3057" max="3311" width="9.140625" style="1074"/>
    <col min="3312" max="3312" width="18.140625" style="1074" bestFit="1" customWidth="1"/>
    <col min="3313" max="3567" width="9.140625" style="1074"/>
    <col min="3568" max="3568" width="18.140625" style="1074" bestFit="1" customWidth="1"/>
    <col min="3569" max="3823" width="9.140625" style="1074"/>
    <col min="3824" max="3824" width="18.140625" style="1074" bestFit="1" customWidth="1"/>
    <col min="3825" max="4079" width="9.140625" style="1074"/>
    <col min="4080" max="4080" width="18.140625" style="1074" bestFit="1" customWidth="1"/>
    <col min="4081" max="4335" width="9.140625" style="1074"/>
    <col min="4336" max="4336" width="18.140625" style="1074" bestFit="1" customWidth="1"/>
    <col min="4337" max="4591" width="9.140625" style="1074"/>
    <col min="4592" max="4592" width="18.140625" style="1074" bestFit="1" customWidth="1"/>
    <col min="4593" max="4847" width="9.140625" style="1074"/>
    <col min="4848" max="4848" width="18.140625" style="1074" bestFit="1" customWidth="1"/>
    <col min="4849" max="5103" width="9.140625" style="1074"/>
    <col min="5104" max="5104" width="18.140625" style="1074" bestFit="1" customWidth="1"/>
    <col min="5105" max="5359" width="9.140625" style="1074"/>
    <col min="5360" max="5360" width="18.140625" style="1074" bestFit="1" customWidth="1"/>
    <col min="5361" max="5615" width="9.140625" style="1074"/>
    <col min="5616" max="5616" width="18.140625" style="1074" bestFit="1" customWidth="1"/>
    <col min="5617" max="5871" width="9.140625" style="1074"/>
    <col min="5872" max="5872" width="18.140625" style="1074" bestFit="1" customWidth="1"/>
    <col min="5873" max="6127" width="9.140625" style="1074"/>
    <col min="6128" max="6128" width="18.140625" style="1074" bestFit="1" customWidth="1"/>
    <col min="6129" max="6383" width="9.140625" style="1074"/>
    <col min="6384" max="6384" width="18.140625" style="1074" bestFit="1" customWidth="1"/>
    <col min="6385" max="6639" width="9.140625" style="1074"/>
    <col min="6640" max="6640" width="18.140625" style="1074" bestFit="1" customWidth="1"/>
    <col min="6641" max="6895" width="9.140625" style="1074"/>
    <col min="6896" max="6896" width="18.140625" style="1074" bestFit="1" customWidth="1"/>
    <col min="6897" max="7151" width="9.140625" style="1074"/>
    <col min="7152" max="7152" width="18.140625" style="1074" bestFit="1" customWidth="1"/>
    <col min="7153" max="7407" width="9.140625" style="1074"/>
    <col min="7408" max="7408" width="18.140625" style="1074" bestFit="1" customWidth="1"/>
    <col min="7409" max="7663" width="9.140625" style="1074"/>
    <col min="7664" max="7664" width="18.140625" style="1074" bestFit="1" customWidth="1"/>
    <col min="7665" max="7919" width="9.140625" style="1074"/>
    <col min="7920" max="7920" width="18.140625" style="1074" bestFit="1" customWidth="1"/>
    <col min="7921" max="8175" width="9.140625" style="1074"/>
    <col min="8176" max="8176" width="18.140625" style="1074" bestFit="1" customWidth="1"/>
    <col min="8177" max="8431" width="9.140625" style="1074"/>
    <col min="8432" max="8432" width="18.140625" style="1074" bestFit="1" customWidth="1"/>
    <col min="8433" max="8687" width="9.140625" style="1074"/>
    <col min="8688" max="8688" width="18.140625" style="1074" bestFit="1" customWidth="1"/>
    <col min="8689" max="8943" width="9.140625" style="1074"/>
    <col min="8944" max="8944" width="18.140625" style="1074" bestFit="1" customWidth="1"/>
    <col min="8945" max="9199" width="9.140625" style="1074"/>
    <col min="9200" max="9200" width="18.140625" style="1074" bestFit="1" customWidth="1"/>
    <col min="9201" max="9455" width="9.140625" style="1074"/>
    <col min="9456" max="9456" width="18.140625" style="1074" bestFit="1" customWidth="1"/>
    <col min="9457" max="9711" width="9.140625" style="1074"/>
    <col min="9712" max="9712" width="18.140625" style="1074" bestFit="1" customWidth="1"/>
    <col min="9713" max="9967" width="9.140625" style="1074"/>
    <col min="9968" max="9968" width="18.140625" style="1074" bestFit="1" customWidth="1"/>
    <col min="9969" max="10223" width="9.140625" style="1074"/>
    <col min="10224" max="10224" width="18.140625" style="1074" bestFit="1" customWidth="1"/>
    <col min="10225" max="10479" width="9.140625" style="1074"/>
    <col min="10480" max="10480" width="18.140625" style="1074" bestFit="1" customWidth="1"/>
    <col min="10481" max="10735" width="9.140625" style="1074"/>
    <col min="10736" max="10736" width="18.140625" style="1074" bestFit="1" customWidth="1"/>
    <col min="10737" max="10991" width="9.140625" style="1074"/>
    <col min="10992" max="10992" width="18.140625" style="1074" bestFit="1" customWidth="1"/>
    <col min="10993" max="11247" width="9.140625" style="1074"/>
    <col min="11248" max="11248" width="18.140625" style="1074" bestFit="1" customWidth="1"/>
    <col min="11249" max="11503" width="9.140625" style="1074"/>
    <col min="11504" max="11504" width="18.140625" style="1074" bestFit="1" customWidth="1"/>
    <col min="11505" max="11759" width="9.140625" style="1074"/>
    <col min="11760" max="11760" width="18.140625" style="1074" bestFit="1" customWidth="1"/>
    <col min="11761" max="12015" width="9.140625" style="1074"/>
    <col min="12016" max="12016" width="18.140625" style="1074" bestFit="1" customWidth="1"/>
    <col min="12017" max="12271" width="9.140625" style="1074"/>
    <col min="12272" max="12272" width="18.140625" style="1074" bestFit="1" customWidth="1"/>
    <col min="12273" max="12527" width="9.140625" style="1074"/>
    <col min="12528" max="12528" width="18.140625" style="1074" bestFit="1" customWidth="1"/>
    <col min="12529" max="12783" width="9.140625" style="1074"/>
    <col min="12784" max="12784" width="18.140625" style="1074" bestFit="1" customWidth="1"/>
    <col min="12785" max="13039" width="9.140625" style="1074"/>
    <col min="13040" max="13040" width="18.140625" style="1074" bestFit="1" customWidth="1"/>
    <col min="13041" max="13295" width="9.140625" style="1074"/>
    <col min="13296" max="13296" width="18.140625" style="1074" bestFit="1" customWidth="1"/>
    <col min="13297" max="13551" width="9.140625" style="1074"/>
    <col min="13552" max="13552" width="18.140625" style="1074" bestFit="1" customWidth="1"/>
    <col min="13553" max="13807" width="9.140625" style="1074"/>
    <col min="13808" max="13808" width="18.140625" style="1074" bestFit="1" customWidth="1"/>
    <col min="13809" max="14063" width="9.140625" style="1074"/>
    <col min="14064" max="14064" width="18.140625" style="1074" bestFit="1" customWidth="1"/>
    <col min="14065" max="14319" width="9.140625" style="1074"/>
    <col min="14320" max="14320" width="18.140625" style="1074" bestFit="1" customWidth="1"/>
    <col min="14321" max="14575" width="9.140625" style="1074"/>
    <col min="14576" max="14576" width="18.140625" style="1074" bestFit="1" customWidth="1"/>
    <col min="14577" max="14831" width="9.140625" style="1074"/>
    <col min="14832" max="14832" width="18.140625" style="1074" bestFit="1" customWidth="1"/>
    <col min="14833" max="15087" width="9.140625" style="1074"/>
    <col min="15088" max="15088" width="18.140625" style="1074" bestFit="1" customWidth="1"/>
    <col min="15089" max="15343" width="9.140625" style="1074"/>
    <col min="15344" max="15344" width="18.140625" style="1074" bestFit="1" customWidth="1"/>
    <col min="15345" max="15599" width="9.140625" style="1074"/>
    <col min="15600" max="15600" width="18.140625" style="1074" bestFit="1" customWidth="1"/>
    <col min="15601" max="15855" width="9.140625" style="1074"/>
    <col min="15856" max="15856" width="18.140625" style="1074" bestFit="1" customWidth="1"/>
    <col min="15857" max="16111" width="9.140625" style="1074"/>
    <col min="16112" max="16112" width="18.140625" style="1074" bestFit="1" customWidth="1"/>
    <col min="16113" max="16384" width="9.140625" style="1074"/>
  </cols>
  <sheetData>
    <row r="1" spans="1:6" ht="15" customHeight="1" x14ac:dyDescent="0.2">
      <c r="A1" s="1083" t="s">
        <v>977</v>
      </c>
    </row>
    <row r="2" spans="1:6" ht="15" customHeight="1" x14ac:dyDescent="0.2">
      <c r="A2" s="1082"/>
      <c r="B2" s="1081">
        <v>2014</v>
      </c>
      <c r="C2" s="1081">
        <v>2015</v>
      </c>
      <c r="D2" s="1081">
        <v>2016</v>
      </c>
      <c r="E2" s="1081">
        <v>2017</v>
      </c>
      <c r="F2" s="1081">
        <v>2018</v>
      </c>
    </row>
    <row r="3" spans="1:6" ht="15" customHeight="1" x14ac:dyDescent="0.2">
      <c r="A3" s="1079" t="s">
        <v>976</v>
      </c>
      <c r="B3" s="1078">
        <v>2.4097</v>
      </c>
      <c r="C3" s="1078">
        <v>3.2</v>
      </c>
      <c r="D3" s="1078">
        <v>3.4</v>
      </c>
      <c r="E3" s="1078">
        <v>3.55</v>
      </c>
      <c r="F3" s="1078">
        <v>3.6</v>
      </c>
    </row>
    <row r="4" spans="1:6" ht="15" customHeight="1" x14ac:dyDescent="0.2">
      <c r="A4" s="1080" t="s">
        <v>975</v>
      </c>
      <c r="B4" s="1078">
        <v>2.4097</v>
      </c>
      <c r="C4" s="1078">
        <v>3.1</v>
      </c>
      <c r="D4" s="1078">
        <v>3</v>
      </c>
      <c r="E4" s="1078">
        <v>3.4</v>
      </c>
      <c r="F4" s="1078">
        <v>3</v>
      </c>
    </row>
    <row r="5" spans="1:6" ht="15" customHeight="1" x14ac:dyDescent="0.2">
      <c r="A5" s="1080" t="s">
        <v>974</v>
      </c>
      <c r="B5" s="1078">
        <v>2.4097</v>
      </c>
      <c r="C5" s="1078">
        <v>3.5</v>
      </c>
      <c r="D5" s="1078">
        <v>3.6</v>
      </c>
      <c r="E5" s="1078">
        <v>3.8</v>
      </c>
      <c r="F5" s="1078">
        <v>3.8</v>
      </c>
    </row>
    <row r="6" spans="1:6" ht="15" customHeight="1" x14ac:dyDescent="0.2">
      <c r="A6" s="1079" t="s">
        <v>973</v>
      </c>
      <c r="B6" s="1078">
        <v>2.4097139843266291</v>
      </c>
      <c r="C6" s="1078">
        <v>3.2115190127860682</v>
      </c>
      <c r="D6" s="1078">
        <v>3.1183536440284154</v>
      </c>
      <c r="E6" s="1078">
        <v>3.6234020119766619</v>
      </c>
      <c r="F6" s="1078">
        <v>3.5653435613285156</v>
      </c>
    </row>
    <row r="7" spans="1:6" ht="15" customHeight="1" x14ac:dyDescent="0.2">
      <c r="A7" s="1079" t="s">
        <v>972</v>
      </c>
      <c r="B7" s="1078">
        <v>2.4097139843266291</v>
      </c>
      <c r="C7" s="1078">
        <v>3.2115190127860682</v>
      </c>
      <c r="D7" s="1078">
        <v>3.1183536440284154</v>
      </c>
      <c r="E7" s="1078">
        <v>3.1234020119766619</v>
      </c>
      <c r="F7" s="1078">
        <v>3.4653435613285155</v>
      </c>
    </row>
    <row r="8" spans="1:6" ht="15" customHeight="1" x14ac:dyDescent="0.2">
      <c r="A8" s="1077" t="s">
        <v>971</v>
      </c>
      <c r="B8" s="1076">
        <v>2.4097139843266291</v>
      </c>
      <c r="C8" s="1076">
        <v>3.2115190127860682</v>
      </c>
      <c r="D8" s="1076">
        <v>3.1183536440284154</v>
      </c>
      <c r="E8" s="1076">
        <v>3.223402011976662</v>
      </c>
      <c r="F8" s="1076">
        <v>3.3653435613285154</v>
      </c>
    </row>
    <row r="9" spans="1:6" ht="24.75" customHeight="1" x14ac:dyDescent="0.2">
      <c r="A9" s="1287" t="s">
        <v>970</v>
      </c>
      <c r="B9" s="1287"/>
      <c r="C9" s="1287"/>
      <c r="D9" s="1287"/>
      <c r="E9" s="1287"/>
      <c r="F9" s="1287"/>
    </row>
    <row r="10" spans="1:6" x14ac:dyDescent="0.2">
      <c r="A10" s="1075" t="s">
        <v>969</v>
      </c>
      <c r="F10" s="1066" t="s">
        <v>965</v>
      </c>
    </row>
    <row r="12" spans="1:6" ht="12.75" x14ac:dyDescent="0.2">
      <c r="A12" s="1083" t="s">
        <v>977</v>
      </c>
    </row>
  </sheetData>
  <mergeCells count="1">
    <mergeCell ref="A9:F9"/>
  </mergeCells>
  <pageMargins left="0.25" right="0.25" top="0.75" bottom="0.75" header="0.3" footer="0.3"/>
  <pageSetup fitToHeight="0" orientation="portrait" horizontalDpi="4294967294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showGridLines="0" workbookViewId="0">
      <selection sqref="A1:J1"/>
    </sheetView>
  </sheetViews>
  <sheetFormatPr defaultRowHeight="15" customHeight="1" x14ac:dyDescent="0.25"/>
  <cols>
    <col min="1" max="1" width="27" customWidth="1"/>
    <col min="2" max="10" width="8.5703125" customWidth="1"/>
  </cols>
  <sheetData>
    <row r="1" spans="1:10" ht="15" customHeight="1" thickBot="1" x14ac:dyDescent="0.3">
      <c r="A1" s="1176" t="s">
        <v>945</v>
      </c>
      <c r="B1" s="1176"/>
      <c r="C1" s="1176"/>
      <c r="D1" s="1176"/>
      <c r="E1" s="1176"/>
      <c r="F1" s="1176"/>
      <c r="G1" s="1176"/>
      <c r="H1" s="1176"/>
      <c r="I1" s="1176"/>
      <c r="J1" s="1176"/>
    </row>
    <row r="2" spans="1:10" ht="15" customHeight="1" x14ac:dyDescent="0.25">
      <c r="A2" s="993" t="s">
        <v>946</v>
      </c>
      <c r="B2" s="970" t="s">
        <v>913</v>
      </c>
      <c r="C2" s="1177" t="s">
        <v>947</v>
      </c>
      <c r="D2" s="1178"/>
      <c r="E2" s="1178"/>
      <c r="F2" s="1179"/>
      <c r="G2" s="1180" t="s">
        <v>948</v>
      </c>
      <c r="H2" s="1181"/>
      <c r="I2" s="1181"/>
      <c r="J2" s="1181"/>
    </row>
    <row r="3" spans="1:10" ht="15" customHeight="1" thickBot="1" x14ac:dyDescent="0.3">
      <c r="A3" s="994" t="s">
        <v>949</v>
      </c>
      <c r="B3" s="970">
        <v>2014</v>
      </c>
      <c r="C3" s="996">
        <v>2015</v>
      </c>
      <c r="D3" s="1036">
        <v>2016</v>
      </c>
      <c r="E3" s="1036">
        <v>2017</v>
      </c>
      <c r="F3" s="995">
        <v>2018</v>
      </c>
      <c r="G3" s="1035">
        <v>2015</v>
      </c>
      <c r="H3" s="1035">
        <v>2016</v>
      </c>
      <c r="I3" s="1035">
        <v>2017</v>
      </c>
      <c r="J3" s="1035">
        <v>2018</v>
      </c>
    </row>
    <row r="4" spans="1:10" ht="15" customHeight="1" x14ac:dyDescent="0.25">
      <c r="A4" s="1032" t="s">
        <v>950</v>
      </c>
      <c r="B4" s="1034">
        <v>2.4</v>
      </c>
      <c r="C4" s="542">
        <v>3.2</v>
      </c>
      <c r="D4" s="779">
        <v>3.1</v>
      </c>
      <c r="E4" s="779">
        <v>3.6</v>
      </c>
      <c r="F4" s="779">
        <v>3.6</v>
      </c>
      <c r="G4" s="1037" t="s">
        <v>959</v>
      </c>
      <c r="H4" s="1038">
        <v>-0.4</v>
      </c>
      <c r="I4" s="1038" t="s">
        <v>963</v>
      </c>
      <c r="J4" s="1039" t="s">
        <v>951</v>
      </c>
    </row>
    <row r="5" spans="1:10" ht="15" customHeight="1" x14ac:dyDescent="0.25">
      <c r="A5" s="1032" t="s">
        <v>952</v>
      </c>
      <c r="B5" s="977">
        <v>2.4</v>
      </c>
      <c r="C5" s="935">
        <v>3.2</v>
      </c>
      <c r="D5" s="974">
        <v>3.6</v>
      </c>
      <c r="E5" s="974">
        <v>3.6</v>
      </c>
      <c r="F5" s="974">
        <v>3.3</v>
      </c>
      <c r="G5" s="1040" t="s">
        <v>960</v>
      </c>
      <c r="H5" s="1041" t="s">
        <v>961</v>
      </c>
      <c r="I5" s="1041" t="s">
        <v>960</v>
      </c>
      <c r="J5" s="1042" t="s">
        <v>962</v>
      </c>
    </row>
    <row r="6" spans="1:10" ht="15" customHeight="1" x14ac:dyDescent="0.25">
      <c r="A6" s="1033" t="s">
        <v>953</v>
      </c>
      <c r="B6" s="1034">
        <v>2.4</v>
      </c>
      <c r="C6" s="542">
        <v>3.2</v>
      </c>
      <c r="D6" s="542">
        <v>2.9</v>
      </c>
      <c r="E6" s="542">
        <v>3.3</v>
      </c>
      <c r="F6" s="779" t="s">
        <v>954</v>
      </c>
      <c r="G6" s="1037" t="s">
        <v>955</v>
      </c>
      <c r="H6" s="1038" t="s">
        <v>956</v>
      </c>
      <c r="I6" s="1043" t="s">
        <v>954</v>
      </c>
      <c r="J6" s="1039" t="s">
        <v>954</v>
      </c>
    </row>
    <row r="7" spans="1:10" ht="15" customHeight="1" x14ac:dyDescent="0.25">
      <c r="A7" s="1119" t="s">
        <v>957</v>
      </c>
      <c r="B7" s="1120" t="s">
        <v>997</v>
      </c>
      <c r="C7" s="1121" t="s">
        <v>996</v>
      </c>
      <c r="D7" s="1121" t="s">
        <v>995</v>
      </c>
      <c r="E7" s="1121" t="s">
        <v>994</v>
      </c>
      <c r="F7" s="1121" t="s">
        <v>189</v>
      </c>
      <c r="G7" s="1122" t="s">
        <v>993</v>
      </c>
      <c r="H7" s="1123" t="s">
        <v>992</v>
      </c>
      <c r="I7" s="1123" t="s">
        <v>189</v>
      </c>
      <c r="J7" s="1124" t="s">
        <v>189</v>
      </c>
    </row>
    <row r="8" spans="1:10" ht="15" customHeight="1" x14ac:dyDescent="0.25">
      <c r="A8" s="941"/>
      <c r="B8" s="941"/>
      <c r="C8" s="1182" t="s">
        <v>958</v>
      </c>
      <c r="D8" s="1182"/>
      <c r="E8" s="1182"/>
      <c r="F8" s="1182"/>
      <c r="G8" s="1182"/>
      <c r="H8" s="1182"/>
      <c r="I8" s="1182"/>
      <c r="J8" s="1182"/>
    </row>
  </sheetData>
  <mergeCells count="4">
    <mergeCell ref="A1:J1"/>
    <mergeCell ref="C2:F2"/>
    <mergeCell ref="G2:J2"/>
    <mergeCell ref="C8:J8"/>
  </mergeCells>
  <pageMargins left="0.7" right="0.7" top="0.75" bottom="0.75" header="0.3" footer="0.3"/>
  <ignoredErrors>
    <ignoredError sqref="G4:J6 B7:J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4"/>
  <sheetViews>
    <sheetView showGridLines="0" workbookViewId="0">
      <selection sqref="A1:K1"/>
    </sheetView>
  </sheetViews>
  <sheetFormatPr defaultRowHeight="15" x14ac:dyDescent="0.25"/>
  <cols>
    <col min="1" max="10" width="9.140625" style="1084"/>
    <col min="11" max="11" width="17.28515625" style="1084" customWidth="1"/>
    <col min="12" max="254" width="9.140625" style="1084"/>
    <col min="255" max="255" width="14.85546875" style="1084" bestFit="1" customWidth="1"/>
    <col min="256" max="260" width="9.140625" style="1084"/>
    <col min="261" max="261" width="29.28515625" style="1084" bestFit="1" customWidth="1"/>
    <col min="262" max="510" width="9.140625" style="1084"/>
    <col min="511" max="511" width="14.85546875" style="1084" bestFit="1" customWidth="1"/>
    <col min="512" max="516" width="9.140625" style="1084"/>
    <col min="517" max="517" width="29.28515625" style="1084" bestFit="1" customWidth="1"/>
    <col min="518" max="766" width="9.140625" style="1084"/>
    <col min="767" max="767" width="14.85546875" style="1084" bestFit="1" customWidth="1"/>
    <col min="768" max="772" width="9.140625" style="1084"/>
    <col min="773" max="773" width="29.28515625" style="1084" bestFit="1" customWidth="1"/>
    <col min="774" max="1022" width="9.140625" style="1084"/>
    <col min="1023" max="1023" width="14.85546875" style="1084" bestFit="1" customWidth="1"/>
    <col min="1024" max="1028" width="9.140625" style="1084"/>
    <col min="1029" max="1029" width="29.28515625" style="1084" bestFit="1" customWidth="1"/>
    <col min="1030" max="1278" width="9.140625" style="1084"/>
    <col min="1279" max="1279" width="14.85546875" style="1084" bestFit="1" customWidth="1"/>
    <col min="1280" max="1284" width="9.140625" style="1084"/>
    <col min="1285" max="1285" width="29.28515625" style="1084" bestFit="1" customWidth="1"/>
    <col min="1286" max="1534" width="9.140625" style="1084"/>
    <col min="1535" max="1535" width="14.85546875" style="1084" bestFit="1" customWidth="1"/>
    <col min="1536" max="1540" width="9.140625" style="1084"/>
    <col min="1541" max="1541" width="29.28515625" style="1084" bestFit="1" customWidth="1"/>
    <col min="1542" max="1790" width="9.140625" style="1084"/>
    <col min="1791" max="1791" width="14.85546875" style="1084" bestFit="1" customWidth="1"/>
    <col min="1792" max="1796" width="9.140625" style="1084"/>
    <col min="1797" max="1797" width="29.28515625" style="1084" bestFit="1" customWidth="1"/>
    <col min="1798" max="2046" width="9.140625" style="1084"/>
    <col min="2047" max="2047" width="14.85546875" style="1084" bestFit="1" customWidth="1"/>
    <col min="2048" max="2052" width="9.140625" style="1084"/>
    <col min="2053" max="2053" width="29.28515625" style="1084" bestFit="1" customWidth="1"/>
    <col min="2054" max="2302" width="9.140625" style="1084"/>
    <col min="2303" max="2303" width="14.85546875" style="1084" bestFit="1" customWidth="1"/>
    <col min="2304" max="2308" width="9.140625" style="1084"/>
    <col min="2309" max="2309" width="29.28515625" style="1084" bestFit="1" customWidth="1"/>
    <col min="2310" max="2558" width="9.140625" style="1084"/>
    <col min="2559" max="2559" width="14.85546875" style="1084" bestFit="1" customWidth="1"/>
    <col min="2560" max="2564" width="9.140625" style="1084"/>
    <col min="2565" max="2565" width="29.28515625" style="1084" bestFit="1" customWidth="1"/>
    <col min="2566" max="2814" width="9.140625" style="1084"/>
    <col min="2815" max="2815" width="14.85546875" style="1084" bestFit="1" customWidth="1"/>
    <col min="2816" max="2820" width="9.140625" style="1084"/>
    <col min="2821" max="2821" width="29.28515625" style="1084" bestFit="1" customWidth="1"/>
    <col min="2822" max="3070" width="9.140625" style="1084"/>
    <col min="3071" max="3071" width="14.85546875" style="1084" bestFit="1" customWidth="1"/>
    <col min="3072" max="3076" width="9.140625" style="1084"/>
    <col min="3077" max="3077" width="29.28515625" style="1084" bestFit="1" customWidth="1"/>
    <col min="3078" max="3326" width="9.140625" style="1084"/>
    <col min="3327" max="3327" width="14.85546875" style="1084" bestFit="1" customWidth="1"/>
    <col min="3328" max="3332" width="9.140625" style="1084"/>
    <col min="3333" max="3333" width="29.28515625" style="1084" bestFit="1" customWidth="1"/>
    <col min="3334" max="3582" width="9.140625" style="1084"/>
    <col min="3583" max="3583" width="14.85546875" style="1084" bestFit="1" customWidth="1"/>
    <col min="3584" max="3588" width="9.140625" style="1084"/>
    <col min="3589" max="3589" width="29.28515625" style="1084" bestFit="1" customWidth="1"/>
    <col min="3590" max="3838" width="9.140625" style="1084"/>
    <col min="3839" max="3839" width="14.85546875" style="1084" bestFit="1" customWidth="1"/>
    <col min="3840" max="3844" width="9.140625" style="1084"/>
    <col min="3845" max="3845" width="29.28515625" style="1084" bestFit="1" customWidth="1"/>
    <col min="3846" max="4094" width="9.140625" style="1084"/>
    <col min="4095" max="4095" width="14.85546875" style="1084" bestFit="1" customWidth="1"/>
    <col min="4096" max="4100" width="9.140625" style="1084"/>
    <col min="4101" max="4101" width="29.28515625" style="1084" bestFit="1" customWidth="1"/>
    <col min="4102" max="4350" width="9.140625" style="1084"/>
    <col min="4351" max="4351" width="14.85546875" style="1084" bestFit="1" customWidth="1"/>
    <col min="4352" max="4356" width="9.140625" style="1084"/>
    <col min="4357" max="4357" width="29.28515625" style="1084" bestFit="1" customWidth="1"/>
    <col min="4358" max="4606" width="9.140625" style="1084"/>
    <col min="4607" max="4607" width="14.85546875" style="1084" bestFit="1" customWidth="1"/>
    <col min="4608" max="4612" width="9.140625" style="1084"/>
    <col min="4613" max="4613" width="29.28515625" style="1084" bestFit="1" customWidth="1"/>
    <col min="4614" max="4862" width="9.140625" style="1084"/>
    <col min="4863" max="4863" width="14.85546875" style="1084" bestFit="1" customWidth="1"/>
    <col min="4864" max="4868" width="9.140625" style="1084"/>
    <col min="4869" max="4869" width="29.28515625" style="1084" bestFit="1" customWidth="1"/>
    <col min="4870" max="5118" width="9.140625" style="1084"/>
    <col min="5119" max="5119" width="14.85546875" style="1084" bestFit="1" customWidth="1"/>
    <col min="5120" max="5124" width="9.140625" style="1084"/>
    <col min="5125" max="5125" width="29.28515625" style="1084" bestFit="1" customWidth="1"/>
    <col min="5126" max="5374" width="9.140625" style="1084"/>
    <col min="5375" max="5375" width="14.85546875" style="1084" bestFit="1" customWidth="1"/>
    <col min="5376" max="5380" width="9.140625" style="1084"/>
    <col min="5381" max="5381" width="29.28515625" style="1084" bestFit="1" customWidth="1"/>
    <col min="5382" max="5630" width="9.140625" style="1084"/>
    <col min="5631" max="5631" width="14.85546875" style="1084" bestFit="1" customWidth="1"/>
    <col min="5632" max="5636" width="9.140625" style="1084"/>
    <col min="5637" max="5637" width="29.28515625" style="1084" bestFit="1" customWidth="1"/>
    <col min="5638" max="5886" width="9.140625" style="1084"/>
    <col min="5887" max="5887" width="14.85546875" style="1084" bestFit="1" customWidth="1"/>
    <col min="5888" max="5892" width="9.140625" style="1084"/>
    <col min="5893" max="5893" width="29.28515625" style="1084" bestFit="1" customWidth="1"/>
    <col min="5894" max="6142" width="9.140625" style="1084"/>
    <col min="6143" max="6143" width="14.85546875" style="1084" bestFit="1" customWidth="1"/>
    <col min="6144" max="6148" width="9.140625" style="1084"/>
    <col min="6149" max="6149" width="29.28515625" style="1084" bestFit="1" customWidth="1"/>
    <col min="6150" max="6398" width="9.140625" style="1084"/>
    <col min="6399" max="6399" width="14.85546875" style="1084" bestFit="1" customWidth="1"/>
    <col min="6400" max="6404" width="9.140625" style="1084"/>
    <col min="6405" max="6405" width="29.28515625" style="1084" bestFit="1" customWidth="1"/>
    <col min="6406" max="6654" width="9.140625" style="1084"/>
    <col min="6655" max="6655" width="14.85546875" style="1084" bestFit="1" customWidth="1"/>
    <col min="6656" max="6660" width="9.140625" style="1084"/>
    <col min="6661" max="6661" width="29.28515625" style="1084" bestFit="1" customWidth="1"/>
    <col min="6662" max="6910" width="9.140625" style="1084"/>
    <col min="6911" max="6911" width="14.85546875" style="1084" bestFit="1" customWidth="1"/>
    <col min="6912" max="6916" width="9.140625" style="1084"/>
    <col min="6917" max="6917" width="29.28515625" style="1084" bestFit="1" customWidth="1"/>
    <col min="6918" max="7166" width="9.140625" style="1084"/>
    <col min="7167" max="7167" width="14.85546875" style="1084" bestFit="1" customWidth="1"/>
    <col min="7168" max="7172" width="9.140625" style="1084"/>
    <col min="7173" max="7173" width="29.28515625" style="1084" bestFit="1" customWidth="1"/>
    <col min="7174" max="7422" width="9.140625" style="1084"/>
    <col min="7423" max="7423" width="14.85546875" style="1084" bestFit="1" customWidth="1"/>
    <col min="7424" max="7428" width="9.140625" style="1084"/>
    <col min="7429" max="7429" width="29.28515625" style="1084" bestFit="1" customWidth="1"/>
    <col min="7430" max="7678" width="9.140625" style="1084"/>
    <col min="7679" max="7679" width="14.85546875" style="1084" bestFit="1" customWidth="1"/>
    <col min="7680" max="7684" width="9.140625" style="1084"/>
    <col min="7685" max="7685" width="29.28515625" style="1084" bestFit="1" customWidth="1"/>
    <col min="7686" max="7934" width="9.140625" style="1084"/>
    <col min="7935" max="7935" width="14.85546875" style="1084" bestFit="1" customWidth="1"/>
    <col min="7936" max="7940" width="9.140625" style="1084"/>
    <col min="7941" max="7941" width="29.28515625" style="1084" bestFit="1" customWidth="1"/>
    <col min="7942" max="8190" width="9.140625" style="1084"/>
    <col min="8191" max="8191" width="14.85546875" style="1084" bestFit="1" customWidth="1"/>
    <col min="8192" max="8196" width="9.140625" style="1084"/>
    <col min="8197" max="8197" width="29.28515625" style="1084" bestFit="1" customWidth="1"/>
    <col min="8198" max="8446" width="9.140625" style="1084"/>
    <col min="8447" max="8447" width="14.85546875" style="1084" bestFit="1" customWidth="1"/>
    <col min="8448" max="8452" width="9.140625" style="1084"/>
    <col min="8453" max="8453" width="29.28515625" style="1084" bestFit="1" customWidth="1"/>
    <col min="8454" max="8702" width="9.140625" style="1084"/>
    <col min="8703" max="8703" width="14.85546875" style="1084" bestFit="1" customWidth="1"/>
    <col min="8704" max="8708" width="9.140625" style="1084"/>
    <col min="8709" max="8709" width="29.28515625" style="1084" bestFit="1" customWidth="1"/>
    <col min="8710" max="8958" width="9.140625" style="1084"/>
    <col min="8959" max="8959" width="14.85546875" style="1084" bestFit="1" customWidth="1"/>
    <col min="8960" max="8964" width="9.140625" style="1084"/>
    <col min="8965" max="8965" width="29.28515625" style="1084" bestFit="1" customWidth="1"/>
    <col min="8966" max="9214" width="9.140625" style="1084"/>
    <col min="9215" max="9215" width="14.85546875" style="1084" bestFit="1" customWidth="1"/>
    <col min="9216" max="9220" width="9.140625" style="1084"/>
    <col min="9221" max="9221" width="29.28515625" style="1084" bestFit="1" customWidth="1"/>
    <col min="9222" max="9470" width="9.140625" style="1084"/>
    <col min="9471" max="9471" width="14.85546875" style="1084" bestFit="1" customWidth="1"/>
    <col min="9472" max="9476" width="9.140625" style="1084"/>
    <col min="9477" max="9477" width="29.28515625" style="1084" bestFit="1" customWidth="1"/>
    <col min="9478" max="9726" width="9.140625" style="1084"/>
    <col min="9727" max="9727" width="14.85546875" style="1084" bestFit="1" customWidth="1"/>
    <col min="9728" max="9732" width="9.140625" style="1084"/>
    <col min="9733" max="9733" width="29.28515625" style="1084" bestFit="1" customWidth="1"/>
    <col min="9734" max="9982" width="9.140625" style="1084"/>
    <col min="9983" max="9983" width="14.85546875" style="1084" bestFit="1" customWidth="1"/>
    <col min="9984" max="9988" width="9.140625" style="1084"/>
    <col min="9989" max="9989" width="29.28515625" style="1084" bestFit="1" customWidth="1"/>
    <col min="9990" max="10238" width="9.140625" style="1084"/>
    <col min="10239" max="10239" width="14.85546875" style="1084" bestFit="1" customWidth="1"/>
    <col min="10240" max="10244" width="9.140625" style="1084"/>
    <col min="10245" max="10245" width="29.28515625" style="1084" bestFit="1" customWidth="1"/>
    <col min="10246" max="10494" width="9.140625" style="1084"/>
    <col min="10495" max="10495" width="14.85546875" style="1084" bestFit="1" customWidth="1"/>
    <col min="10496" max="10500" width="9.140625" style="1084"/>
    <col min="10501" max="10501" width="29.28515625" style="1084" bestFit="1" customWidth="1"/>
    <col min="10502" max="10750" width="9.140625" style="1084"/>
    <col min="10751" max="10751" width="14.85546875" style="1084" bestFit="1" customWidth="1"/>
    <col min="10752" max="10756" width="9.140625" style="1084"/>
    <col min="10757" max="10757" width="29.28515625" style="1084" bestFit="1" customWidth="1"/>
    <col min="10758" max="11006" width="9.140625" style="1084"/>
    <col min="11007" max="11007" width="14.85546875" style="1084" bestFit="1" customWidth="1"/>
    <col min="11008" max="11012" width="9.140625" style="1084"/>
    <col min="11013" max="11013" width="29.28515625" style="1084" bestFit="1" customWidth="1"/>
    <col min="11014" max="11262" width="9.140625" style="1084"/>
    <col min="11263" max="11263" width="14.85546875" style="1084" bestFit="1" customWidth="1"/>
    <col min="11264" max="11268" width="9.140625" style="1084"/>
    <col min="11269" max="11269" width="29.28515625" style="1084" bestFit="1" customWidth="1"/>
    <col min="11270" max="11518" width="9.140625" style="1084"/>
    <col min="11519" max="11519" width="14.85546875" style="1084" bestFit="1" customWidth="1"/>
    <col min="11520" max="11524" width="9.140625" style="1084"/>
    <col min="11525" max="11525" width="29.28515625" style="1084" bestFit="1" customWidth="1"/>
    <col min="11526" max="11774" width="9.140625" style="1084"/>
    <col min="11775" max="11775" width="14.85546875" style="1084" bestFit="1" customWidth="1"/>
    <col min="11776" max="11780" width="9.140625" style="1084"/>
    <col min="11781" max="11781" width="29.28515625" style="1084" bestFit="1" customWidth="1"/>
    <col min="11782" max="12030" width="9.140625" style="1084"/>
    <col min="12031" max="12031" width="14.85546875" style="1084" bestFit="1" customWidth="1"/>
    <col min="12032" max="12036" width="9.140625" style="1084"/>
    <col min="12037" max="12037" width="29.28515625" style="1084" bestFit="1" customWidth="1"/>
    <col min="12038" max="12286" width="9.140625" style="1084"/>
    <col min="12287" max="12287" width="14.85546875" style="1084" bestFit="1" customWidth="1"/>
    <col min="12288" max="12292" width="9.140625" style="1084"/>
    <col min="12293" max="12293" width="29.28515625" style="1084" bestFit="1" customWidth="1"/>
    <col min="12294" max="12542" width="9.140625" style="1084"/>
    <col min="12543" max="12543" width="14.85546875" style="1084" bestFit="1" customWidth="1"/>
    <col min="12544" max="12548" width="9.140625" style="1084"/>
    <col min="12549" max="12549" width="29.28515625" style="1084" bestFit="1" customWidth="1"/>
    <col min="12550" max="12798" width="9.140625" style="1084"/>
    <col min="12799" max="12799" width="14.85546875" style="1084" bestFit="1" customWidth="1"/>
    <col min="12800" max="12804" width="9.140625" style="1084"/>
    <col min="12805" max="12805" width="29.28515625" style="1084" bestFit="1" customWidth="1"/>
    <col min="12806" max="13054" width="9.140625" style="1084"/>
    <col min="13055" max="13055" width="14.85546875" style="1084" bestFit="1" customWidth="1"/>
    <col min="13056" max="13060" width="9.140625" style="1084"/>
    <col min="13061" max="13061" width="29.28515625" style="1084" bestFit="1" customWidth="1"/>
    <col min="13062" max="13310" width="9.140625" style="1084"/>
    <col min="13311" max="13311" width="14.85546875" style="1084" bestFit="1" customWidth="1"/>
    <col min="13312" max="13316" width="9.140625" style="1084"/>
    <col min="13317" max="13317" width="29.28515625" style="1084" bestFit="1" customWidth="1"/>
    <col min="13318" max="13566" width="9.140625" style="1084"/>
    <col min="13567" max="13567" width="14.85546875" style="1084" bestFit="1" customWidth="1"/>
    <col min="13568" max="13572" width="9.140625" style="1084"/>
    <col min="13573" max="13573" width="29.28515625" style="1084" bestFit="1" customWidth="1"/>
    <col min="13574" max="13822" width="9.140625" style="1084"/>
    <col min="13823" max="13823" width="14.85546875" style="1084" bestFit="1" customWidth="1"/>
    <col min="13824" max="13828" width="9.140625" style="1084"/>
    <col min="13829" max="13829" width="29.28515625" style="1084" bestFit="1" customWidth="1"/>
    <col min="13830" max="14078" width="9.140625" style="1084"/>
    <col min="14079" max="14079" width="14.85546875" style="1084" bestFit="1" customWidth="1"/>
    <col min="14080" max="14084" width="9.140625" style="1084"/>
    <col min="14085" max="14085" width="29.28515625" style="1084" bestFit="1" customWidth="1"/>
    <col min="14086" max="14334" width="9.140625" style="1084"/>
    <col min="14335" max="14335" width="14.85546875" style="1084" bestFit="1" customWidth="1"/>
    <col min="14336" max="14340" width="9.140625" style="1084"/>
    <col min="14341" max="14341" width="29.28515625" style="1084" bestFit="1" customWidth="1"/>
    <col min="14342" max="14590" width="9.140625" style="1084"/>
    <col min="14591" max="14591" width="14.85546875" style="1084" bestFit="1" customWidth="1"/>
    <col min="14592" max="14596" width="9.140625" style="1084"/>
    <col min="14597" max="14597" width="29.28515625" style="1084" bestFit="1" customWidth="1"/>
    <col min="14598" max="14846" width="9.140625" style="1084"/>
    <col min="14847" max="14847" width="14.85546875" style="1084" bestFit="1" customWidth="1"/>
    <col min="14848" max="14852" width="9.140625" style="1084"/>
    <col min="14853" max="14853" width="29.28515625" style="1084" bestFit="1" customWidth="1"/>
    <col min="14854" max="15102" width="9.140625" style="1084"/>
    <col min="15103" max="15103" width="14.85546875" style="1084" bestFit="1" customWidth="1"/>
    <col min="15104" max="15108" width="9.140625" style="1084"/>
    <col min="15109" max="15109" width="29.28515625" style="1084" bestFit="1" customWidth="1"/>
    <col min="15110" max="15358" width="9.140625" style="1084"/>
    <col min="15359" max="15359" width="14.85546875" style="1084" bestFit="1" customWidth="1"/>
    <col min="15360" max="15364" width="9.140625" style="1084"/>
    <col min="15365" max="15365" width="29.28515625" style="1084" bestFit="1" customWidth="1"/>
    <col min="15366" max="15614" width="9.140625" style="1084"/>
    <col min="15615" max="15615" width="14.85546875" style="1084" bestFit="1" customWidth="1"/>
    <col min="15616" max="15620" width="9.140625" style="1084"/>
    <col min="15621" max="15621" width="29.28515625" style="1084" bestFit="1" customWidth="1"/>
    <col min="15622" max="15870" width="9.140625" style="1084"/>
    <col min="15871" max="15871" width="14.85546875" style="1084" bestFit="1" customWidth="1"/>
    <col min="15872" max="15876" width="9.140625" style="1084"/>
    <col min="15877" max="15877" width="29.28515625" style="1084" bestFit="1" customWidth="1"/>
    <col min="15878" max="16126" width="9.140625" style="1084"/>
    <col min="16127" max="16127" width="14.85546875" style="1084" bestFit="1" customWidth="1"/>
    <col min="16128" max="16132" width="9.140625" style="1084"/>
    <col min="16133" max="16133" width="29.28515625" style="1084" bestFit="1" customWidth="1"/>
    <col min="16134" max="16384" width="9.140625" style="1084"/>
  </cols>
  <sheetData>
    <row r="1" spans="1:19" x14ac:dyDescent="0.25">
      <c r="A1" s="1288" t="s">
        <v>988</v>
      </c>
      <c r="B1" s="1288"/>
      <c r="C1" s="1288"/>
      <c r="D1" s="1288"/>
      <c r="E1" s="1288"/>
      <c r="F1" s="1288"/>
      <c r="G1" s="1288"/>
      <c r="H1" s="1288"/>
      <c r="I1" s="1288"/>
      <c r="J1" s="1288"/>
      <c r="K1" s="1288"/>
    </row>
    <row r="2" spans="1:19" ht="25.5" x14ac:dyDescent="0.25">
      <c r="A2" s="1082"/>
      <c r="B2" s="1093" t="s">
        <v>987</v>
      </c>
      <c r="C2" s="1093" t="s">
        <v>986</v>
      </c>
      <c r="D2" s="1093" t="s">
        <v>985</v>
      </c>
      <c r="E2" s="1093" t="s">
        <v>984</v>
      </c>
      <c r="F2" s="1093" t="s">
        <v>983</v>
      </c>
      <c r="G2" s="1093" t="s">
        <v>982</v>
      </c>
      <c r="H2" s="1093" t="s">
        <v>981</v>
      </c>
      <c r="I2" s="1093" t="s">
        <v>980</v>
      </c>
      <c r="J2" s="1093" t="s">
        <v>979</v>
      </c>
      <c r="K2" s="1092" t="s">
        <v>978</v>
      </c>
    </row>
    <row r="3" spans="1:19" x14ac:dyDescent="0.25">
      <c r="A3" s="1091">
        <v>2010</v>
      </c>
      <c r="B3" s="1090"/>
      <c r="C3" s="1090"/>
      <c r="D3" s="1090"/>
      <c r="E3" s="1090"/>
      <c r="F3" s="1090"/>
      <c r="G3" s="1090"/>
      <c r="H3" s="1090"/>
      <c r="I3" s="1090"/>
      <c r="J3" s="1090"/>
      <c r="K3" s="1090">
        <v>4.8273425602214814</v>
      </c>
    </row>
    <row r="4" spans="1:19" x14ac:dyDescent="0.25">
      <c r="A4" s="1091">
        <v>2011</v>
      </c>
      <c r="B4" s="1090"/>
      <c r="C4" s="1090"/>
      <c r="D4" s="1090"/>
      <c r="E4" s="1090"/>
      <c r="F4" s="1090"/>
      <c r="G4" s="1090"/>
      <c r="H4" s="1090"/>
      <c r="I4" s="1090"/>
      <c r="J4" s="1090"/>
      <c r="K4" s="1090">
        <v>2.704328651632764</v>
      </c>
    </row>
    <row r="5" spans="1:19" x14ac:dyDescent="0.25">
      <c r="A5" s="1091">
        <v>2012</v>
      </c>
      <c r="B5" s="1090"/>
      <c r="C5" s="1090"/>
      <c r="D5" s="1090"/>
      <c r="E5" s="1090"/>
      <c r="F5" s="1090"/>
      <c r="G5" s="1090"/>
      <c r="H5" s="1090"/>
      <c r="I5" s="1090"/>
      <c r="J5" s="1090"/>
      <c r="K5" s="1090">
        <v>1.6020071219634389</v>
      </c>
    </row>
    <row r="6" spans="1:19" x14ac:dyDescent="0.25">
      <c r="A6" s="1088">
        <v>2013</v>
      </c>
      <c r="B6" s="1087">
        <v>1.4246951223338016</v>
      </c>
      <c r="C6" s="1087"/>
      <c r="D6" s="1087"/>
      <c r="E6" s="1087"/>
      <c r="F6" s="1087"/>
      <c r="G6" s="1087"/>
      <c r="H6" s="1087"/>
      <c r="I6" s="1087"/>
      <c r="J6" s="1087"/>
      <c r="K6" s="1087">
        <v>1.4246951223338016</v>
      </c>
    </row>
    <row r="7" spans="1:19" x14ac:dyDescent="0.25">
      <c r="A7" s="1088">
        <v>2014</v>
      </c>
      <c r="B7" s="1087">
        <v>2.4097139843266291</v>
      </c>
      <c r="C7" s="1087"/>
      <c r="D7" s="1087"/>
      <c r="E7" s="1087"/>
      <c r="F7" s="1087"/>
      <c r="G7" s="1087"/>
      <c r="H7" s="1087"/>
      <c r="I7" s="1087"/>
      <c r="J7" s="1087"/>
      <c r="K7" s="1087">
        <v>2.4097139843266291</v>
      </c>
      <c r="M7" s="1089"/>
      <c r="N7" s="1089"/>
      <c r="O7" s="1089"/>
      <c r="P7" s="1089"/>
      <c r="Q7" s="1089"/>
      <c r="R7" s="1089"/>
      <c r="S7" s="1089"/>
    </row>
    <row r="8" spans="1:19" x14ac:dyDescent="0.25">
      <c r="A8" s="1088">
        <v>2015</v>
      </c>
      <c r="B8" s="1087">
        <v>2.4460799271771139</v>
      </c>
      <c r="C8" s="1087">
        <v>0.26275951751730875</v>
      </c>
      <c r="D8" s="1087">
        <v>0.1894680987041189</v>
      </c>
      <c r="E8" s="1087">
        <v>0.16189350436788569</v>
      </c>
      <c r="F8" s="1087">
        <v>0.15131796501964101</v>
      </c>
      <c r="G8" s="1087">
        <v>0.15131796501964101</v>
      </c>
      <c r="H8" s="1087">
        <v>0.16189350436788569</v>
      </c>
      <c r="I8" s="1087">
        <v>0.1894680987041189</v>
      </c>
      <c r="J8" s="1087">
        <v>0.26275951751730875</v>
      </c>
      <c r="K8" s="1087">
        <v>3.2115190127860682</v>
      </c>
    </row>
    <row r="9" spans="1:19" x14ac:dyDescent="0.25">
      <c r="A9" s="1088">
        <v>2016</v>
      </c>
      <c r="B9" s="1087">
        <v>1.3587526471592628</v>
      </c>
      <c r="C9" s="1087">
        <v>0.60403488357598611</v>
      </c>
      <c r="D9" s="1087">
        <v>0.43555164822742176</v>
      </c>
      <c r="E9" s="1087">
        <v>0.37216282396363654</v>
      </c>
      <c r="F9" s="1087">
        <v>0.3478516411021082</v>
      </c>
      <c r="G9" s="1087">
        <v>0.3478516411021082</v>
      </c>
      <c r="H9" s="1087">
        <v>0.37216282396363654</v>
      </c>
      <c r="I9" s="1087">
        <v>0.43555164822742176</v>
      </c>
      <c r="J9" s="1087">
        <v>0.60403488357598611</v>
      </c>
      <c r="K9" s="1087">
        <v>3.1183536440284154</v>
      </c>
    </row>
    <row r="10" spans="1:19" x14ac:dyDescent="0.25">
      <c r="A10" s="1088">
        <v>2017</v>
      </c>
      <c r="B10" s="1087">
        <v>1.2987554867381146</v>
      </c>
      <c r="C10" s="1087">
        <v>0.7980034085717238</v>
      </c>
      <c r="D10" s="1087">
        <v>0.5754166014996237</v>
      </c>
      <c r="E10" s="1087">
        <v>0.49167226950279275</v>
      </c>
      <c r="F10" s="1087">
        <v>0.45955424566440706</v>
      </c>
      <c r="G10" s="1087">
        <v>0.45955424566440706</v>
      </c>
      <c r="H10" s="1087">
        <v>0.49167226950279275</v>
      </c>
      <c r="I10" s="1087">
        <v>0.5754166014996237</v>
      </c>
      <c r="J10" s="1087">
        <v>0.7980034085717238</v>
      </c>
      <c r="K10" s="1087">
        <v>3.6234020119766619</v>
      </c>
    </row>
    <row r="11" spans="1:19" x14ac:dyDescent="0.25">
      <c r="A11" s="1086">
        <v>2018</v>
      </c>
      <c r="B11" s="1085">
        <v>-0.24851261041794359</v>
      </c>
      <c r="C11" s="1085">
        <v>1.3092184948607053</v>
      </c>
      <c r="D11" s="1085">
        <v>0.94403864550096084</v>
      </c>
      <c r="E11" s="1085">
        <v>0.80664621445077167</v>
      </c>
      <c r="F11" s="1085">
        <v>0.75395281693402139</v>
      </c>
      <c r="G11" s="1085">
        <v>0.75395281693402139</v>
      </c>
      <c r="H11" s="1085">
        <v>0.80664621445077167</v>
      </c>
      <c r="I11" s="1085">
        <v>0.94403864550096084</v>
      </c>
      <c r="J11" s="1085">
        <v>1.3092184948607053</v>
      </c>
      <c r="K11" s="1085">
        <v>3.5653435613285156</v>
      </c>
    </row>
    <row r="12" spans="1:19" x14ac:dyDescent="0.25">
      <c r="K12" s="1066" t="s">
        <v>965</v>
      </c>
    </row>
    <row r="14" spans="1:19" x14ac:dyDescent="0.25">
      <c r="A14" s="1288" t="s">
        <v>988</v>
      </c>
      <c r="B14" s="1288"/>
      <c r="C14" s="1288"/>
      <c r="D14" s="1288"/>
      <c r="E14" s="1288"/>
      <c r="F14" s="1288"/>
      <c r="G14" s="1288"/>
      <c r="H14" s="1288"/>
      <c r="I14" s="1288"/>
      <c r="J14" s="1288"/>
      <c r="K14" s="1288"/>
    </row>
  </sheetData>
  <mergeCells count="2">
    <mergeCell ref="A1:K1"/>
    <mergeCell ref="A14:K14"/>
  </mergeCells>
  <pageMargins left="0.25" right="0.25" top="0.75" bottom="0.75" header="0.3" footer="0.3"/>
  <pageSetup scale="95" fitToHeight="0" orientation="portrait" horizontalDpi="4294967294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showGridLines="0" workbookViewId="0"/>
  </sheetViews>
  <sheetFormatPr defaultRowHeight="12.75" x14ac:dyDescent="0.2"/>
  <cols>
    <col min="1" max="1" width="23.7109375" style="94" bestFit="1" customWidth="1"/>
    <col min="2" max="16384" width="9.140625" style="94"/>
  </cols>
  <sheetData>
    <row r="1" spans="1:8" x14ac:dyDescent="0.2">
      <c r="A1" s="1083" t="s">
        <v>991</v>
      </c>
      <c r="B1" s="1074"/>
      <c r="C1" s="1074"/>
      <c r="D1" s="1074"/>
      <c r="E1" s="1074"/>
      <c r="F1" s="1074"/>
    </row>
    <row r="2" spans="1:8" x14ac:dyDescent="0.2">
      <c r="A2" s="1082"/>
      <c r="B2" s="1081">
        <v>2010</v>
      </c>
      <c r="C2" s="1081">
        <v>2011</v>
      </c>
      <c r="D2" s="1081">
        <v>2012</v>
      </c>
      <c r="E2" s="1081">
        <v>2013</v>
      </c>
      <c r="F2" s="1081">
        <v>2014</v>
      </c>
      <c r="G2" s="1081">
        <v>2015</v>
      </c>
      <c r="H2" s="1081">
        <v>2016</v>
      </c>
    </row>
    <row r="3" spans="1:8" x14ac:dyDescent="0.2">
      <c r="A3" s="1079" t="s">
        <v>990</v>
      </c>
      <c r="B3" s="1078">
        <v>1.5</v>
      </c>
      <c r="C3" s="1078">
        <v>3.5737825396655891</v>
      </c>
      <c r="D3" s="1078">
        <v>1.8</v>
      </c>
      <c r="E3" s="1078">
        <v>2.1</v>
      </c>
      <c r="F3" s="1078">
        <v>1.9714369613892586</v>
      </c>
      <c r="G3" s="1078">
        <v>2.6</v>
      </c>
      <c r="H3" s="1078">
        <v>3.4</v>
      </c>
    </row>
    <row r="4" spans="1:8" x14ac:dyDescent="0.2">
      <c r="A4" s="1080" t="s">
        <v>975</v>
      </c>
      <c r="B4" s="1078">
        <v>1.4999999999999858</v>
      </c>
      <c r="C4" s="1078">
        <v>3.5</v>
      </c>
      <c r="D4" s="1078">
        <v>1.5</v>
      </c>
      <c r="E4" s="1078">
        <v>2</v>
      </c>
      <c r="F4" s="1078">
        <v>1.7</v>
      </c>
      <c r="G4" s="1078">
        <v>2.5</v>
      </c>
      <c r="H4" s="1078">
        <v>3.1500000000000004</v>
      </c>
    </row>
    <row r="5" spans="1:8" x14ac:dyDescent="0.2">
      <c r="A5" s="1080" t="s">
        <v>974</v>
      </c>
      <c r="B5" s="1078">
        <v>2.3538570095284825</v>
      </c>
      <c r="C5" s="1078">
        <v>4</v>
      </c>
      <c r="D5" s="1078">
        <v>2.1</v>
      </c>
      <c r="E5" s="1078">
        <v>2.2000000000000002</v>
      </c>
      <c r="F5" s="1078">
        <v>2.4</v>
      </c>
      <c r="G5" s="1078">
        <v>2.9</v>
      </c>
      <c r="H5" s="1078">
        <v>3.5</v>
      </c>
    </row>
    <row r="6" spans="1:8" x14ac:dyDescent="0.2">
      <c r="A6" s="1079" t="s">
        <v>973</v>
      </c>
      <c r="B6" s="1078">
        <v>1.9</v>
      </c>
      <c r="C6" s="1078">
        <v>3.3</v>
      </c>
      <c r="D6" s="1078">
        <v>1.7</v>
      </c>
      <c r="E6" s="1078">
        <v>2.1</v>
      </c>
      <c r="F6" s="1078">
        <v>2.21951466927423</v>
      </c>
      <c r="G6" s="1078">
        <v>2.6000691656083763</v>
      </c>
      <c r="H6" s="1078">
        <v>3.1183536440284154</v>
      </c>
    </row>
    <row r="7" spans="1:8" x14ac:dyDescent="0.2">
      <c r="A7" s="1096" t="s">
        <v>279</v>
      </c>
      <c r="B7" s="1095">
        <v>4.8273425602214814</v>
      </c>
      <c r="C7" s="1095">
        <v>2.704328651632764</v>
      </c>
      <c r="D7" s="1095">
        <v>1.6020071219634389</v>
      </c>
      <c r="E7" s="1095">
        <v>1.4246951223338016</v>
      </c>
      <c r="F7" s="1095">
        <v>2.4097139843266291</v>
      </c>
      <c r="G7" s="1095"/>
      <c r="H7" s="1095"/>
    </row>
    <row r="8" spans="1:8" x14ac:dyDescent="0.2">
      <c r="A8" s="1075" t="s">
        <v>989</v>
      </c>
      <c r="B8" s="1074"/>
      <c r="C8" s="1074"/>
      <c r="D8" s="1074"/>
      <c r="E8" s="1074"/>
      <c r="F8" s="1066"/>
      <c r="G8" s="1094"/>
      <c r="H8" s="1066" t="s">
        <v>965</v>
      </c>
    </row>
    <row r="12" spans="1:8" x14ac:dyDescent="0.2">
      <c r="A12" s="1083" t="s">
        <v>991</v>
      </c>
    </row>
  </sheetData>
  <pageMargins left="0.7" right="0.7" top="0.75" bottom="0.75" header="0.3" footer="0.3"/>
  <pageSetup orientation="portrait" horizontalDpi="4294967294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showGridLines="0" workbookViewId="0">
      <selection activeCell="I1" sqref="I1"/>
    </sheetView>
  </sheetViews>
  <sheetFormatPr defaultRowHeight="12.75" x14ac:dyDescent="0.2"/>
  <cols>
    <col min="1" max="1" width="17.5703125" style="94" customWidth="1"/>
    <col min="2" max="16384" width="9.140625" style="94"/>
  </cols>
  <sheetData>
    <row r="1" spans="1:16" x14ac:dyDescent="0.2">
      <c r="A1" s="1289" t="s">
        <v>275</v>
      </c>
      <c r="B1" s="1289"/>
      <c r="C1" s="1289"/>
      <c r="D1" s="1289"/>
      <c r="E1" s="1289"/>
      <c r="F1" s="1289"/>
      <c r="G1" s="1289"/>
      <c r="I1" s="199" t="s">
        <v>274</v>
      </c>
      <c r="P1" s="199"/>
    </row>
    <row r="2" spans="1:16" x14ac:dyDescent="0.2">
      <c r="A2" s="176"/>
      <c r="B2" s="175">
        <v>2013</v>
      </c>
      <c r="C2" s="130">
        <v>2014</v>
      </c>
      <c r="D2" s="129" t="s">
        <v>76</v>
      </c>
      <c r="E2" s="129" t="s">
        <v>77</v>
      </c>
      <c r="F2" s="129" t="s">
        <v>78</v>
      </c>
      <c r="G2" s="129" t="s">
        <v>79</v>
      </c>
    </row>
    <row r="3" spans="1:16" x14ac:dyDescent="0.2">
      <c r="A3" s="166" t="s">
        <v>273</v>
      </c>
      <c r="B3" s="255">
        <v>-2.6461777664010744</v>
      </c>
      <c r="C3" s="255">
        <v>-2.7759887772050207</v>
      </c>
      <c r="D3" s="255">
        <v>-2.7407546505026361</v>
      </c>
      <c r="E3" s="255">
        <v>-1.9299975445074609</v>
      </c>
      <c r="F3" s="255">
        <v>-0.42003956478966359</v>
      </c>
      <c r="G3" s="255">
        <v>0</v>
      </c>
    </row>
    <row r="4" spans="1:16" x14ac:dyDescent="0.2">
      <c r="A4" s="246" t="s">
        <v>1045</v>
      </c>
      <c r="B4" s="255">
        <v>-2.65</v>
      </c>
      <c r="C4" s="255">
        <v>-2.79</v>
      </c>
      <c r="D4" s="255">
        <v>-2.74</v>
      </c>
      <c r="E4" s="255">
        <v>-1.93</v>
      </c>
      <c r="F4" s="255">
        <v>-0.42</v>
      </c>
      <c r="G4" s="255">
        <v>0</v>
      </c>
    </row>
    <row r="5" spans="1:16" x14ac:dyDescent="0.2">
      <c r="A5" s="166" t="s">
        <v>1044</v>
      </c>
      <c r="B5" s="251">
        <f>B4</f>
        <v>-2.65</v>
      </c>
      <c r="C5" s="251">
        <f>C4</f>
        <v>-2.79</v>
      </c>
      <c r="D5" s="251">
        <v>-2.74</v>
      </c>
      <c r="E5" s="251">
        <v>-2.35</v>
      </c>
      <c r="F5" s="251">
        <v>-2</v>
      </c>
      <c r="G5" s="127"/>
    </row>
    <row r="6" spans="1:16" x14ac:dyDescent="0.2">
      <c r="A6" s="166" t="s">
        <v>1046</v>
      </c>
      <c r="B6" s="109">
        <v>-2.6459999999999999</v>
      </c>
      <c r="C6" s="109">
        <v>-2.7759999999999998</v>
      </c>
      <c r="D6" s="109">
        <v>-2.7</v>
      </c>
      <c r="E6" s="109">
        <v>-1.9359999999999999</v>
      </c>
      <c r="F6" s="109">
        <v>-0.64900000000000002</v>
      </c>
      <c r="G6" s="109"/>
    </row>
    <row r="7" spans="1:16" x14ac:dyDescent="0.2">
      <c r="A7" s="166" t="s">
        <v>1047</v>
      </c>
      <c r="B7" s="109">
        <v>-2.6269999999999998</v>
      </c>
      <c r="C7" s="109">
        <v>-2.8679999999999999</v>
      </c>
      <c r="D7" s="109">
        <v>-2.4660000000000002</v>
      </c>
      <c r="E7" s="109">
        <v>-2.6360000000000001</v>
      </c>
      <c r="F7" s="109">
        <v>-2.1890000000000001</v>
      </c>
      <c r="G7" s="109">
        <v>-1.8779999999999999</v>
      </c>
    </row>
    <row r="8" spans="1:16" x14ac:dyDescent="0.2">
      <c r="A8" s="254"/>
      <c r="B8" s="253"/>
      <c r="C8" s="248"/>
      <c r="D8" s="128"/>
      <c r="E8" s="128"/>
      <c r="F8" s="128"/>
      <c r="G8" s="128"/>
    </row>
    <row r="9" spans="1:16" x14ac:dyDescent="0.2">
      <c r="A9" s="246"/>
      <c r="B9" s="165"/>
      <c r="C9" s="165"/>
      <c r="D9" s="165"/>
      <c r="E9" s="165"/>
      <c r="F9" s="165"/>
      <c r="G9" s="165"/>
    </row>
    <row r="10" spans="1:16" x14ac:dyDescent="0.2">
      <c r="A10" s="246"/>
      <c r="B10" s="165"/>
      <c r="C10" s="165"/>
      <c r="D10" s="165"/>
      <c r="E10" s="165"/>
      <c r="F10" s="165"/>
      <c r="G10" s="165"/>
    </row>
    <row r="11" spans="1:16" x14ac:dyDescent="0.2">
      <c r="A11" s="246"/>
      <c r="B11" s="251"/>
      <c r="C11" s="251"/>
      <c r="D11" s="251"/>
      <c r="E11" s="251"/>
      <c r="F11" s="251"/>
      <c r="G11" s="252"/>
    </row>
    <row r="12" spans="1:16" x14ac:dyDescent="0.2">
      <c r="A12" s="246"/>
      <c r="B12" s="251"/>
      <c r="C12" s="251"/>
      <c r="D12" s="251"/>
      <c r="E12" s="251"/>
      <c r="F12" s="251"/>
      <c r="G12" s="251"/>
    </row>
    <row r="13" spans="1:16" x14ac:dyDescent="0.2">
      <c r="A13" s="127"/>
      <c r="B13" s="127"/>
      <c r="C13" s="127"/>
      <c r="D13" s="127"/>
      <c r="E13" s="127"/>
      <c r="F13" s="127"/>
      <c r="G13" s="127"/>
    </row>
    <row r="14" spans="1:16" x14ac:dyDescent="0.2">
      <c r="A14" s="246"/>
      <c r="B14" s="126"/>
      <c r="C14" s="127"/>
      <c r="D14" s="127"/>
      <c r="E14" s="127"/>
      <c r="F14" s="127"/>
      <c r="G14" s="127"/>
    </row>
    <row r="15" spans="1:16" x14ac:dyDescent="0.2">
      <c r="A15" s="247"/>
      <c r="B15" s="165"/>
      <c r="C15" s="165"/>
      <c r="D15" s="165"/>
      <c r="E15" s="165"/>
      <c r="F15" s="165"/>
      <c r="G15" s="127"/>
      <c r="H15" s="127"/>
      <c r="I15" s="127"/>
      <c r="J15" s="127"/>
      <c r="K15" s="127"/>
      <c r="L15" s="127"/>
      <c r="M15" s="127"/>
    </row>
    <row r="16" spans="1:16" x14ac:dyDescent="0.2">
      <c r="A16" s="250"/>
      <c r="B16" s="249"/>
      <c r="C16" s="249"/>
      <c r="D16" s="249"/>
      <c r="E16" s="249"/>
      <c r="F16" s="249"/>
      <c r="G16" s="248"/>
      <c r="H16" s="128"/>
      <c r="I16" s="127"/>
      <c r="J16" s="127"/>
      <c r="K16" s="127"/>
      <c r="L16" s="127"/>
      <c r="M16" s="127"/>
    </row>
    <row r="17" spans="1:16" x14ac:dyDescent="0.2">
      <c r="A17" s="247"/>
      <c r="B17" s="165"/>
      <c r="C17" s="165"/>
      <c r="D17" s="165"/>
      <c r="E17" s="165"/>
      <c r="F17" s="127"/>
      <c r="G17" s="126"/>
      <c r="H17" s="126"/>
      <c r="I17" s="127"/>
      <c r="J17" s="127"/>
      <c r="K17" s="127"/>
      <c r="L17" s="127"/>
      <c r="M17" s="127"/>
    </row>
    <row r="18" spans="1:16" x14ac:dyDescent="0.2">
      <c r="A18" s="246"/>
      <c r="B18" s="126"/>
      <c r="C18" s="126"/>
      <c r="D18" s="126"/>
      <c r="E18" s="126"/>
      <c r="F18" s="127"/>
      <c r="G18" s="126"/>
      <c r="H18" s="126"/>
      <c r="I18" s="126"/>
      <c r="J18" s="126"/>
      <c r="K18" s="127"/>
      <c r="L18" s="127"/>
      <c r="M18" s="127"/>
      <c r="N18" s="127"/>
      <c r="O18" s="127"/>
      <c r="P18" s="127"/>
    </row>
  </sheetData>
  <mergeCells count="1">
    <mergeCell ref="A1:G1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showGridLines="0" workbookViewId="0">
      <selection activeCell="I1" sqref="I1"/>
    </sheetView>
  </sheetViews>
  <sheetFormatPr defaultRowHeight="12.75" x14ac:dyDescent="0.2"/>
  <cols>
    <col min="1" max="1" width="19.42578125" style="94" customWidth="1"/>
    <col min="2" max="16384" width="9.140625" style="94"/>
  </cols>
  <sheetData>
    <row r="1" spans="1:9" x14ac:dyDescent="0.2">
      <c r="A1" s="1289" t="s">
        <v>278</v>
      </c>
      <c r="B1" s="1289"/>
      <c r="C1" s="1289"/>
      <c r="D1" s="1289"/>
      <c r="E1" s="1289"/>
      <c r="F1" s="1289"/>
      <c r="G1" s="1289"/>
      <c r="I1" s="199" t="s">
        <v>277</v>
      </c>
    </row>
    <row r="2" spans="1:9" x14ac:dyDescent="0.2">
      <c r="A2" s="176"/>
      <c r="B2" s="175">
        <v>2013</v>
      </c>
      <c r="C2" s="130">
        <v>2014</v>
      </c>
      <c r="D2" s="129" t="s">
        <v>76</v>
      </c>
      <c r="E2" s="129" t="s">
        <v>77</v>
      </c>
      <c r="F2" s="129" t="s">
        <v>78</v>
      </c>
      <c r="G2" s="129" t="s">
        <v>79</v>
      </c>
    </row>
    <row r="3" spans="1:9" x14ac:dyDescent="0.2">
      <c r="A3" s="166" t="s">
        <v>273</v>
      </c>
      <c r="B3" s="255">
        <v>-2.3405598804733843</v>
      </c>
      <c r="C3" s="255">
        <v>-2.768495735466443</v>
      </c>
      <c r="D3" s="255">
        <v>-2.8422290673602375</v>
      </c>
      <c r="E3" s="255">
        <v>-2.0534434941567068</v>
      </c>
      <c r="F3" s="255">
        <v>-0.50563939120119639</v>
      </c>
      <c r="G3" s="255">
        <v>-3.9710822491687212E-2</v>
      </c>
    </row>
    <row r="4" spans="1:9" x14ac:dyDescent="0.2">
      <c r="A4" s="246" t="s">
        <v>272</v>
      </c>
      <c r="B4" s="255">
        <v>-1.9</v>
      </c>
      <c r="C4" s="255">
        <v>-2.4</v>
      </c>
      <c r="D4" s="255">
        <v>-2.4</v>
      </c>
      <c r="E4" s="255">
        <v>-1.6</v>
      </c>
      <c r="F4" s="255">
        <v>-0.5</v>
      </c>
      <c r="G4" s="255">
        <v>-0.4</v>
      </c>
    </row>
    <row r="5" spans="1:9" x14ac:dyDescent="0.2">
      <c r="A5" s="166" t="s">
        <v>1044</v>
      </c>
      <c r="B5" s="251">
        <v>-1.714</v>
      </c>
      <c r="C5" s="251">
        <v>-2.0814905208409153</v>
      </c>
      <c r="D5" s="251">
        <v>-2.053804203287255</v>
      </c>
      <c r="E5" s="251">
        <v>-2</v>
      </c>
      <c r="F5" s="251">
        <v>-2</v>
      </c>
      <c r="G5" s="252"/>
    </row>
    <row r="6" spans="1:9" x14ac:dyDescent="0.2">
      <c r="A6" s="166" t="s">
        <v>276</v>
      </c>
      <c r="B6" s="256">
        <v>-0.5</v>
      </c>
      <c r="C6" s="256">
        <v>-0.5</v>
      </c>
      <c r="D6" s="256">
        <v>-0.5</v>
      </c>
      <c r="E6" s="256">
        <v>-0.5</v>
      </c>
      <c r="F6" s="256">
        <v>-0.5</v>
      </c>
      <c r="G6" s="256">
        <v>-0.5</v>
      </c>
    </row>
    <row r="7" spans="1:9" x14ac:dyDescent="0.2">
      <c r="A7" s="166" t="s">
        <v>1046</v>
      </c>
      <c r="B7" s="109">
        <v>-1.890996080946568</v>
      </c>
      <c r="C7" s="109">
        <v>-1.9409493731642022</v>
      </c>
      <c r="D7" s="109">
        <v>-2.0172183131189243</v>
      </c>
      <c r="E7" s="109">
        <v>-1.4749896896505978</v>
      </c>
      <c r="F7" s="109">
        <v>-0.36489721000314357</v>
      </c>
      <c r="G7" s="109"/>
    </row>
    <row r="8" spans="1:9" x14ac:dyDescent="0.2">
      <c r="A8" s="166" t="s">
        <v>1047</v>
      </c>
      <c r="B8" s="109">
        <v>-2.004266710149063</v>
      </c>
      <c r="C8" s="109">
        <v>-2.737485873828359</v>
      </c>
      <c r="D8" s="109">
        <v>-2.1593783881460067</v>
      </c>
      <c r="E8" s="109">
        <v>-2.5100004938515483</v>
      </c>
      <c r="F8" s="1155">
        <v>-2.2569913834651869</v>
      </c>
      <c r="G8" s="1155">
        <v>-1.9737431669504435</v>
      </c>
    </row>
    <row r="9" spans="1:9" x14ac:dyDescent="0.2">
      <c r="B9" s="95"/>
      <c r="C9" s="95"/>
      <c r="D9" s="95"/>
      <c r="E9" s="95"/>
      <c r="F9" s="95"/>
      <c r="G9" s="95"/>
    </row>
    <row r="14" spans="1:9" x14ac:dyDescent="0.2">
      <c r="A14" s="246"/>
      <c r="B14" s="126"/>
      <c r="C14" s="127"/>
      <c r="D14" s="127"/>
      <c r="E14" s="127"/>
      <c r="F14" s="127"/>
      <c r="G14" s="127"/>
    </row>
    <row r="15" spans="1:9" x14ac:dyDescent="0.2">
      <c r="A15" s="247"/>
      <c r="B15" s="165"/>
      <c r="C15" s="165"/>
      <c r="D15" s="165"/>
      <c r="E15" s="165"/>
      <c r="F15" s="165"/>
      <c r="G15" s="127"/>
    </row>
    <row r="16" spans="1:9" x14ac:dyDescent="0.2">
      <c r="A16" s="250"/>
      <c r="B16" s="249"/>
      <c r="C16" s="249"/>
      <c r="D16" s="249"/>
      <c r="E16" s="249"/>
      <c r="F16" s="249"/>
      <c r="G16" s="248"/>
    </row>
    <row r="17" spans="1:9" x14ac:dyDescent="0.2">
      <c r="A17" s="247"/>
      <c r="B17" s="165"/>
      <c r="C17" s="165"/>
      <c r="D17" s="165"/>
      <c r="E17" s="165"/>
      <c r="F17" s="127"/>
      <c r="G17" s="126"/>
    </row>
    <row r="18" spans="1:9" x14ac:dyDescent="0.2">
      <c r="A18" s="246"/>
      <c r="B18" s="126"/>
      <c r="C18" s="126"/>
      <c r="D18" s="126"/>
      <c r="E18" s="126"/>
      <c r="F18" s="127"/>
      <c r="G18" s="126"/>
      <c r="H18" s="127"/>
      <c r="I18" s="127"/>
    </row>
    <row r="19" spans="1:9" x14ac:dyDescent="0.2">
      <c r="A19" s="127"/>
      <c r="B19" s="127"/>
      <c r="C19" s="127"/>
      <c r="D19" s="127"/>
      <c r="E19" s="127"/>
      <c r="F19" s="127"/>
      <c r="G19" s="127"/>
    </row>
    <row r="20" spans="1:9" x14ac:dyDescent="0.2">
      <c r="A20" s="127"/>
      <c r="B20" s="127"/>
      <c r="C20" s="127"/>
      <c r="D20" s="127"/>
      <c r="E20" s="127"/>
      <c r="F20" s="127"/>
      <c r="G20" s="127"/>
    </row>
  </sheetData>
  <mergeCells count="1">
    <mergeCell ref="A1:G1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5"/>
  <sheetViews>
    <sheetView showGridLines="0" workbookViewId="0">
      <selection sqref="A1:L1"/>
    </sheetView>
  </sheetViews>
  <sheetFormatPr defaultRowHeight="12.75" x14ac:dyDescent="0.2"/>
  <cols>
    <col min="1" max="1" width="31.7109375" style="184" customWidth="1"/>
    <col min="2" max="3" width="7.7109375" style="184" customWidth="1"/>
    <col min="4" max="11" width="9.140625" style="184"/>
    <col min="12" max="12" width="9.85546875" style="184" customWidth="1"/>
    <col min="13" max="16384" width="9.140625" style="184"/>
  </cols>
  <sheetData>
    <row r="1" spans="1:14" x14ac:dyDescent="0.2">
      <c r="A1" s="1265" t="s">
        <v>388</v>
      </c>
      <c r="B1" s="1265"/>
      <c r="C1" s="1265"/>
      <c r="D1" s="1265"/>
      <c r="E1" s="1265"/>
      <c r="F1" s="1265"/>
      <c r="G1" s="1265"/>
      <c r="H1" s="1265"/>
      <c r="I1" s="1265"/>
      <c r="J1" s="1265"/>
      <c r="K1" s="1265"/>
      <c r="L1" s="1265"/>
    </row>
    <row r="2" spans="1:14" x14ac:dyDescent="0.2">
      <c r="A2" s="258"/>
      <c r="B2" s="258">
        <v>2008</v>
      </c>
      <c r="C2" s="258">
        <v>2009</v>
      </c>
      <c r="D2" s="258">
        <v>2010</v>
      </c>
      <c r="E2" s="258">
        <v>2011</v>
      </c>
      <c r="F2" s="258">
        <v>2012</v>
      </c>
      <c r="G2" s="258">
        <v>2013</v>
      </c>
      <c r="H2" s="258">
        <v>2014</v>
      </c>
      <c r="I2" s="258">
        <v>2015</v>
      </c>
      <c r="J2" s="258">
        <v>2016</v>
      </c>
      <c r="K2" s="258">
        <v>2017</v>
      </c>
      <c r="L2" s="258">
        <v>2018</v>
      </c>
    </row>
    <row r="3" spans="1:14" x14ac:dyDescent="0.2">
      <c r="A3" s="184" t="s">
        <v>297</v>
      </c>
      <c r="B3" s="184">
        <v>-2.2999999999999998</v>
      </c>
      <c r="C3" s="184">
        <v>-1.8</v>
      </c>
      <c r="D3" s="184">
        <v>-0.8</v>
      </c>
    </row>
    <row r="4" spans="1:14" x14ac:dyDescent="0.2">
      <c r="A4" s="184" t="s">
        <v>296</v>
      </c>
      <c r="C4" s="184">
        <v>-1.7</v>
      </c>
      <c r="D4" s="184">
        <v>-0.8</v>
      </c>
      <c r="E4" s="263">
        <v>0</v>
      </c>
    </row>
    <row r="5" spans="1:14" x14ac:dyDescent="0.2">
      <c r="A5" s="184" t="s">
        <v>290</v>
      </c>
      <c r="D5" s="257">
        <v>-5.5</v>
      </c>
      <c r="E5" s="257">
        <v>-4.2</v>
      </c>
      <c r="F5" s="257">
        <v>-3</v>
      </c>
      <c r="G5" s="257"/>
      <c r="H5" s="257"/>
      <c r="I5" s="257"/>
      <c r="J5" s="257"/>
      <c r="K5" s="257"/>
      <c r="L5" s="257"/>
    </row>
    <row r="6" spans="1:14" x14ac:dyDescent="0.2">
      <c r="A6" s="184" t="s">
        <v>289</v>
      </c>
      <c r="D6" s="257">
        <v>-7.8</v>
      </c>
      <c r="E6" s="257">
        <v>-4.9000000000000004</v>
      </c>
      <c r="F6" s="257">
        <v>-3.8</v>
      </c>
      <c r="G6" s="257">
        <v>-2.9</v>
      </c>
      <c r="H6" s="257"/>
      <c r="I6" s="257"/>
      <c r="J6" s="257"/>
      <c r="K6" s="257"/>
      <c r="L6" s="257"/>
    </row>
    <row r="7" spans="1:14" x14ac:dyDescent="0.2">
      <c r="A7" s="184" t="s">
        <v>295</v>
      </c>
      <c r="D7" s="257">
        <v>-7.7</v>
      </c>
      <c r="E7" s="257">
        <v>-4.9000000000000004</v>
      </c>
      <c r="F7" s="257">
        <v>-4.5999999999999996</v>
      </c>
      <c r="G7" s="257">
        <v>-4.5999999999999996</v>
      </c>
      <c r="H7" s="257">
        <v>-4.7</v>
      </c>
      <c r="I7" s="257"/>
      <c r="J7" s="257"/>
      <c r="K7" s="257"/>
      <c r="L7" s="257"/>
    </row>
    <row r="8" spans="1:14" x14ac:dyDescent="0.2">
      <c r="A8" s="184" t="s">
        <v>294</v>
      </c>
      <c r="D8" s="257">
        <v>-7.7</v>
      </c>
      <c r="E8" s="257">
        <v>-4.8</v>
      </c>
      <c r="F8" s="257">
        <v>-5.3</v>
      </c>
      <c r="G8" s="257">
        <v>-2.9</v>
      </c>
      <c r="H8" s="257">
        <v>-2.6</v>
      </c>
      <c r="I8" s="257">
        <v>-1.9</v>
      </c>
      <c r="J8" s="257"/>
      <c r="K8" s="257"/>
      <c r="L8" s="257"/>
    </row>
    <row r="9" spans="1:14" x14ac:dyDescent="0.2">
      <c r="A9" s="184" t="s">
        <v>293</v>
      </c>
      <c r="D9" s="257"/>
      <c r="E9" s="257">
        <v>-5.0599999999999996</v>
      </c>
      <c r="F9" s="257">
        <v>-4.3499999999999996</v>
      </c>
      <c r="G9" s="257">
        <v>-2.98</v>
      </c>
      <c r="H9" s="257">
        <v>-2.64</v>
      </c>
      <c r="I9" s="257">
        <v>-2.93</v>
      </c>
      <c r="J9" s="257">
        <v>-2.38</v>
      </c>
      <c r="K9" s="257"/>
      <c r="L9" s="257"/>
      <c r="N9" s="199" t="s">
        <v>284</v>
      </c>
    </row>
    <row r="10" spans="1:14" x14ac:dyDescent="0.2">
      <c r="A10" s="184" t="s">
        <v>292</v>
      </c>
      <c r="D10" s="257"/>
      <c r="E10" s="257"/>
      <c r="F10" s="257">
        <v>-4.22</v>
      </c>
      <c r="G10" s="257">
        <v>-2.63</v>
      </c>
      <c r="H10" s="257">
        <v>-2.93</v>
      </c>
      <c r="I10" s="257">
        <v>-2.4900000000000002</v>
      </c>
      <c r="J10" s="257">
        <v>-1.21</v>
      </c>
      <c r="K10" s="257">
        <v>-0.61</v>
      </c>
      <c r="L10" s="257"/>
    </row>
    <row r="11" spans="1:14" x14ac:dyDescent="0.2">
      <c r="A11" s="262" t="s">
        <v>291</v>
      </c>
      <c r="B11" s="262"/>
      <c r="C11" s="262"/>
      <c r="D11" s="261"/>
      <c r="E11" s="261"/>
      <c r="F11" s="261"/>
      <c r="G11" s="261"/>
      <c r="H11" s="261"/>
      <c r="I11" s="261">
        <v>-2.74</v>
      </c>
      <c r="J11" s="261">
        <v>-1.93</v>
      </c>
      <c r="K11" s="261">
        <v>-0.88402204180423205</v>
      </c>
      <c r="L11" s="261">
        <v>-0.4141580916484604</v>
      </c>
    </row>
    <row r="12" spans="1:14" x14ac:dyDescent="0.2">
      <c r="A12" s="184" t="s">
        <v>290</v>
      </c>
      <c r="D12" s="257">
        <v>-5.5</v>
      </c>
      <c r="E12" s="257">
        <v>-4.2</v>
      </c>
      <c r="F12" s="257">
        <v>-3</v>
      </c>
      <c r="G12" s="257"/>
      <c r="H12" s="257"/>
      <c r="I12" s="257"/>
      <c r="J12" s="257"/>
      <c r="K12" s="257"/>
      <c r="L12" s="257"/>
    </row>
    <row r="13" spans="1:14" x14ac:dyDescent="0.2">
      <c r="A13" s="184" t="s">
        <v>289</v>
      </c>
      <c r="D13" s="257">
        <v>-7.8</v>
      </c>
      <c r="E13" s="257">
        <v>-4.9000000000000004</v>
      </c>
      <c r="F13" s="257">
        <v>-3.8</v>
      </c>
      <c r="G13" s="257">
        <v>-2.9</v>
      </c>
      <c r="H13" s="257"/>
      <c r="I13" s="257"/>
      <c r="J13" s="257"/>
      <c r="K13" s="257"/>
      <c r="L13" s="257"/>
    </row>
    <row r="14" spans="1:14" x14ac:dyDescent="0.2">
      <c r="A14" s="184" t="s">
        <v>288</v>
      </c>
      <c r="F14" s="257">
        <v>-4.5999999999999996</v>
      </c>
      <c r="G14" s="257">
        <v>-2.9</v>
      </c>
      <c r="H14" s="257">
        <v>-2.8</v>
      </c>
      <c r="I14" s="257"/>
      <c r="J14" s="257"/>
      <c r="K14" s="257"/>
      <c r="L14" s="257"/>
    </row>
    <row r="15" spans="1:14" x14ac:dyDescent="0.2">
      <c r="A15" s="184" t="s">
        <v>287</v>
      </c>
      <c r="F15" s="257"/>
      <c r="G15" s="257">
        <v>-2.9</v>
      </c>
      <c r="H15" s="257">
        <v>-2.4</v>
      </c>
      <c r="I15" s="257">
        <v>-1.9</v>
      </c>
      <c r="J15" s="257"/>
      <c r="K15" s="257"/>
      <c r="L15" s="257"/>
    </row>
    <row r="16" spans="1:14" x14ac:dyDescent="0.2">
      <c r="A16" s="184" t="s">
        <v>286</v>
      </c>
      <c r="F16" s="257"/>
      <c r="G16" s="257"/>
      <c r="H16" s="257">
        <v>-2.64</v>
      </c>
      <c r="I16" s="257">
        <v>-2.57</v>
      </c>
      <c r="J16" s="257">
        <v>-1.5</v>
      </c>
      <c r="K16" s="257"/>
      <c r="L16" s="257"/>
    </row>
    <row r="17" spans="1:12" x14ac:dyDescent="0.2">
      <c r="A17" s="184" t="s">
        <v>285</v>
      </c>
      <c r="F17" s="257"/>
      <c r="G17" s="257"/>
      <c r="H17" s="257"/>
      <c r="I17" s="257">
        <v>-2.4900000000000002</v>
      </c>
      <c r="J17" s="257">
        <v>-1.43</v>
      </c>
      <c r="K17" s="257">
        <v>-0.39</v>
      </c>
      <c r="L17" s="257"/>
    </row>
    <row r="18" spans="1:12" x14ac:dyDescent="0.2">
      <c r="A18" s="184" t="s">
        <v>283</v>
      </c>
      <c r="F18" s="257"/>
      <c r="G18" s="257"/>
      <c r="H18" s="257"/>
      <c r="I18" s="257"/>
      <c r="J18" s="257">
        <v>-1.93</v>
      </c>
      <c r="K18" s="257">
        <v>-0.42</v>
      </c>
      <c r="L18" s="257">
        <v>0</v>
      </c>
    </row>
    <row r="19" spans="1:12" x14ac:dyDescent="0.2">
      <c r="A19" s="260"/>
      <c r="B19" s="260"/>
      <c r="C19" s="260"/>
      <c r="D19" s="260"/>
      <c r="E19" s="260"/>
      <c r="F19" s="260"/>
      <c r="G19" s="260"/>
      <c r="H19" s="260"/>
      <c r="I19" s="260"/>
      <c r="J19" s="260"/>
      <c r="K19" s="260"/>
      <c r="L19" s="259" t="s">
        <v>150</v>
      </c>
    </row>
    <row r="20" spans="1:12" x14ac:dyDescent="0.2">
      <c r="A20" s="1265" t="s">
        <v>387</v>
      </c>
      <c r="B20" s="1265"/>
      <c r="C20" s="1265"/>
      <c r="D20" s="1265"/>
      <c r="E20" s="1265"/>
      <c r="F20" s="1265"/>
      <c r="G20" s="1265"/>
      <c r="H20" s="1265"/>
      <c r="I20" s="1265"/>
      <c r="J20" s="1265"/>
      <c r="K20" s="1265"/>
      <c r="L20" s="1265"/>
    </row>
    <row r="21" spans="1:12" x14ac:dyDescent="0.2">
      <c r="A21" s="258"/>
      <c r="B21" s="258">
        <v>2008</v>
      </c>
      <c r="C21" s="258">
        <v>2009</v>
      </c>
      <c r="D21" s="258">
        <v>2010</v>
      </c>
      <c r="E21" s="258">
        <v>2011</v>
      </c>
      <c r="F21" s="258">
        <v>2012</v>
      </c>
      <c r="G21" s="258">
        <v>2013</v>
      </c>
      <c r="H21" s="258">
        <v>2014</v>
      </c>
      <c r="I21" s="258">
        <v>2015</v>
      </c>
      <c r="J21" s="258">
        <v>2016</v>
      </c>
      <c r="K21" s="258">
        <v>2017</v>
      </c>
      <c r="L21" s="258">
        <v>2018</v>
      </c>
    </row>
    <row r="22" spans="1:12" x14ac:dyDescent="0.2">
      <c r="A22" s="184" t="s">
        <v>282</v>
      </c>
      <c r="D22" s="257">
        <f>D3</f>
        <v>-0.8</v>
      </c>
      <c r="E22" s="257">
        <f>E4</f>
        <v>0</v>
      </c>
      <c r="F22" s="257">
        <f>F12</f>
        <v>-3</v>
      </c>
      <c r="G22" s="257">
        <f>G13</f>
        <v>-2.9</v>
      </c>
      <c r="H22" s="257">
        <f>H14</f>
        <v>-2.8</v>
      </c>
      <c r="I22" s="257">
        <f>I15</f>
        <v>-1.9</v>
      </c>
      <c r="J22" s="257">
        <f>J16</f>
        <v>-1.5</v>
      </c>
      <c r="K22" s="257">
        <f>K17</f>
        <v>-0.39</v>
      </c>
      <c r="L22" s="257">
        <f>L18</f>
        <v>0</v>
      </c>
    </row>
    <row r="23" spans="1:12" x14ac:dyDescent="0.2">
      <c r="A23" s="184" t="s">
        <v>281</v>
      </c>
      <c r="D23" s="257">
        <f>D5</f>
        <v>-5.5</v>
      </c>
      <c r="E23" s="257">
        <f>E13</f>
        <v>-4.9000000000000004</v>
      </c>
      <c r="F23" s="257">
        <f>F14</f>
        <v>-4.5999999999999996</v>
      </c>
      <c r="G23" s="257">
        <f>G15</f>
        <v>-2.9</v>
      </c>
      <c r="H23" s="257">
        <f>H16</f>
        <v>-2.64</v>
      </c>
      <c r="I23" s="257">
        <f>I17</f>
        <v>-2.4900000000000002</v>
      </c>
      <c r="J23" s="257">
        <f>J18</f>
        <v>-1.93</v>
      </c>
      <c r="K23" s="257">
        <f>K18</f>
        <v>-0.42</v>
      </c>
    </row>
    <row r="24" spans="1:12" x14ac:dyDescent="0.2">
      <c r="A24" s="184" t="s">
        <v>280</v>
      </c>
      <c r="D24" s="257">
        <f t="shared" ref="D24:K24" si="0">D23-D22</f>
        <v>-4.7</v>
      </c>
      <c r="E24" s="257">
        <f t="shared" si="0"/>
        <v>-4.9000000000000004</v>
      </c>
      <c r="F24" s="257">
        <f t="shared" si="0"/>
        <v>-1.5999999999999996</v>
      </c>
      <c r="G24" s="257">
        <f t="shared" si="0"/>
        <v>0</v>
      </c>
      <c r="H24" s="257">
        <f t="shared" si="0"/>
        <v>0.1599999999999997</v>
      </c>
      <c r="I24" s="257">
        <f t="shared" si="0"/>
        <v>-0.5900000000000003</v>
      </c>
      <c r="J24" s="257">
        <f t="shared" si="0"/>
        <v>-0.42999999999999994</v>
      </c>
      <c r="K24" s="257">
        <f t="shared" si="0"/>
        <v>-2.9999999999999971E-2</v>
      </c>
    </row>
    <row r="25" spans="1:12" x14ac:dyDescent="0.2">
      <c r="A25" s="184" t="s">
        <v>279</v>
      </c>
      <c r="D25" s="257">
        <v>-7.4673668995994769</v>
      </c>
      <c r="E25" s="257">
        <v>-4.0948845528686109</v>
      </c>
      <c r="F25" s="257">
        <v>-4.1966390499861914</v>
      </c>
      <c r="G25" s="257">
        <v>-2.6461777664010744</v>
      </c>
      <c r="H25" s="257">
        <v>-2.7759887772050207</v>
      </c>
      <c r="I25" s="257">
        <v>-2.7407546505026361</v>
      </c>
      <c r="J25" s="257">
        <v>-1.9299975445074609</v>
      </c>
      <c r="K25" s="257">
        <v>-0.42003956478966359</v>
      </c>
    </row>
  </sheetData>
  <mergeCells count="2">
    <mergeCell ref="A1:L1"/>
    <mergeCell ref="A20:L20"/>
  </mergeCells>
  <pageMargins left="0.7" right="0.7" top="0.75" bottom="0.75" header="0.3" footer="0.3"/>
  <pageSetup paperSize="9" scale="73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"/>
  <sheetViews>
    <sheetView showGridLines="0" workbookViewId="0"/>
  </sheetViews>
  <sheetFormatPr defaultRowHeight="12.75" x14ac:dyDescent="0.2"/>
  <cols>
    <col min="1" max="1" width="24.28515625" style="184" bestFit="1" customWidth="1"/>
    <col min="2" max="16384" width="9.140625" style="184"/>
  </cols>
  <sheetData>
    <row r="1" spans="1:12" x14ac:dyDescent="0.2">
      <c r="A1" s="265" t="s">
        <v>299</v>
      </c>
      <c r="L1" s="265" t="s">
        <v>299</v>
      </c>
    </row>
    <row r="2" spans="1:12" x14ac:dyDescent="0.2">
      <c r="A2" s="264"/>
      <c r="B2" s="175">
        <v>2010</v>
      </c>
      <c r="C2" s="175">
        <v>2011</v>
      </c>
      <c r="D2" s="175">
        <v>2012</v>
      </c>
      <c r="E2" s="175">
        <v>2013</v>
      </c>
      <c r="F2" s="130">
        <v>2014</v>
      </c>
      <c r="G2" s="129" t="s">
        <v>76</v>
      </c>
      <c r="H2" s="129" t="s">
        <v>77</v>
      </c>
      <c r="I2" s="129" t="s">
        <v>78</v>
      </c>
      <c r="J2" s="129" t="s">
        <v>79</v>
      </c>
    </row>
    <row r="3" spans="1:12" x14ac:dyDescent="0.2">
      <c r="A3" s="184" t="s">
        <v>298</v>
      </c>
      <c r="B3" s="165">
        <v>0.42668377234510402</v>
      </c>
      <c r="C3" s="165">
        <v>2.2964644078385144</v>
      </c>
      <c r="D3" s="165">
        <v>0.50591311969087105</v>
      </c>
      <c r="E3" s="165">
        <v>2.1009011001693962</v>
      </c>
      <c r="F3" s="165">
        <v>-0.42793585499305875</v>
      </c>
      <c r="G3" s="165">
        <v>-8.558006348071423E-2</v>
      </c>
      <c r="H3" s="165">
        <v>0.80063230479045044</v>
      </c>
      <c r="I3" s="165">
        <v>1.5478041029555105</v>
      </c>
      <c r="J3" s="165">
        <v>0.46592856870950916</v>
      </c>
    </row>
    <row r="4" spans="1:12" x14ac:dyDescent="0.2">
      <c r="B4" s="263"/>
      <c r="C4" s="263"/>
      <c r="D4" s="263"/>
      <c r="E4" s="263"/>
      <c r="F4" s="263"/>
      <c r="G4" s="263"/>
      <c r="H4" s="263"/>
      <c r="I4" s="263"/>
      <c r="J4" s="263"/>
    </row>
  </sheetData>
  <pageMargins left="0.7" right="0.7" top="0.75" bottom="0.75" header="0.3" footer="0.3"/>
  <pageSetup paperSize="9"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4"/>
  <sheetViews>
    <sheetView showGridLines="0" workbookViewId="0">
      <selection activeCell="K13" sqref="K13"/>
    </sheetView>
  </sheetViews>
  <sheetFormatPr defaultRowHeight="15" x14ac:dyDescent="0.25"/>
  <cols>
    <col min="1" max="1" width="52.7109375" style="266" customWidth="1"/>
    <col min="2" max="6" width="9.140625" style="266"/>
    <col min="7" max="7" width="9.140625" style="266" customWidth="1"/>
    <col min="8" max="16384" width="9.140625" style="266"/>
  </cols>
  <sheetData>
    <row r="1" spans="1:11" x14ac:dyDescent="0.25">
      <c r="A1" s="1290" t="s">
        <v>344</v>
      </c>
      <c r="B1" s="1290"/>
      <c r="C1" s="1290"/>
      <c r="D1" s="1290"/>
      <c r="E1" s="1290"/>
      <c r="F1" s="1290"/>
      <c r="G1" s="1290"/>
      <c r="H1" s="1290"/>
    </row>
    <row r="2" spans="1:11" x14ac:dyDescent="0.25">
      <c r="A2" s="295"/>
      <c r="B2" s="274">
        <v>2010</v>
      </c>
      <c r="C2" s="274">
        <v>2011</v>
      </c>
      <c r="D2" s="274">
        <v>2012</v>
      </c>
      <c r="E2" s="274">
        <v>2013</v>
      </c>
      <c r="F2" s="274">
        <v>2014</v>
      </c>
      <c r="G2" s="274">
        <v>2015</v>
      </c>
      <c r="H2" s="274">
        <v>2016</v>
      </c>
    </row>
    <row r="3" spans="1:11" x14ac:dyDescent="0.25">
      <c r="A3" s="294" t="s">
        <v>194</v>
      </c>
      <c r="B3" s="293">
        <v>-1158599</v>
      </c>
      <c r="C3" s="293">
        <v>564320</v>
      </c>
      <c r="D3" s="293">
        <v>284518</v>
      </c>
      <c r="E3" s="293">
        <v>232725</v>
      </c>
      <c r="F3" s="293">
        <v>-97151</v>
      </c>
      <c r="G3" s="293">
        <v>-183818</v>
      </c>
      <c r="H3" s="293">
        <v>-560026.84100000001</v>
      </c>
    </row>
    <row r="4" spans="1:11" x14ac:dyDescent="0.25">
      <c r="A4" s="284" t="s">
        <v>343</v>
      </c>
      <c r="B4" s="292">
        <f t="shared" ref="B4:G4" si="0">B5+B6-B7</f>
        <v>-598701</v>
      </c>
      <c r="C4" s="292">
        <f t="shared" si="0"/>
        <v>33194</v>
      </c>
      <c r="D4" s="292">
        <f t="shared" si="0"/>
        <v>156156</v>
      </c>
      <c r="E4" s="292">
        <f t="shared" si="0"/>
        <v>-21896</v>
      </c>
      <c r="F4" s="292">
        <f t="shared" si="0"/>
        <v>-118883</v>
      </c>
      <c r="G4" s="292">
        <f t="shared" si="0"/>
        <v>-79873</v>
      </c>
      <c r="H4" s="601">
        <f>'T37'!H4*1000</f>
        <v>-198128</v>
      </c>
    </row>
    <row r="5" spans="1:11" x14ac:dyDescent="0.25">
      <c r="A5" s="290" t="s">
        <v>342</v>
      </c>
      <c r="B5" s="291">
        <v>-590589</v>
      </c>
      <c r="C5" s="267">
        <v>40327</v>
      </c>
      <c r="D5" s="267">
        <v>160179</v>
      </c>
      <c r="E5" s="267">
        <v>18007</v>
      </c>
      <c r="F5" s="267">
        <v>-24979</v>
      </c>
      <c r="G5" s="267">
        <v>-58706</v>
      </c>
      <c r="H5" s="1147">
        <f>'T37'!H5*1000</f>
        <v>-199131</v>
      </c>
    </row>
    <row r="6" spans="1:11" x14ac:dyDescent="0.25">
      <c r="A6" s="290" t="s">
        <v>341</v>
      </c>
      <c r="B6" s="267">
        <v>-5732</v>
      </c>
      <c r="C6" s="267">
        <v>-6539</v>
      </c>
      <c r="D6" s="267">
        <v>-6307</v>
      </c>
      <c r="E6" s="267">
        <v>-3586</v>
      </c>
      <c r="F6" s="267">
        <v>-53600</v>
      </c>
      <c r="G6" s="267">
        <v>-21167</v>
      </c>
      <c r="H6" s="1147">
        <f>'T37'!H6*1000</f>
        <v>1002.9999999999999</v>
      </c>
    </row>
    <row r="7" spans="1:11" x14ac:dyDescent="0.25">
      <c r="A7" s="290" t="s">
        <v>340</v>
      </c>
      <c r="B7" s="267">
        <v>2380</v>
      </c>
      <c r="C7" s="267">
        <v>594</v>
      </c>
      <c r="D7" s="267">
        <v>-2284</v>
      </c>
      <c r="E7" s="267">
        <v>36317</v>
      </c>
      <c r="F7" s="267">
        <v>40304</v>
      </c>
      <c r="G7" s="267">
        <v>0</v>
      </c>
      <c r="H7" s="1147">
        <f>'T37'!H7*1000</f>
        <v>0</v>
      </c>
    </row>
    <row r="8" spans="1:11" x14ac:dyDescent="0.25">
      <c r="A8" s="286" t="s">
        <v>339</v>
      </c>
      <c r="B8" s="285">
        <f t="shared" ref="B8:G8" si="1">B3-B4</f>
        <v>-559898</v>
      </c>
      <c r="C8" s="285">
        <f t="shared" si="1"/>
        <v>531126</v>
      </c>
      <c r="D8" s="285">
        <f t="shared" si="1"/>
        <v>128362</v>
      </c>
      <c r="E8" s="285">
        <f t="shared" si="1"/>
        <v>254621</v>
      </c>
      <c r="F8" s="285">
        <f t="shared" si="1"/>
        <v>21732</v>
      </c>
      <c r="G8" s="285">
        <f t="shared" si="1"/>
        <v>-103945</v>
      </c>
      <c r="H8" s="1148">
        <f>'T37'!H8*1000</f>
        <v>-361898.84099999996</v>
      </c>
    </row>
    <row r="9" spans="1:11" x14ac:dyDescent="0.25">
      <c r="A9" s="284" t="s">
        <v>338</v>
      </c>
      <c r="B9" s="283">
        <v>-405440.32540413924</v>
      </c>
      <c r="C9" s="283">
        <v>-300318.40157674067</v>
      </c>
      <c r="D9" s="283">
        <v>-602526.22293224931</v>
      </c>
      <c r="E9" s="283">
        <v>52814.034894526005</v>
      </c>
      <c r="F9" s="283">
        <v>894627.3224806115</v>
      </c>
      <c r="G9" s="283">
        <v>392827.97139089182</v>
      </c>
      <c r="H9" s="1149">
        <f>'T37'!H9*1000</f>
        <v>487499.88199999998</v>
      </c>
    </row>
    <row r="10" spans="1:11" x14ac:dyDescent="0.25">
      <c r="A10" s="284" t="s">
        <v>337</v>
      </c>
      <c r="B10" s="283">
        <v>-35610.2371561607</v>
      </c>
      <c r="C10" s="283">
        <v>-39263.360148160602</v>
      </c>
      <c r="D10" s="283">
        <v>242654.58487499994</v>
      </c>
      <c r="E10" s="283">
        <v>49352.536053471733</v>
      </c>
      <c r="F10" s="283">
        <v>-74031.502842064685</v>
      </c>
      <c r="G10" s="283">
        <v>-99.9713908926351</v>
      </c>
      <c r="H10" s="601">
        <f>'T37'!H10*1000</f>
        <v>-41866</v>
      </c>
    </row>
    <row r="11" spans="1:11" x14ac:dyDescent="0.25">
      <c r="A11" s="268" t="s">
        <v>336</v>
      </c>
      <c r="B11" s="267">
        <f t="shared" ref="B11:G11" si="2">SUM(B12:B16)</f>
        <v>62166.637659999978</v>
      </c>
      <c r="C11" s="267">
        <f t="shared" si="2"/>
        <v>166332.26166000002</v>
      </c>
      <c r="D11" s="267">
        <f t="shared" si="2"/>
        <v>13091.610109999965</v>
      </c>
      <c r="E11" s="267">
        <f t="shared" si="2"/>
        <v>-321738.35498</v>
      </c>
      <c r="F11" s="288">
        <f t="shared" si="2"/>
        <v>-931813.55341000005</v>
      </c>
      <c r="G11" s="267">
        <f t="shared" si="2"/>
        <v>3093</v>
      </c>
      <c r="H11" s="1147">
        <f>'T37'!H11*1000</f>
        <v>39757.999999999993</v>
      </c>
    </row>
    <row r="12" spans="1:11" x14ac:dyDescent="0.25">
      <c r="A12" s="290" t="s">
        <v>335</v>
      </c>
      <c r="B12" s="267">
        <v>64634.664359999995</v>
      </c>
      <c r="C12" s="267">
        <v>76453</v>
      </c>
      <c r="D12" s="267">
        <v>-17686</v>
      </c>
      <c r="E12" s="267">
        <v>-93300.400000000023</v>
      </c>
      <c r="F12" s="288">
        <v>-712552.7</v>
      </c>
      <c r="G12" s="267">
        <v>-1853</v>
      </c>
      <c r="H12" s="1147">
        <f>'T37'!H12*1000</f>
        <v>17838</v>
      </c>
    </row>
    <row r="13" spans="1:11" x14ac:dyDescent="0.25">
      <c r="A13" s="290" t="s">
        <v>334</v>
      </c>
      <c r="B13" s="267">
        <v>-45194.718000000008</v>
      </c>
      <c r="C13" s="267">
        <v>4502.8090000000084</v>
      </c>
      <c r="D13" s="267">
        <v>76575.339999999982</v>
      </c>
      <c r="E13" s="267">
        <v>-156945.14299999998</v>
      </c>
      <c r="F13" s="288">
        <v>-208537.54200000002</v>
      </c>
      <c r="G13" s="267">
        <v>-4191</v>
      </c>
      <c r="H13" s="1147">
        <f>'T37'!H13*1000</f>
        <v>20379</v>
      </c>
      <c r="K13" s="279" t="s">
        <v>328</v>
      </c>
    </row>
    <row r="14" spans="1:11" x14ac:dyDescent="0.25">
      <c r="A14" s="290" t="s">
        <v>333</v>
      </c>
      <c r="B14" s="267">
        <v>15667.836689999996</v>
      </c>
      <c r="C14" s="267">
        <v>-1942.6067500000063</v>
      </c>
      <c r="D14" s="267">
        <v>-9960.5595700000122</v>
      </c>
      <c r="E14" s="267">
        <v>36638.218909999996</v>
      </c>
      <c r="F14" s="288">
        <v>52187.613970000006</v>
      </c>
      <c r="G14" s="267">
        <v>-3427</v>
      </c>
      <c r="H14" s="1147">
        <f>'T37'!H14*1000</f>
        <v>-6459.0000000000036</v>
      </c>
    </row>
    <row r="15" spans="1:11" x14ac:dyDescent="0.25">
      <c r="A15" s="290" t="s">
        <v>332</v>
      </c>
      <c r="B15" s="267">
        <v>27058.854609999995</v>
      </c>
      <c r="C15" s="267">
        <v>-1140.9405899999983</v>
      </c>
      <c r="D15" s="267">
        <v>4162.8296799999953</v>
      </c>
      <c r="E15" s="267">
        <v>21868.969110000005</v>
      </c>
      <c r="F15" s="288">
        <v>23189.074619999999</v>
      </c>
      <c r="G15" s="267">
        <v>12564</v>
      </c>
      <c r="H15" s="1147">
        <f>'T37'!H15*1000</f>
        <v>8000</v>
      </c>
    </row>
    <row r="16" spans="1:11" x14ac:dyDescent="0.25">
      <c r="A16" s="290" t="s">
        <v>331</v>
      </c>
      <c r="B16" s="267">
        <v>0</v>
      </c>
      <c r="C16" s="267">
        <v>88460</v>
      </c>
      <c r="D16" s="267">
        <v>-40000</v>
      </c>
      <c r="E16" s="267">
        <v>-130000</v>
      </c>
      <c r="F16" s="288">
        <v>-86100</v>
      </c>
      <c r="G16" s="267">
        <v>0</v>
      </c>
      <c r="H16" s="1147">
        <f>'T37'!H16*1000</f>
        <v>0</v>
      </c>
    </row>
    <row r="17" spans="1:11" x14ac:dyDescent="0.25">
      <c r="A17" s="284" t="s">
        <v>330</v>
      </c>
      <c r="B17" s="283">
        <v>0</v>
      </c>
      <c r="C17" s="283">
        <v>0</v>
      </c>
      <c r="D17" s="283">
        <v>0</v>
      </c>
      <c r="E17" s="283">
        <v>-124399</v>
      </c>
      <c r="F17" s="288">
        <v>-208753</v>
      </c>
      <c r="G17" s="267">
        <v>-235000</v>
      </c>
      <c r="H17" s="601">
        <f>'T37'!H17*1000</f>
        <v>0</v>
      </c>
    </row>
    <row r="18" spans="1:11" x14ac:dyDescent="0.25">
      <c r="A18" s="284" t="s">
        <v>329</v>
      </c>
      <c r="B18" s="283">
        <f t="shared" ref="B18:G18" si="3">SUM(B19:B22)</f>
        <v>949814.80221999972</v>
      </c>
      <c r="C18" s="283">
        <f t="shared" si="3"/>
        <v>656481.76535999961</v>
      </c>
      <c r="D18" s="283">
        <f t="shared" si="3"/>
        <v>440596.57160999975</v>
      </c>
      <c r="E18" s="283">
        <f t="shared" si="3"/>
        <v>564379.17465000064</v>
      </c>
      <c r="F18" s="283">
        <f t="shared" si="3"/>
        <v>650100.29523000005</v>
      </c>
      <c r="G18" s="283">
        <f t="shared" si="3"/>
        <v>212950</v>
      </c>
      <c r="H18" s="601">
        <f>'T37'!H18*1000</f>
        <v>202971.61199999994</v>
      </c>
    </row>
    <row r="19" spans="1:11" x14ac:dyDescent="0.25">
      <c r="A19" s="290" t="s">
        <v>327</v>
      </c>
      <c r="B19" s="267">
        <v>262579.81844999973</v>
      </c>
      <c r="C19" s="267">
        <v>232211.94136999949</v>
      </c>
      <c r="D19" s="267">
        <v>223048.35990999977</v>
      </c>
      <c r="E19" s="267">
        <v>260358.02903000056</v>
      </c>
      <c r="F19" s="288">
        <v>256787.53539000027</v>
      </c>
      <c r="G19" s="267">
        <v>47432</v>
      </c>
      <c r="H19" s="1149">
        <f>'T37'!H19*1000</f>
        <v>96714.073999999993</v>
      </c>
    </row>
    <row r="20" spans="1:11" x14ac:dyDescent="0.25">
      <c r="A20" s="290" t="s">
        <v>326</v>
      </c>
      <c r="B20" s="267">
        <v>0</v>
      </c>
      <c r="C20" s="267">
        <v>120910</v>
      </c>
      <c r="D20" s="267">
        <v>132200</v>
      </c>
      <c r="E20" s="267">
        <v>206567.55300000001</v>
      </c>
      <c r="F20" s="288">
        <v>211009</v>
      </c>
      <c r="G20" s="267">
        <v>24440</v>
      </c>
      <c r="H20" s="1147">
        <f>'T37'!H20*1000</f>
        <v>-11613</v>
      </c>
    </row>
    <row r="21" spans="1:11" x14ac:dyDescent="0.25">
      <c r="A21" s="290" t="s">
        <v>325</v>
      </c>
      <c r="B21" s="267">
        <v>293684.79800000001</v>
      </c>
      <c r="C21" s="267">
        <v>80397.241999999969</v>
      </c>
      <c r="D21" s="267">
        <v>43529.322270000004</v>
      </c>
      <c r="E21" s="267">
        <v>15961.013999999966</v>
      </c>
      <c r="F21" s="288">
        <v>147356.00159999996</v>
      </c>
      <c r="G21" s="267">
        <v>108339</v>
      </c>
      <c r="H21" s="1149">
        <f>'T37'!H21*1000</f>
        <v>29339.99999999992</v>
      </c>
    </row>
    <row r="22" spans="1:11" x14ac:dyDescent="0.25">
      <c r="A22" s="290" t="s">
        <v>324</v>
      </c>
      <c r="B22" s="267">
        <v>393550.18576999998</v>
      </c>
      <c r="C22" s="267">
        <v>222962.58199000009</v>
      </c>
      <c r="D22" s="267">
        <v>41818.889429999981</v>
      </c>
      <c r="E22" s="267">
        <v>81492.578620000044</v>
      </c>
      <c r="F22" s="288">
        <v>34947.758239999879</v>
      </c>
      <c r="G22" s="267">
        <v>32739</v>
      </c>
      <c r="H22" s="1149">
        <f>'T37'!H22*1000</f>
        <v>88530.538</v>
      </c>
    </row>
    <row r="23" spans="1:11" x14ac:dyDescent="0.25">
      <c r="A23" s="287" t="s">
        <v>323</v>
      </c>
      <c r="B23" s="288">
        <f t="shared" ref="B23:G23" si="4">SUM(B24:B27)</f>
        <v>-649115.63221000996</v>
      </c>
      <c r="C23" s="288">
        <f t="shared" si="4"/>
        <v>-751972.49204000004</v>
      </c>
      <c r="D23" s="288">
        <f t="shared" si="4"/>
        <v>190464.82913000041</v>
      </c>
      <c r="E23" s="288">
        <f t="shared" si="4"/>
        <v>-62754.076839999849</v>
      </c>
      <c r="F23" s="288">
        <f t="shared" si="4"/>
        <v>-71510.145660000009</v>
      </c>
      <c r="G23" s="288">
        <f t="shared" si="4"/>
        <v>-100921</v>
      </c>
      <c r="H23" s="1147">
        <f>'T37'!H23*1000</f>
        <v>-577248.61199999996</v>
      </c>
    </row>
    <row r="24" spans="1:11" x14ac:dyDescent="0.25">
      <c r="A24" s="289" t="s">
        <v>322</v>
      </c>
      <c r="B24" s="267">
        <v>-161471.75811000005</v>
      </c>
      <c r="C24" s="267">
        <v>-188152.38112000003</v>
      </c>
      <c r="D24" s="267">
        <v>-159058.87756999978</v>
      </c>
      <c r="E24" s="267">
        <v>-177305.4757699999</v>
      </c>
      <c r="F24" s="267">
        <v>-258585.47943999991</v>
      </c>
      <c r="G24" s="267">
        <v>10364</v>
      </c>
      <c r="H24" s="1147">
        <f>'T37'!H24*1000</f>
        <v>-206574</v>
      </c>
    </row>
    <row r="25" spans="1:11" x14ac:dyDescent="0.25">
      <c r="A25" s="289" t="s">
        <v>321</v>
      </c>
      <c r="B25" s="267">
        <v>-136945.92811000999</v>
      </c>
      <c r="C25" s="267">
        <v>-26825.506760000018</v>
      </c>
      <c r="D25" s="267">
        <v>209019.25513000018</v>
      </c>
      <c r="E25" s="267">
        <v>300645.36990000005</v>
      </c>
      <c r="F25" s="267">
        <v>325107.61587999994</v>
      </c>
      <c r="G25" s="267">
        <v>178313</v>
      </c>
      <c r="H25" s="1147">
        <f>'T37'!H25*1000</f>
        <v>-128210.00000000001</v>
      </c>
    </row>
    <row r="26" spans="1:11" x14ac:dyDescent="0.25">
      <c r="A26" s="289" t="s">
        <v>320</v>
      </c>
      <c r="B26" s="267">
        <v>-132797.86394999997</v>
      </c>
      <c r="C26" s="267">
        <v>-356431.18437999993</v>
      </c>
      <c r="D26" s="267">
        <v>6093.1993000000948</v>
      </c>
      <c r="E26" s="267">
        <v>-107311.68816000002</v>
      </c>
      <c r="F26" s="267">
        <v>-2951.4094800000312</v>
      </c>
      <c r="G26" s="267">
        <v>0</v>
      </c>
      <c r="H26" s="1147">
        <f>'T37'!H26*1000</f>
        <v>-5060</v>
      </c>
    </row>
    <row r="27" spans="1:11" x14ac:dyDescent="0.25">
      <c r="A27" s="289" t="s">
        <v>319</v>
      </c>
      <c r="B27" s="267">
        <v>-217900.08204000001</v>
      </c>
      <c r="C27" s="267">
        <v>-180563.41978</v>
      </c>
      <c r="D27" s="267">
        <v>134411.25226999991</v>
      </c>
      <c r="E27" s="267">
        <v>-78782.282809999975</v>
      </c>
      <c r="F27" s="288">
        <v>-135080.87262000001</v>
      </c>
      <c r="G27" s="267">
        <v>-289598</v>
      </c>
      <c r="H27" s="1147">
        <f>'T37'!H27*1000</f>
        <v>-237404.61200000002</v>
      </c>
    </row>
    <row r="28" spans="1:11" x14ac:dyDescent="0.25">
      <c r="A28" s="287" t="s">
        <v>318</v>
      </c>
      <c r="B28" s="267">
        <v>-23454.283260011409</v>
      </c>
      <c r="C28" s="267">
        <v>152096.78784999999</v>
      </c>
      <c r="D28" s="267">
        <v>-180093.6</v>
      </c>
      <c r="E28" s="267">
        <v>-92852.5</v>
      </c>
      <c r="F28" s="288">
        <v>-151157.5</v>
      </c>
      <c r="G28" s="267">
        <v>40153</v>
      </c>
      <c r="H28" s="1147">
        <f>'T37'!H28*1000</f>
        <v>17080.000000000004</v>
      </c>
    </row>
    <row r="29" spans="1:11" x14ac:dyDescent="0.25">
      <c r="A29" s="287" t="s">
        <v>317</v>
      </c>
      <c r="B29" s="267">
        <v>-60661.05700000003</v>
      </c>
      <c r="C29" s="267">
        <v>-244879.99500000011</v>
      </c>
      <c r="D29" s="267">
        <v>58291.304999999702</v>
      </c>
      <c r="E29" s="267">
        <v>19405.660000000149</v>
      </c>
      <c r="F29" s="288">
        <v>-137044.23300000001</v>
      </c>
      <c r="G29" s="267">
        <v>-226620</v>
      </c>
      <c r="H29" s="1147">
        <f>'T37'!H29*1000</f>
        <v>-11917.745000000001</v>
      </c>
    </row>
    <row r="30" spans="1:11" x14ac:dyDescent="0.25">
      <c r="A30" s="287" t="s">
        <v>23</v>
      </c>
      <c r="B30" s="267">
        <v>-108557</v>
      </c>
      <c r="C30" s="267">
        <v>226298</v>
      </c>
      <c r="D30" s="267">
        <v>-22367.604999999996</v>
      </c>
      <c r="E30" s="267">
        <v>-30197.402999999998</v>
      </c>
      <c r="F30" s="288">
        <v>-62902.017999999996</v>
      </c>
      <c r="G30" s="267">
        <v>-160</v>
      </c>
      <c r="H30" s="1147">
        <f>'T37'!H30*1000</f>
        <v>-54528.284</v>
      </c>
    </row>
    <row r="31" spans="1:11" x14ac:dyDescent="0.25">
      <c r="A31" s="287" t="s">
        <v>316</v>
      </c>
      <c r="B31" s="267">
        <v>46838.487999998964</v>
      </c>
      <c r="C31" s="267">
        <v>157292.70100000128</v>
      </c>
      <c r="D31" s="267">
        <v>87948.591000000015</v>
      </c>
      <c r="E31" s="267">
        <v>53540.403999998234</v>
      </c>
      <c r="F31" s="288">
        <v>-14389.500999999233</v>
      </c>
      <c r="G31" s="267">
        <v>-23506</v>
      </c>
      <c r="H31" s="1147">
        <f>'T37'!H31*1000</f>
        <v>-14253</v>
      </c>
      <c r="K31" s="279" t="s">
        <v>305</v>
      </c>
    </row>
    <row r="32" spans="1:11" x14ac:dyDescent="0.25">
      <c r="A32" s="287" t="s">
        <v>315</v>
      </c>
      <c r="B32" s="267">
        <v>47815</v>
      </c>
      <c r="C32" s="267">
        <v>48354</v>
      </c>
      <c r="D32" s="267">
        <v>64805</v>
      </c>
      <c r="E32" s="267">
        <v>147160</v>
      </c>
      <c r="F32" s="267">
        <v>6854</v>
      </c>
      <c r="G32" s="267">
        <v>-157762</v>
      </c>
      <c r="H32" s="1147">
        <f>'T37'!H32*1000</f>
        <v>-111288</v>
      </c>
    </row>
    <row r="33" spans="1:14" x14ac:dyDescent="0.25">
      <c r="A33" s="287" t="s">
        <v>314</v>
      </c>
      <c r="B33" s="267">
        <v>0</v>
      </c>
      <c r="C33" s="267">
        <v>214627</v>
      </c>
      <c r="D33" s="267">
        <v>46600</v>
      </c>
      <c r="E33" s="267">
        <v>58254</v>
      </c>
      <c r="F33" s="267">
        <v>30998</v>
      </c>
      <c r="G33" s="267">
        <v>-15083</v>
      </c>
      <c r="H33" s="1147">
        <f>'T37'!H33*1000</f>
        <v>-25000</v>
      </c>
    </row>
    <row r="34" spans="1:14" x14ac:dyDescent="0.25">
      <c r="A34" s="286" t="s">
        <v>313</v>
      </c>
      <c r="B34" s="285">
        <f t="shared" ref="B34:G34" si="5">B8-B9-B11-B18-B23-B29-B30-B31-B32-B33-B28-B10-B17</f>
        <v>-383694.39284967736</v>
      </c>
      <c r="C34" s="285">
        <f t="shared" si="5"/>
        <v>246077.73289490046</v>
      </c>
      <c r="D34" s="285">
        <f t="shared" si="5"/>
        <v>-211103.0637927505</v>
      </c>
      <c r="E34" s="285">
        <f t="shared" si="5"/>
        <v>-58343.474777996918</v>
      </c>
      <c r="F34" s="285">
        <f t="shared" si="5"/>
        <v>90753.836201452446</v>
      </c>
      <c r="G34" s="285">
        <f t="shared" si="5"/>
        <v>6183.0000000008149</v>
      </c>
      <c r="H34" s="1148">
        <f>'T37'!H34*1000</f>
        <v>-273106.6939999999</v>
      </c>
    </row>
    <row r="35" spans="1:14" x14ac:dyDescent="0.25">
      <c r="A35" s="268"/>
      <c r="B35" s="267"/>
      <c r="C35" s="267"/>
      <c r="D35" s="267"/>
      <c r="E35" s="267"/>
      <c r="F35" s="267"/>
      <c r="G35" s="267"/>
    </row>
    <row r="36" spans="1:14" x14ac:dyDescent="0.25">
      <c r="A36" s="284" t="s">
        <v>312</v>
      </c>
      <c r="B36" s="283">
        <f>(B4+B9+B10+B17+B19+B21+B22+B20)/1000</f>
        <v>-89.936760340300211</v>
      </c>
      <c r="C36" s="283">
        <f>(C4+C9+C10+C17+C19+C21+C22+C20)/1000</f>
        <v>350.09400363509826</v>
      </c>
      <c r="D36" s="283">
        <f>(D4+D9+D10+D17+D19+D21+D22+D20)/1000</f>
        <v>236.88093355275038</v>
      </c>
      <c r="E36" s="283">
        <f>(E4+E9+E10+E17+E19+E21+E22+E20)/1000</f>
        <v>520.25074559799828</v>
      </c>
      <c r="F36" s="283">
        <f>(F4+F9+F10+F19+F21+F22+F20)/1000</f>
        <v>1351.8131148685468</v>
      </c>
      <c r="G36" s="283">
        <f>(G4+G9+G10+G19+G21+G22+G20)/1000</f>
        <v>525.80499999999915</v>
      </c>
      <c r="H36" s="283">
        <f>(H9+H19+H21+H22-31000)/1000</f>
        <v>671.08449399999995</v>
      </c>
    </row>
    <row r="37" spans="1:14" x14ac:dyDescent="0.25">
      <c r="A37" s="268" t="s">
        <v>309</v>
      </c>
      <c r="B37" s="267">
        <f t="shared" ref="B37:G37" si="6">B10/1000</f>
        <v>-35.6102371561607</v>
      </c>
      <c r="C37" s="267">
        <f t="shared" si="6"/>
        <v>-39.263360148160601</v>
      </c>
      <c r="D37" s="267">
        <f t="shared" si="6"/>
        <v>242.65458487499995</v>
      </c>
      <c r="E37" s="267">
        <f t="shared" si="6"/>
        <v>49.352536053471731</v>
      </c>
      <c r="F37" s="267">
        <f t="shared" si="6"/>
        <v>-74.031502842064683</v>
      </c>
      <c r="G37" s="267">
        <f t="shared" si="6"/>
        <v>-9.9971390892635098E-2</v>
      </c>
      <c r="H37" s="267">
        <v>0</v>
      </c>
    </row>
    <row r="38" spans="1:14" x14ac:dyDescent="0.25">
      <c r="A38" s="268" t="s">
        <v>311</v>
      </c>
      <c r="B38" s="267">
        <f t="shared" ref="B38:G38" si="7">B3/1000-B36</f>
        <v>-1068.6622396596997</v>
      </c>
      <c r="C38" s="267">
        <f t="shared" si="7"/>
        <v>214.22599636490179</v>
      </c>
      <c r="D38" s="267">
        <f t="shared" si="7"/>
        <v>47.637066447249595</v>
      </c>
      <c r="E38" s="267">
        <f t="shared" si="7"/>
        <v>-287.52574559799825</v>
      </c>
      <c r="F38" s="267">
        <f t="shared" si="7"/>
        <v>-1448.9641148685469</v>
      </c>
      <c r="G38" s="267">
        <f t="shared" si="7"/>
        <v>-709.62299999999914</v>
      </c>
      <c r="H38" s="267">
        <f>H3/1000-H36</f>
        <v>-1231.1113350000001</v>
      </c>
    </row>
    <row r="39" spans="1:14" x14ac:dyDescent="0.25">
      <c r="A39" s="268" t="s">
        <v>307</v>
      </c>
      <c r="B39" s="267">
        <f t="shared" ref="B39:H39" si="8">B36+B38</f>
        <v>-1158.5989999999999</v>
      </c>
      <c r="C39" s="267">
        <f t="shared" si="8"/>
        <v>564.32000000000005</v>
      </c>
      <c r="D39" s="267">
        <f t="shared" si="8"/>
        <v>284.51799999999997</v>
      </c>
      <c r="E39" s="267">
        <f t="shared" si="8"/>
        <v>232.72500000000002</v>
      </c>
      <c r="F39" s="267">
        <f t="shared" si="8"/>
        <v>-97.151000000000067</v>
      </c>
      <c r="G39" s="267">
        <f>G36+G38</f>
        <v>-183.81799999999998</v>
      </c>
      <c r="H39" s="267">
        <f t="shared" si="8"/>
        <v>-560.0268410000001</v>
      </c>
    </row>
    <row r="40" spans="1:14" x14ac:dyDescent="0.25">
      <c r="A40" s="268"/>
      <c r="B40" s="267"/>
      <c r="C40" s="267"/>
      <c r="D40" s="267"/>
      <c r="E40" s="267"/>
      <c r="F40" s="267"/>
      <c r="G40" s="267"/>
      <c r="H40" s="267"/>
    </row>
    <row r="41" spans="1:14" x14ac:dyDescent="0.25">
      <c r="A41" s="282" t="s">
        <v>310</v>
      </c>
      <c r="B41" s="281">
        <f t="shared" ref="B41:H42" si="9">B36/B$58*100</f>
        <v>-0.13346287396296946</v>
      </c>
      <c r="C41" s="281">
        <f t="shared" si="9"/>
        <v>0.4969855325687938</v>
      </c>
      <c r="D41" s="281">
        <f t="shared" si="9"/>
        <v>0.32709325262738248</v>
      </c>
      <c r="E41" s="281">
        <f t="shared" si="9"/>
        <v>0.70461168955957021</v>
      </c>
      <c r="F41" s="281">
        <f t="shared" si="9"/>
        <v>1.7890473393751323</v>
      </c>
      <c r="G41" s="281">
        <f t="shared" si="9"/>
        <v>0.67850884324246097</v>
      </c>
      <c r="H41" s="1150">
        <f>H36/H$58*100</f>
        <v>0.8321175456739055</v>
      </c>
    </row>
    <row r="42" spans="1:14" x14ac:dyDescent="0.25">
      <c r="A42" s="268" t="s">
        <v>309</v>
      </c>
      <c r="B42" s="269">
        <f t="shared" si="9"/>
        <v>-5.2844293872507789E-2</v>
      </c>
      <c r="C42" s="269">
        <f t="shared" si="9"/>
        <v>-5.5737378392840507E-2</v>
      </c>
      <c r="D42" s="269">
        <f t="shared" si="9"/>
        <v>0.33506570681441589</v>
      </c>
      <c r="E42" s="269">
        <f t="shared" si="9"/>
        <v>6.6841564585775226E-2</v>
      </c>
      <c r="F42" s="269">
        <f t="shared" si="9"/>
        <v>-9.7976459713824918E-2</v>
      </c>
      <c r="G42" s="269">
        <f t="shared" si="9"/>
        <v>-1.2900499765483751E-4</v>
      </c>
      <c r="H42" s="271">
        <f t="shared" si="9"/>
        <v>0</v>
      </c>
    </row>
    <row r="43" spans="1:14" x14ac:dyDescent="0.25">
      <c r="A43" s="268"/>
      <c r="B43" s="269">
        <f t="shared" ref="B43:F43" si="10">B41-B42</f>
        <v>-8.0618580090461675E-2</v>
      </c>
      <c r="C43" s="269">
        <f t="shared" si="10"/>
        <v>0.55272291096163428</v>
      </c>
      <c r="D43" s="269">
        <f t="shared" si="10"/>
        <v>-7.9724541870334065E-3</v>
      </c>
      <c r="E43" s="269">
        <f t="shared" si="10"/>
        <v>0.63777012497379504</v>
      </c>
      <c r="F43" s="269">
        <f t="shared" si="10"/>
        <v>1.8870237990889571</v>
      </c>
      <c r="G43" s="269">
        <f>G41-G42</f>
        <v>0.67863784824011586</v>
      </c>
      <c r="H43" s="271">
        <f>H41-H42</f>
        <v>0.8321175456739055</v>
      </c>
    </row>
    <row r="44" spans="1:14" x14ac:dyDescent="0.25">
      <c r="A44" s="282" t="s">
        <v>308</v>
      </c>
      <c r="B44" s="281">
        <f t="shared" ref="B44:G45" si="11">B38/B$58*100</f>
        <v>-1.5858558086929093</v>
      </c>
      <c r="C44" s="281">
        <f t="shared" si="11"/>
        <v>0.30411038117768396</v>
      </c>
      <c r="D44" s="281">
        <f t="shared" si="11"/>
        <v>6.5778882142018213E-2</v>
      </c>
      <c r="E44" s="281">
        <f t="shared" si="11"/>
        <v>-0.3894160712154493</v>
      </c>
      <c r="F44" s="281">
        <f t="shared" si="11"/>
        <v>-1.9176211312372824</v>
      </c>
      <c r="G44" s="281">
        <f t="shared" si="11"/>
        <v>-0.91571111128316596</v>
      </c>
      <c r="H44" s="1150">
        <f>H38/H$58*100</f>
        <v>-1.5265281074003259</v>
      </c>
    </row>
    <row r="45" spans="1:14" x14ac:dyDescent="0.25">
      <c r="A45" s="268" t="s">
        <v>307</v>
      </c>
      <c r="B45" s="269">
        <f t="shared" si="11"/>
        <v>-1.7193186826558788</v>
      </c>
      <c r="C45" s="269">
        <f t="shared" si="11"/>
        <v>0.80109591374647771</v>
      </c>
      <c r="D45" s="269">
        <f t="shared" si="11"/>
        <v>0.39287213476940069</v>
      </c>
      <c r="E45" s="269">
        <f t="shared" si="11"/>
        <v>0.31519561834412091</v>
      </c>
      <c r="F45" s="269">
        <f t="shared" si="11"/>
        <v>-0.12857379186215029</v>
      </c>
      <c r="G45" s="269">
        <f t="shared" si="11"/>
        <v>-0.23720226804070499</v>
      </c>
      <c r="H45" s="271">
        <f>H39/H$58*100</f>
        <v>-0.69441056172642046</v>
      </c>
    </row>
    <row r="46" spans="1:14" x14ac:dyDescent="0.25">
      <c r="A46" s="268"/>
      <c r="G46" s="269"/>
      <c r="H46" s="271"/>
    </row>
    <row r="47" spans="1:14" x14ac:dyDescent="0.25">
      <c r="A47" s="280" t="s">
        <v>306</v>
      </c>
    </row>
    <row r="48" spans="1:14" x14ac:dyDescent="0.25">
      <c r="A48" s="275" t="s">
        <v>8</v>
      </c>
      <c r="B48" s="274">
        <v>2010</v>
      </c>
      <c r="C48" s="274">
        <v>2011</v>
      </c>
      <c r="D48" s="274">
        <v>2012</v>
      </c>
      <c r="E48" s="274">
        <v>2013</v>
      </c>
      <c r="F48" s="274">
        <v>2014</v>
      </c>
      <c r="G48" s="274">
        <v>2015</v>
      </c>
      <c r="H48" s="274">
        <v>2016</v>
      </c>
      <c r="J48" s="278"/>
      <c r="K48" s="278"/>
      <c r="L48" s="278"/>
      <c r="M48" s="278"/>
      <c r="N48" s="278"/>
    </row>
    <row r="49" spans="1:14" x14ac:dyDescent="0.25">
      <c r="A49" s="268" t="s">
        <v>304</v>
      </c>
      <c r="B49" s="273">
        <v>-3873.1</v>
      </c>
      <c r="C49" s="273">
        <v>-3448.9</v>
      </c>
      <c r="D49" s="273">
        <v>-3323.7240000000002</v>
      </c>
      <c r="E49" s="273">
        <v>-2186.5329999999999</v>
      </c>
      <c r="F49" s="273">
        <v>-2000.4</v>
      </c>
      <c r="G49" s="273">
        <v>-1940.1</v>
      </c>
      <c r="H49" s="276">
        <v>-996.4</v>
      </c>
      <c r="J49" s="277"/>
      <c r="K49" s="277"/>
      <c r="L49" s="277"/>
      <c r="M49" s="277"/>
      <c r="N49" s="277"/>
    </row>
    <row r="50" spans="1:14" x14ac:dyDescent="0.25">
      <c r="A50" s="268" t="s">
        <v>303</v>
      </c>
      <c r="B50" s="267">
        <f t="shared" ref="B50:H50" si="12">B49+B36</f>
        <v>-3963.0367603403001</v>
      </c>
      <c r="C50" s="267">
        <f t="shared" si="12"/>
        <v>-3098.8059963649021</v>
      </c>
      <c r="D50" s="267">
        <f t="shared" si="12"/>
        <v>-3086.8430664472498</v>
      </c>
      <c r="E50" s="267">
        <f t="shared" si="12"/>
        <v>-1666.2822544020016</v>
      </c>
      <c r="F50" s="267">
        <f t="shared" si="12"/>
        <v>-648.5868851314533</v>
      </c>
      <c r="G50" s="267">
        <f t="shared" si="12"/>
        <v>-1414.2950000000008</v>
      </c>
      <c r="H50" s="288">
        <f t="shared" si="12"/>
        <v>-325.31550600000003</v>
      </c>
      <c r="J50" s="276"/>
      <c r="K50" s="276"/>
      <c r="L50" s="276"/>
      <c r="M50" s="276"/>
      <c r="N50" s="276"/>
    </row>
    <row r="51" spans="1:14" x14ac:dyDescent="0.25">
      <c r="J51" s="271"/>
      <c r="K51" s="271"/>
      <c r="L51" s="271"/>
      <c r="M51" s="271"/>
      <c r="N51" s="271"/>
    </row>
    <row r="52" spans="1:14" x14ac:dyDescent="0.25">
      <c r="A52" s="275" t="s">
        <v>4</v>
      </c>
      <c r="B52" s="274">
        <v>2010</v>
      </c>
      <c r="C52" s="274">
        <v>2011</v>
      </c>
      <c r="D52" s="274">
        <v>2012</v>
      </c>
      <c r="E52" s="274">
        <v>2013</v>
      </c>
      <c r="F52" s="274">
        <v>2014</v>
      </c>
      <c r="G52" s="274">
        <v>2015</v>
      </c>
      <c r="H52" s="274">
        <v>2016</v>
      </c>
      <c r="J52" s="271"/>
      <c r="K52" s="271"/>
      <c r="L52" s="271"/>
      <c r="M52" s="271"/>
      <c r="N52" s="271"/>
    </row>
    <row r="53" spans="1:14" x14ac:dyDescent="0.25">
      <c r="A53" s="268" t="s">
        <v>302</v>
      </c>
      <c r="B53" s="269">
        <f t="shared" ref="B53:H53" si="13">B50/B58*100</f>
        <v>-5.8810020914096315</v>
      </c>
      <c r="C53" s="273">
        <f t="shared" si="13"/>
        <v>-4.3989949340462955</v>
      </c>
      <c r="D53" s="273">
        <f t="shared" si="13"/>
        <v>-4.2624179321282103</v>
      </c>
      <c r="E53" s="273">
        <f t="shared" si="13"/>
        <v>-2.2567616951856251</v>
      </c>
      <c r="F53" s="273">
        <f t="shared" si="13"/>
        <v>-0.85836764596773885</v>
      </c>
      <c r="G53" s="273">
        <f t="shared" si="13"/>
        <v>-1.8250333573351307</v>
      </c>
      <c r="H53" s="276">
        <f t="shared" si="13"/>
        <v>-0.40337802891089408</v>
      </c>
    </row>
    <row r="54" spans="1:14" x14ac:dyDescent="0.25">
      <c r="A54" s="268" t="s">
        <v>301</v>
      </c>
      <c r="B54" s="269">
        <v>-7.5</v>
      </c>
      <c r="C54" s="269">
        <v>-4.09</v>
      </c>
      <c r="D54" s="269">
        <v>-4.1966000000000001</v>
      </c>
      <c r="E54" s="269">
        <v>-2.6461800000000002</v>
      </c>
      <c r="F54" s="269">
        <v>-2.7759900000000002</v>
      </c>
      <c r="G54" s="271">
        <v>-2.7407499999999998</v>
      </c>
      <c r="H54" s="271">
        <v>-1.93</v>
      </c>
      <c r="I54" s="272"/>
      <c r="J54" s="272"/>
    </row>
    <row r="55" spans="1:14" x14ac:dyDescent="0.25">
      <c r="A55" s="268" t="s">
        <v>300</v>
      </c>
      <c r="B55" s="271">
        <v>-5.5</v>
      </c>
      <c r="C55" s="269">
        <v>-4.9000000000000004</v>
      </c>
      <c r="D55" s="269">
        <v>-4.5999999999999996</v>
      </c>
      <c r="E55" s="269">
        <v>-2.9</v>
      </c>
      <c r="F55" s="269">
        <v>-2.64</v>
      </c>
      <c r="G55" s="269">
        <v>-2.4900000000000002</v>
      </c>
      <c r="H55" s="271">
        <v>-1.21</v>
      </c>
      <c r="I55" s="267"/>
    </row>
    <row r="56" spans="1:14" x14ac:dyDescent="0.25">
      <c r="A56" s="268"/>
      <c r="B56" s="270">
        <f t="shared" ref="B56:H56" si="14">B54-B55</f>
        <v>-2</v>
      </c>
      <c r="C56" s="270">
        <f t="shared" si="14"/>
        <v>0.8100000000000005</v>
      </c>
      <c r="D56" s="270">
        <f t="shared" si="14"/>
        <v>0.40339999999999954</v>
      </c>
      <c r="E56" s="270">
        <f t="shared" si="14"/>
        <v>0.25381999999999971</v>
      </c>
      <c r="F56" s="270">
        <f t="shared" si="14"/>
        <v>-0.13599000000000006</v>
      </c>
      <c r="G56" s="270">
        <f t="shared" si="14"/>
        <v>-0.25074999999999958</v>
      </c>
      <c r="H56" s="1151">
        <f t="shared" si="14"/>
        <v>-0.72</v>
      </c>
    </row>
    <row r="57" spans="1:14" x14ac:dyDescent="0.25">
      <c r="A57" s="267"/>
      <c r="B57" s="269">
        <f t="shared" ref="B57:H57" si="15">(B39+B50)/B58*100-B54</f>
        <v>-0.10032077406551121</v>
      </c>
      <c r="C57" s="269">
        <f t="shared" si="15"/>
        <v>0.49210097970018207</v>
      </c>
      <c r="D57" s="269">
        <f t="shared" si="15"/>
        <v>0.32705420264119045</v>
      </c>
      <c r="E57" s="269">
        <f t="shared" si="15"/>
        <v>0.70461392315849602</v>
      </c>
      <c r="F57" s="269">
        <f t="shared" si="15"/>
        <v>1.7890485621701111</v>
      </c>
      <c r="G57" s="269">
        <f t="shared" si="15"/>
        <v>0.67851437462416397</v>
      </c>
      <c r="H57" s="271">
        <f t="shared" si="15"/>
        <v>0.83221140936268556</v>
      </c>
    </row>
    <row r="58" spans="1:14" x14ac:dyDescent="0.25">
      <c r="A58" s="267" t="s">
        <v>199</v>
      </c>
      <c r="B58" s="267">
        <v>67387.100000000006</v>
      </c>
      <c r="C58" s="267">
        <v>70443.5</v>
      </c>
      <c r="D58" s="267">
        <v>72420</v>
      </c>
      <c r="E58" s="267">
        <v>73835.100000000006</v>
      </c>
      <c r="F58" s="267">
        <v>75560.5</v>
      </c>
      <c r="G58" s="267">
        <v>77494.2</v>
      </c>
      <c r="H58" s="267">
        <v>80647.8</v>
      </c>
    </row>
    <row r="59" spans="1:14" x14ac:dyDescent="0.25">
      <c r="A59" s="268"/>
      <c r="B59" s="267"/>
      <c r="C59" s="267"/>
      <c r="D59" s="267"/>
      <c r="E59" s="267"/>
      <c r="F59" s="267"/>
      <c r="G59" s="267"/>
    </row>
    <row r="60" spans="1:14" x14ac:dyDescent="0.25">
      <c r="A60" s="268"/>
      <c r="B60" s="267"/>
      <c r="C60" s="267"/>
      <c r="D60" s="267"/>
      <c r="E60" s="267"/>
      <c r="F60" s="267"/>
      <c r="G60" s="267"/>
    </row>
    <row r="61" spans="1:14" x14ac:dyDescent="0.25">
      <c r="A61" s="268"/>
      <c r="B61" s="267"/>
      <c r="C61" s="267"/>
      <c r="D61" s="267"/>
      <c r="E61" s="267"/>
      <c r="F61" s="267"/>
      <c r="G61" s="267"/>
    </row>
    <row r="62" spans="1:14" x14ac:dyDescent="0.25">
      <c r="A62" s="268"/>
      <c r="B62" s="267"/>
      <c r="C62" s="267"/>
      <c r="D62" s="267"/>
      <c r="E62" s="267"/>
      <c r="F62" s="1154"/>
      <c r="G62" s="267"/>
    </row>
    <row r="63" spans="1:14" x14ac:dyDescent="0.25">
      <c r="A63" s="268"/>
      <c r="B63" s="267"/>
      <c r="C63" s="267"/>
      <c r="D63" s="267"/>
      <c r="E63" s="267"/>
      <c r="F63" s="267"/>
      <c r="G63" s="267"/>
    </row>
    <row r="64" spans="1:14" x14ac:dyDescent="0.25">
      <c r="A64" s="268"/>
      <c r="B64" s="267"/>
      <c r="C64" s="267"/>
      <c r="D64" s="267"/>
      <c r="E64" s="267"/>
      <c r="F64" s="267"/>
      <c r="G64" s="267"/>
    </row>
    <row r="65" spans="1:7" x14ac:dyDescent="0.25">
      <c r="A65" s="268"/>
      <c r="B65" s="267"/>
      <c r="C65" s="267"/>
      <c r="D65" s="267"/>
      <c r="E65" s="267"/>
      <c r="F65" s="267"/>
      <c r="G65" s="267"/>
    </row>
    <row r="66" spans="1:7" x14ac:dyDescent="0.25">
      <c r="A66" s="268"/>
      <c r="B66" s="267"/>
      <c r="C66" s="267"/>
      <c r="D66" s="267"/>
      <c r="E66" s="267"/>
      <c r="F66" s="267"/>
      <c r="G66" s="267"/>
    </row>
    <row r="67" spans="1:7" x14ac:dyDescent="0.25">
      <c r="A67" s="268"/>
      <c r="B67" s="267"/>
      <c r="C67" s="267"/>
      <c r="D67" s="267"/>
      <c r="E67" s="267"/>
      <c r="F67" s="267"/>
      <c r="G67" s="267"/>
    </row>
    <row r="68" spans="1:7" x14ac:dyDescent="0.25">
      <c r="A68" s="268"/>
      <c r="B68" s="267"/>
      <c r="C68" s="267"/>
      <c r="D68" s="267"/>
      <c r="E68" s="267"/>
      <c r="F68" s="267"/>
      <c r="G68" s="267"/>
    </row>
    <row r="69" spans="1:7" x14ac:dyDescent="0.25">
      <c r="A69" s="268"/>
      <c r="B69" s="267"/>
      <c r="C69" s="267"/>
      <c r="D69" s="267"/>
      <c r="E69" s="267"/>
      <c r="F69" s="267"/>
      <c r="G69" s="267"/>
    </row>
    <row r="70" spans="1:7" x14ac:dyDescent="0.25">
      <c r="A70" s="268"/>
      <c r="B70" s="267"/>
      <c r="C70" s="267"/>
      <c r="D70" s="267"/>
      <c r="E70" s="267"/>
      <c r="F70" s="267"/>
      <c r="G70" s="267"/>
    </row>
    <row r="71" spans="1:7" x14ac:dyDescent="0.25">
      <c r="A71" s="268"/>
      <c r="B71" s="267"/>
      <c r="C71" s="267"/>
      <c r="D71" s="267"/>
      <c r="E71" s="267"/>
      <c r="F71" s="267"/>
      <c r="G71" s="267"/>
    </row>
    <row r="72" spans="1:7" x14ac:dyDescent="0.25">
      <c r="A72" s="268"/>
      <c r="B72" s="267"/>
      <c r="C72" s="267"/>
      <c r="D72" s="267"/>
      <c r="E72" s="267"/>
      <c r="F72" s="267"/>
      <c r="G72" s="267"/>
    </row>
    <row r="73" spans="1:7" x14ac:dyDescent="0.25">
      <c r="A73" s="268"/>
      <c r="B73" s="267"/>
      <c r="C73" s="267"/>
      <c r="D73" s="267"/>
      <c r="E73" s="267"/>
      <c r="F73" s="267"/>
      <c r="G73" s="267"/>
    </row>
    <row r="74" spans="1:7" x14ac:dyDescent="0.25">
      <c r="A74" s="268"/>
      <c r="B74" s="267"/>
      <c r="C74" s="267"/>
      <c r="D74" s="267"/>
      <c r="E74" s="267"/>
      <c r="F74" s="267"/>
      <c r="G74" s="267"/>
    </row>
    <row r="75" spans="1:7" x14ac:dyDescent="0.25">
      <c r="A75" s="268"/>
      <c r="B75" s="267"/>
      <c r="C75" s="267"/>
      <c r="D75" s="267"/>
      <c r="E75" s="267"/>
      <c r="F75" s="267"/>
      <c r="G75" s="267"/>
    </row>
    <row r="76" spans="1:7" x14ac:dyDescent="0.25">
      <c r="A76" s="268"/>
      <c r="B76" s="267"/>
      <c r="C76" s="267"/>
      <c r="D76" s="267"/>
      <c r="E76" s="267"/>
      <c r="F76" s="267"/>
      <c r="G76" s="267"/>
    </row>
    <row r="77" spans="1:7" x14ac:dyDescent="0.25">
      <c r="A77" s="268"/>
      <c r="B77" s="267"/>
      <c r="C77" s="267"/>
      <c r="D77" s="267"/>
      <c r="E77" s="267"/>
      <c r="F77" s="267"/>
      <c r="G77" s="267"/>
    </row>
    <row r="78" spans="1:7" x14ac:dyDescent="0.25">
      <c r="A78" s="268"/>
      <c r="B78" s="267"/>
      <c r="C78" s="267"/>
      <c r="D78" s="267"/>
      <c r="E78" s="267"/>
      <c r="F78" s="267"/>
      <c r="G78" s="267"/>
    </row>
    <row r="79" spans="1:7" x14ac:dyDescent="0.25">
      <c r="A79" s="268"/>
      <c r="B79" s="267"/>
      <c r="C79" s="267"/>
      <c r="D79" s="267"/>
      <c r="E79" s="267"/>
      <c r="F79" s="267"/>
      <c r="G79" s="267"/>
    </row>
    <row r="80" spans="1:7" x14ac:dyDescent="0.25">
      <c r="A80" s="268"/>
      <c r="B80" s="267"/>
      <c r="C80" s="267"/>
      <c r="D80" s="267"/>
      <c r="E80" s="267"/>
      <c r="F80" s="267"/>
      <c r="G80" s="267"/>
    </row>
    <row r="81" spans="1:7" x14ac:dyDescent="0.25">
      <c r="A81" s="268"/>
      <c r="B81" s="267"/>
      <c r="C81" s="267"/>
      <c r="D81" s="267"/>
      <c r="E81" s="267"/>
      <c r="F81" s="267"/>
      <c r="G81" s="267"/>
    </row>
    <row r="82" spans="1:7" x14ac:dyDescent="0.25">
      <c r="A82" s="268"/>
      <c r="B82" s="267"/>
      <c r="C82" s="267"/>
      <c r="D82" s="267"/>
      <c r="E82" s="267"/>
      <c r="F82" s="267"/>
      <c r="G82" s="267"/>
    </row>
    <row r="83" spans="1:7" x14ac:dyDescent="0.25">
      <c r="A83" s="268"/>
      <c r="B83" s="267"/>
      <c r="C83" s="267"/>
      <c r="D83" s="267"/>
      <c r="E83" s="267"/>
      <c r="F83" s="267"/>
      <c r="G83" s="267"/>
    </row>
    <row r="84" spans="1:7" x14ac:dyDescent="0.25">
      <c r="A84" s="268"/>
      <c r="B84" s="267"/>
      <c r="C84" s="267"/>
      <c r="D84" s="267"/>
      <c r="E84" s="267"/>
      <c r="F84" s="267"/>
      <c r="G84" s="267"/>
    </row>
    <row r="85" spans="1:7" x14ac:dyDescent="0.25">
      <c r="A85" s="268"/>
      <c r="B85" s="267"/>
      <c r="C85" s="267"/>
      <c r="D85" s="267"/>
      <c r="E85" s="267"/>
      <c r="F85" s="267"/>
      <c r="G85" s="267"/>
    </row>
    <row r="86" spans="1:7" x14ac:dyDescent="0.25">
      <c r="A86" s="268"/>
      <c r="B86" s="267"/>
      <c r="C86" s="267"/>
      <c r="D86" s="267"/>
      <c r="E86" s="267"/>
      <c r="F86" s="267"/>
      <c r="G86" s="267"/>
    </row>
    <row r="87" spans="1:7" x14ac:dyDescent="0.25">
      <c r="A87" s="268"/>
      <c r="B87" s="267"/>
      <c r="C87" s="267"/>
      <c r="D87" s="267"/>
      <c r="E87" s="267"/>
      <c r="F87" s="267"/>
      <c r="G87" s="267"/>
    </row>
    <row r="88" spans="1:7" x14ac:dyDescent="0.25">
      <c r="A88" s="268"/>
      <c r="B88" s="267"/>
      <c r="C88" s="267"/>
      <c r="D88" s="267"/>
      <c r="E88" s="267"/>
      <c r="F88" s="267"/>
      <c r="G88" s="267"/>
    </row>
    <row r="89" spans="1:7" x14ac:dyDescent="0.25">
      <c r="A89" s="268"/>
      <c r="B89" s="267"/>
      <c r="C89" s="267"/>
      <c r="D89" s="267"/>
      <c r="E89" s="267"/>
      <c r="F89" s="267"/>
      <c r="G89" s="267"/>
    </row>
    <row r="90" spans="1:7" x14ac:dyDescent="0.25">
      <c r="A90" s="268"/>
      <c r="B90" s="267"/>
      <c r="C90" s="267"/>
      <c r="D90" s="267"/>
      <c r="E90" s="267"/>
      <c r="F90" s="267"/>
      <c r="G90" s="267"/>
    </row>
    <row r="91" spans="1:7" x14ac:dyDescent="0.25">
      <c r="A91" s="268"/>
      <c r="B91" s="267"/>
      <c r="C91" s="267"/>
      <c r="D91" s="267"/>
      <c r="E91" s="267"/>
      <c r="F91" s="267"/>
      <c r="G91" s="267"/>
    </row>
    <row r="92" spans="1:7" x14ac:dyDescent="0.25">
      <c r="A92" s="268"/>
      <c r="B92" s="267"/>
      <c r="C92" s="267"/>
      <c r="D92" s="267"/>
      <c r="E92" s="267"/>
      <c r="F92" s="267"/>
      <c r="G92" s="267"/>
    </row>
    <row r="93" spans="1:7" x14ac:dyDescent="0.25">
      <c r="A93" s="268"/>
      <c r="B93" s="267"/>
      <c r="C93" s="267"/>
      <c r="D93" s="267"/>
      <c r="E93" s="267"/>
      <c r="F93" s="267"/>
      <c r="G93" s="267"/>
    </row>
    <row r="94" spans="1:7" x14ac:dyDescent="0.25">
      <c r="A94" s="268"/>
      <c r="B94" s="267"/>
      <c r="C94" s="267"/>
      <c r="D94" s="267"/>
      <c r="E94" s="267"/>
      <c r="F94" s="267"/>
      <c r="G94" s="267"/>
    </row>
    <row r="95" spans="1:7" x14ac:dyDescent="0.25">
      <c r="A95" s="268"/>
      <c r="B95" s="267"/>
      <c r="C95" s="267"/>
      <c r="D95" s="267"/>
      <c r="E95" s="267"/>
      <c r="F95" s="267"/>
      <c r="G95" s="267"/>
    </row>
    <row r="96" spans="1:7" x14ac:dyDescent="0.25">
      <c r="A96" s="268"/>
      <c r="B96" s="267"/>
      <c r="C96" s="267"/>
      <c r="D96" s="267"/>
      <c r="E96" s="267"/>
      <c r="F96" s="267"/>
      <c r="G96" s="267"/>
    </row>
    <row r="97" spans="1:7" x14ac:dyDescent="0.25">
      <c r="A97" s="268"/>
      <c r="B97" s="267"/>
      <c r="C97" s="267"/>
      <c r="D97" s="267"/>
      <c r="E97" s="267"/>
      <c r="F97" s="267"/>
      <c r="G97" s="267"/>
    </row>
    <row r="98" spans="1:7" x14ac:dyDescent="0.25">
      <c r="A98" s="268"/>
      <c r="B98" s="267"/>
      <c r="C98" s="267"/>
      <c r="D98" s="267"/>
      <c r="E98" s="267"/>
      <c r="F98" s="267"/>
      <c r="G98" s="267"/>
    </row>
    <row r="99" spans="1:7" x14ac:dyDescent="0.25">
      <c r="A99" s="268"/>
      <c r="B99" s="267"/>
      <c r="C99" s="267"/>
      <c r="D99" s="267"/>
      <c r="E99" s="267"/>
      <c r="F99" s="267"/>
      <c r="G99" s="267"/>
    </row>
    <row r="100" spans="1:7" x14ac:dyDescent="0.25">
      <c r="A100" s="268"/>
      <c r="B100" s="267"/>
      <c r="C100" s="267"/>
      <c r="D100" s="267"/>
      <c r="E100" s="267"/>
      <c r="F100" s="267"/>
      <c r="G100" s="267"/>
    </row>
    <row r="101" spans="1:7" x14ac:dyDescent="0.25">
      <c r="A101" s="268"/>
      <c r="B101" s="267"/>
      <c r="C101" s="267"/>
      <c r="D101" s="267"/>
      <c r="E101" s="267"/>
      <c r="F101" s="267"/>
      <c r="G101" s="267"/>
    </row>
    <row r="102" spans="1:7" x14ac:dyDescent="0.25">
      <c r="A102" s="268"/>
      <c r="B102" s="267"/>
      <c r="C102" s="267"/>
      <c r="D102" s="267"/>
      <c r="E102" s="267"/>
      <c r="F102" s="267"/>
      <c r="G102" s="267"/>
    </row>
    <row r="103" spans="1:7" x14ac:dyDescent="0.25">
      <c r="A103" s="268"/>
      <c r="B103" s="267"/>
      <c r="C103" s="267"/>
      <c r="D103" s="267"/>
      <c r="E103" s="267"/>
      <c r="F103" s="267"/>
      <c r="G103" s="267"/>
    </row>
    <row r="104" spans="1:7" x14ac:dyDescent="0.25">
      <c r="A104" s="268"/>
      <c r="B104" s="267"/>
      <c r="C104" s="267"/>
      <c r="D104" s="267"/>
      <c r="E104" s="267"/>
      <c r="F104" s="267"/>
      <c r="G104" s="267"/>
    </row>
  </sheetData>
  <mergeCells count="1">
    <mergeCell ref="A1:H1"/>
  </mergeCells>
  <pageMargins left="0.7" right="0.7" top="0.75" bottom="0.75" header="0.3" footer="0.3"/>
  <pageSetup paperSize="9" scale="45" orientation="landscape" r:id="rId1"/>
  <ignoredErrors>
    <ignoredError sqref="B11:G35" formulaRange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4"/>
  <sheetViews>
    <sheetView showGridLines="0" zoomScaleNormal="100" workbookViewId="0"/>
  </sheetViews>
  <sheetFormatPr defaultRowHeight="12.75" x14ac:dyDescent="0.2"/>
  <cols>
    <col min="1" max="1" width="38.140625" style="94" customWidth="1"/>
    <col min="2" max="2" width="7.7109375" style="94" customWidth="1"/>
    <col min="3" max="3" width="7.5703125" style="94" customWidth="1"/>
    <col min="4" max="4" width="7.28515625" style="94" customWidth="1"/>
    <col min="5" max="5" width="8.140625" style="94" customWidth="1"/>
    <col min="6" max="6" width="7.85546875" style="94" customWidth="1"/>
    <col min="7" max="7" width="7.5703125" style="94" customWidth="1"/>
    <col min="8" max="8" width="7.7109375" style="94" customWidth="1"/>
    <col min="9" max="9" width="8.5703125" style="94" customWidth="1"/>
    <col min="10" max="16384" width="9.140625" style="94"/>
  </cols>
  <sheetData>
    <row r="1" spans="1:18" s="314" customFormat="1" x14ac:dyDescent="0.2">
      <c r="A1" s="258"/>
      <c r="B1" s="258">
        <v>2010</v>
      </c>
      <c r="C1" s="258">
        <v>2011</v>
      </c>
      <c r="D1" s="258">
        <v>2012</v>
      </c>
      <c r="E1" s="258">
        <v>2013</v>
      </c>
      <c r="F1" s="258">
        <v>2014</v>
      </c>
      <c r="G1" s="258" t="s">
        <v>76</v>
      </c>
      <c r="H1" s="258" t="s">
        <v>77</v>
      </c>
      <c r="I1" s="258" t="s">
        <v>78</v>
      </c>
      <c r="J1" s="258" t="s">
        <v>79</v>
      </c>
      <c r="L1" s="199" t="s">
        <v>353</v>
      </c>
    </row>
    <row r="2" spans="1:18" ht="24" x14ac:dyDescent="0.2">
      <c r="A2" s="307" t="s">
        <v>350</v>
      </c>
      <c r="B2" s="305">
        <v>-5.6623229443669862E-2</v>
      </c>
      <c r="C2" s="305">
        <v>2.8030236992695374</v>
      </c>
      <c r="D2" s="305">
        <v>0.70589305254608925</v>
      </c>
      <c r="E2" s="305">
        <v>1.9098059917771935</v>
      </c>
      <c r="F2" s="305">
        <v>-0.3113794921985048</v>
      </c>
      <c r="G2" s="305">
        <v>-0.29296167422346303</v>
      </c>
      <c r="H2" s="305">
        <v>0.64518489003221879</v>
      </c>
      <c r="I2" s="305">
        <v>1.4727670620870381</v>
      </c>
      <c r="J2" s="305">
        <v>0.45436893439716469</v>
      </c>
    </row>
    <row r="3" spans="1:18" x14ac:dyDescent="0.2">
      <c r="A3" s="304" t="s">
        <v>349</v>
      </c>
      <c r="B3" s="303">
        <f t="shared" ref="B3:J3" si="0">B4-B5</f>
        <v>2.0359623726202791</v>
      </c>
      <c r="C3" s="303">
        <f t="shared" si="0"/>
        <v>2.1424829828160155</v>
      </c>
      <c r="D3" s="303">
        <f t="shared" si="0"/>
        <v>1.8971789560894778</v>
      </c>
      <c r="E3" s="303">
        <f t="shared" si="0"/>
        <v>1.778796282459155</v>
      </c>
      <c r="F3" s="303">
        <f t="shared" si="0"/>
        <v>1.8762372059475521</v>
      </c>
      <c r="G3" s="303">
        <f t="shared" si="0"/>
        <v>3.7396021359223202</v>
      </c>
      <c r="H3" s="303">
        <f t="shared" si="0"/>
        <v>1.7563275245387748</v>
      </c>
      <c r="I3" s="303">
        <f t="shared" si="0"/>
        <v>2.7936120617973952</v>
      </c>
      <c r="J3" s="303">
        <f t="shared" si="0"/>
        <v>3.0774145418163816</v>
      </c>
    </row>
    <row r="4" spans="1:18" x14ac:dyDescent="0.2">
      <c r="A4" s="302" t="s">
        <v>348</v>
      </c>
      <c r="B4" s="299">
        <v>2.8080255716598579</v>
      </c>
      <c r="C4" s="299">
        <v>2.9688743461071638</v>
      </c>
      <c r="D4" s="299">
        <v>2.7813463131731564</v>
      </c>
      <c r="E4" s="299">
        <v>2.7450155820199331</v>
      </c>
      <c r="F4" s="299">
        <v>2.6647706142759775</v>
      </c>
      <c r="G4" s="299">
        <v>4.6178563238097139</v>
      </c>
      <c r="H4" s="299">
        <v>2.6574299245046711</v>
      </c>
      <c r="I4" s="299">
        <v>3.6380173051600946</v>
      </c>
      <c r="J4" s="299">
        <v>3.9187005096225129</v>
      </c>
      <c r="K4" s="234"/>
      <c r="L4" s="234"/>
      <c r="M4" s="234"/>
    </row>
    <row r="5" spans="1:18" x14ac:dyDescent="0.2">
      <c r="A5" s="300" t="s">
        <v>347</v>
      </c>
      <c r="B5" s="299">
        <v>0.77206319903957865</v>
      </c>
      <c r="C5" s="299">
        <v>0.82639136329114826</v>
      </c>
      <c r="D5" s="299">
        <v>0.88416735708367855</v>
      </c>
      <c r="E5" s="299">
        <v>0.96621929956077801</v>
      </c>
      <c r="F5" s="299">
        <v>0.78853340832842556</v>
      </c>
      <c r="G5" s="299">
        <v>0.87825418788739351</v>
      </c>
      <c r="H5" s="299">
        <v>0.90110239996589636</v>
      </c>
      <c r="I5" s="299">
        <v>0.84440524336269929</v>
      </c>
      <c r="J5" s="299">
        <v>0.84128596780613141</v>
      </c>
      <c r="K5" s="234"/>
      <c r="L5" s="234"/>
      <c r="M5" s="234"/>
    </row>
    <row r="6" spans="1:18" x14ac:dyDescent="0.2">
      <c r="A6" s="298" t="s">
        <v>346</v>
      </c>
      <c r="B6" s="297"/>
      <c r="C6" s="297">
        <f t="shared" ref="C6:J6" si="1">C2-(C3-B3)</f>
        <v>2.6965030890738011</v>
      </c>
      <c r="D6" s="297">
        <f t="shared" si="1"/>
        <v>0.95119707927262687</v>
      </c>
      <c r="E6" s="297">
        <f t="shared" si="1"/>
        <v>2.0281886654075163</v>
      </c>
      <c r="F6" s="297">
        <f t="shared" si="1"/>
        <v>-0.40882041568690186</v>
      </c>
      <c r="G6" s="297">
        <f t="shared" si="1"/>
        <v>-2.156326604198231</v>
      </c>
      <c r="H6" s="297">
        <f t="shared" si="1"/>
        <v>2.6284595014157643</v>
      </c>
      <c r="I6" s="297">
        <f t="shared" si="1"/>
        <v>0.43548252482841776</v>
      </c>
      <c r="J6" s="297">
        <f t="shared" si="1"/>
        <v>0.17056645437817824</v>
      </c>
      <c r="K6" s="312"/>
      <c r="L6" s="312"/>
      <c r="M6" s="312"/>
      <c r="N6" s="312"/>
    </row>
    <row r="7" spans="1:18" x14ac:dyDescent="0.2">
      <c r="A7" s="117" t="s">
        <v>345</v>
      </c>
      <c r="B7" s="296">
        <v>-0.88201808525835956</v>
      </c>
      <c r="C7" s="296">
        <v>-0.5115672607369991</v>
      </c>
      <c r="D7" s="296">
        <v>-0.98557259319042245</v>
      </c>
      <c r="E7" s="296">
        <v>-1.4772438658357609</v>
      </c>
      <c r="F7" s="296">
        <v>-0.88690279728533561</v>
      </c>
      <c r="G7" s="296">
        <v>-0.500055495115726</v>
      </c>
      <c r="H7" s="296">
        <v>-0.16477201442367462</v>
      </c>
      <c r="I7" s="296">
        <v>0.21047609740964485</v>
      </c>
      <c r="J7" s="296">
        <v>0.49658051801639463</v>
      </c>
      <c r="K7" s="312"/>
      <c r="L7" s="312"/>
      <c r="M7" s="312"/>
      <c r="N7" s="312"/>
    </row>
    <row r="8" spans="1:18" x14ac:dyDescent="0.2">
      <c r="A8" s="234"/>
      <c r="I8" s="186" t="s">
        <v>254</v>
      </c>
      <c r="J8" s="313"/>
      <c r="K8" s="312"/>
      <c r="L8" s="312"/>
      <c r="M8" s="312"/>
      <c r="N8" s="312"/>
    </row>
    <row r="9" spans="1:18" x14ac:dyDescent="0.2">
      <c r="K9" s="312"/>
      <c r="L9" s="312"/>
      <c r="M9" s="312"/>
      <c r="N9" s="312"/>
      <c r="O9" s="95"/>
      <c r="P9" s="95"/>
      <c r="Q9" s="95"/>
      <c r="R9" s="95"/>
    </row>
    <row r="10" spans="1:18" x14ac:dyDescent="0.2">
      <c r="I10" s="311" t="s">
        <v>352</v>
      </c>
      <c r="J10" s="310"/>
      <c r="K10" s="312"/>
    </row>
    <row r="11" spans="1:18" ht="24" x14ac:dyDescent="0.2">
      <c r="A11" s="307" t="s">
        <v>350</v>
      </c>
      <c r="B11" s="306"/>
      <c r="C11" s="305">
        <f t="shared" ref="C11:J11" si="2">C2</f>
        <v>2.8030236992695374</v>
      </c>
      <c r="D11" s="305">
        <f t="shared" si="2"/>
        <v>0.70589305254608925</v>
      </c>
      <c r="E11" s="305">
        <f t="shared" si="2"/>
        <v>1.9098059917771935</v>
      </c>
      <c r="F11" s="305">
        <f t="shared" si="2"/>
        <v>-0.3113794921985048</v>
      </c>
      <c r="G11" s="305">
        <f t="shared" si="2"/>
        <v>-0.29296167422346303</v>
      </c>
      <c r="H11" s="305">
        <f t="shared" si="2"/>
        <v>0.64518489003221879</v>
      </c>
      <c r="I11" s="305">
        <f t="shared" si="2"/>
        <v>1.4727670620870381</v>
      </c>
      <c r="J11" s="305">
        <f t="shared" si="2"/>
        <v>0.45436893439716469</v>
      </c>
      <c r="K11" s="312"/>
    </row>
    <row r="12" spans="1:18" x14ac:dyDescent="0.2">
      <c r="A12" s="304" t="s">
        <v>349</v>
      </c>
      <c r="B12" s="303">
        <f t="shared" ref="B12:J12" si="3">B13-B14</f>
        <v>2.0359623726202791</v>
      </c>
      <c r="C12" s="303">
        <f t="shared" si="3"/>
        <v>2.1424829828160155</v>
      </c>
      <c r="D12" s="303">
        <f t="shared" si="3"/>
        <v>1.8971789560894778</v>
      </c>
      <c r="E12" s="303">
        <f t="shared" si="3"/>
        <v>1.778796282459155</v>
      </c>
      <c r="F12" s="303">
        <f t="shared" si="3"/>
        <v>2.1530598888572734</v>
      </c>
      <c r="G12" s="303">
        <f t="shared" si="3"/>
        <v>3.5296768096210043</v>
      </c>
      <c r="H12" s="303">
        <f t="shared" si="3"/>
        <v>1.5750822050241604</v>
      </c>
      <c r="I12" s="303">
        <f t="shared" si="3"/>
        <v>1.8109329490348198</v>
      </c>
      <c r="J12" s="303">
        <f t="shared" si="3"/>
        <v>1.9269294651877154</v>
      </c>
      <c r="K12" s="312"/>
    </row>
    <row r="13" spans="1:18" x14ac:dyDescent="0.2">
      <c r="A13" s="302" t="s">
        <v>348</v>
      </c>
      <c r="B13" s="299">
        <f t="shared" ref="B13:E14" si="4">B4</f>
        <v>2.8080255716598579</v>
      </c>
      <c r="C13" s="299">
        <f t="shared" si="4"/>
        <v>2.9688743461071638</v>
      </c>
      <c r="D13" s="299">
        <f t="shared" si="4"/>
        <v>2.7813463131731564</v>
      </c>
      <c r="E13" s="299">
        <f t="shared" si="4"/>
        <v>2.7450155820199331</v>
      </c>
      <c r="F13" s="301">
        <f>'G12'!C4</f>
        <v>2.9415932971856988</v>
      </c>
      <c r="G13" s="301">
        <f>'G12'!D4</f>
        <v>4.407930997508398</v>
      </c>
      <c r="H13" s="301">
        <f>'G12'!E4</f>
        <v>2.4761846049900567</v>
      </c>
      <c r="I13" s="301">
        <f>'G12'!F4</f>
        <v>2.6553381923975192</v>
      </c>
      <c r="J13" s="301">
        <f>'G12'!G4</f>
        <v>2.7682154329938466</v>
      </c>
      <c r="K13" s="312"/>
    </row>
    <row r="14" spans="1:18" x14ac:dyDescent="0.2">
      <c r="A14" s="300" t="s">
        <v>347</v>
      </c>
      <c r="B14" s="299">
        <f t="shared" si="4"/>
        <v>0.77206319903957865</v>
      </c>
      <c r="C14" s="299">
        <f t="shared" si="4"/>
        <v>0.82639136329114826</v>
      </c>
      <c r="D14" s="299">
        <f t="shared" si="4"/>
        <v>0.88416735708367855</v>
      </c>
      <c r="E14" s="299">
        <f t="shared" si="4"/>
        <v>0.96621929956077801</v>
      </c>
      <c r="F14" s="299">
        <v>0.78853340832842556</v>
      </c>
      <c r="G14" s="299">
        <v>0.87825418788739351</v>
      </c>
      <c r="H14" s="299">
        <v>0.90110239996589636</v>
      </c>
      <c r="I14" s="299">
        <v>0.84440524336269929</v>
      </c>
      <c r="J14" s="299">
        <v>0.84128596780613141</v>
      </c>
      <c r="K14" s="312"/>
    </row>
    <row r="15" spans="1:18" x14ac:dyDescent="0.2">
      <c r="A15" s="298" t="s">
        <v>346</v>
      </c>
      <c r="B15" s="297"/>
      <c r="C15" s="297">
        <f t="shared" ref="C15:J15" si="5">C11-(C12-B12)</f>
        <v>2.6965030890738011</v>
      </c>
      <c r="D15" s="297">
        <f t="shared" si="5"/>
        <v>0.95119707927262687</v>
      </c>
      <c r="E15" s="297">
        <f t="shared" si="5"/>
        <v>2.0281886654075163</v>
      </c>
      <c r="F15" s="297">
        <f t="shared" si="5"/>
        <v>-0.6856430985966232</v>
      </c>
      <c r="G15" s="297">
        <f t="shared" si="5"/>
        <v>-1.669578594987194</v>
      </c>
      <c r="H15" s="297">
        <f t="shared" si="5"/>
        <v>2.5997794946290629</v>
      </c>
      <c r="I15" s="297">
        <f t="shared" si="5"/>
        <v>1.2369163180763787</v>
      </c>
      <c r="J15" s="297">
        <f t="shared" si="5"/>
        <v>0.33837241824426917</v>
      </c>
      <c r="K15" s="312"/>
    </row>
    <row r="16" spans="1:18" x14ac:dyDescent="0.2">
      <c r="A16" s="117" t="s">
        <v>345</v>
      </c>
      <c r="B16" s="296">
        <v>-0.88201808525835956</v>
      </c>
      <c r="C16" s="296">
        <v>-0.5115672607369991</v>
      </c>
      <c r="D16" s="296">
        <v>-0.98557259319042245</v>
      </c>
      <c r="E16" s="296">
        <v>-1.4772438658357609</v>
      </c>
      <c r="F16" s="296">
        <v>-0.88690279728533561</v>
      </c>
      <c r="G16" s="296">
        <v>-0.500055495115726</v>
      </c>
      <c r="H16" s="296">
        <v>-0.16477201442367462</v>
      </c>
      <c r="I16" s="296">
        <v>0.21047609740964485</v>
      </c>
      <c r="J16" s="296">
        <v>0.49658051801639463</v>
      </c>
      <c r="K16" s="312"/>
    </row>
    <row r="17" spans="1:11" x14ac:dyDescent="0.2">
      <c r="K17" s="312"/>
    </row>
    <row r="18" spans="1:11" x14ac:dyDescent="0.2">
      <c r="I18" s="309" t="s">
        <v>351</v>
      </c>
      <c r="J18" s="308"/>
      <c r="K18" s="312"/>
    </row>
    <row r="19" spans="1:11" ht="24" x14ac:dyDescent="0.2">
      <c r="A19" s="307" t="s">
        <v>350</v>
      </c>
      <c r="B19" s="306"/>
      <c r="C19" s="305">
        <f t="shared" ref="C19:J19" si="6">C11</f>
        <v>2.8030236992695374</v>
      </c>
      <c r="D19" s="305">
        <f t="shared" si="6"/>
        <v>0.70589305254608925</v>
      </c>
      <c r="E19" s="305">
        <f t="shared" si="6"/>
        <v>1.9098059917771935</v>
      </c>
      <c r="F19" s="305">
        <f t="shared" si="6"/>
        <v>-0.3113794921985048</v>
      </c>
      <c r="G19" s="305">
        <f t="shared" si="6"/>
        <v>-0.29296167422346303</v>
      </c>
      <c r="H19" s="305">
        <f t="shared" si="6"/>
        <v>0.64518489003221879</v>
      </c>
      <c r="I19" s="305">
        <f t="shared" si="6"/>
        <v>1.4727670620870381</v>
      </c>
      <c r="J19" s="305">
        <f t="shared" si="6"/>
        <v>0.45436893439716469</v>
      </c>
      <c r="K19" s="312"/>
    </row>
    <row r="20" spans="1:11" x14ac:dyDescent="0.2">
      <c r="A20" s="304" t="s">
        <v>349</v>
      </c>
      <c r="B20" s="303">
        <v>2.0359623726202791</v>
      </c>
      <c r="C20" s="303">
        <f t="shared" ref="C20:J20" si="7">C21-C22</f>
        <v>2.1424829828160155</v>
      </c>
      <c r="D20" s="303">
        <f t="shared" si="7"/>
        <v>1.8971789560894778</v>
      </c>
      <c r="E20" s="303">
        <f t="shared" si="7"/>
        <v>1.778796282459155</v>
      </c>
      <c r="F20" s="303">
        <f t="shared" si="7"/>
        <v>1.8762372059475521</v>
      </c>
      <c r="G20" s="303">
        <f t="shared" si="7"/>
        <v>3.825975906334075</v>
      </c>
      <c r="H20" s="303">
        <f t="shared" si="7"/>
        <v>1.3662159331977324</v>
      </c>
      <c r="I20" s="303">
        <f t="shared" si="7"/>
        <v>1.9523905182632566</v>
      </c>
      <c r="J20" s="303">
        <f t="shared" si="7"/>
        <v>1.9793009638383006</v>
      </c>
      <c r="K20" s="312"/>
    </row>
    <row r="21" spans="1:11" x14ac:dyDescent="0.2">
      <c r="A21" s="302" t="s">
        <v>348</v>
      </c>
      <c r="B21" s="299">
        <f t="shared" ref="B21:E22" si="8">B4</f>
        <v>2.8080255716598579</v>
      </c>
      <c r="C21" s="299">
        <f t="shared" si="8"/>
        <v>2.9688743461071638</v>
      </c>
      <c r="D21" s="299">
        <f t="shared" si="8"/>
        <v>2.7813463131731564</v>
      </c>
      <c r="E21" s="299">
        <f t="shared" si="8"/>
        <v>2.7450155820199331</v>
      </c>
      <c r="F21" s="301">
        <f>'G12'!C5</f>
        <v>2.6647706142759775</v>
      </c>
      <c r="G21" s="301">
        <f>'G12'!D5</f>
        <v>4.7042300942214688</v>
      </c>
      <c r="H21" s="301">
        <f>'G12'!E5</f>
        <v>2.2673183331636286</v>
      </c>
      <c r="I21" s="301">
        <f>'G12'!F5</f>
        <v>2.796795761625956</v>
      </c>
      <c r="J21" s="301">
        <f>'G12'!G5</f>
        <v>2.8205869316444319</v>
      </c>
      <c r="K21" s="312"/>
    </row>
    <row r="22" spans="1:11" x14ac:dyDescent="0.2">
      <c r="A22" s="300" t="s">
        <v>347</v>
      </c>
      <c r="B22" s="299">
        <f t="shared" si="8"/>
        <v>0.77206319903957865</v>
      </c>
      <c r="C22" s="299">
        <f t="shared" si="8"/>
        <v>0.82639136329114826</v>
      </c>
      <c r="D22" s="299">
        <f t="shared" si="8"/>
        <v>0.88416735708367855</v>
      </c>
      <c r="E22" s="299">
        <f t="shared" si="8"/>
        <v>0.96621929956077801</v>
      </c>
      <c r="F22" s="299">
        <v>0.78853340832842556</v>
      </c>
      <c r="G22" s="299">
        <v>0.87825418788739351</v>
      </c>
      <c r="H22" s="299">
        <v>0.90110239996589636</v>
      </c>
      <c r="I22" s="299">
        <v>0.84440524336269929</v>
      </c>
      <c r="J22" s="299">
        <v>0.84128596780613141</v>
      </c>
    </row>
    <row r="23" spans="1:11" x14ac:dyDescent="0.2">
      <c r="A23" s="298" t="s">
        <v>346</v>
      </c>
      <c r="B23" s="297"/>
      <c r="C23" s="297">
        <f t="shared" ref="C23:J23" si="9">C19-(C20-B20)</f>
        <v>2.6965030890738011</v>
      </c>
      <c r="D23" s="297">
        <f t="shared" si="9"/>
        <v>0.95119707927262687</v>
      </c>
      <c r="E23" s="297">
        <f t="shared" si="9"/>
        <v>2.0281886654075163</v>
      </c>
      <c r="F23" s="297">
        <f t="shared" si="9"/>
        <v>-0.40882041568690186</v>
      </c>
      <c r="G23" s="297">
        <f t="shared" si="9"/>
        <v>-2.2427003746099858</v>
      </c>
      <c r="H23" s="297">
        <f t="shared" si="9"/>
        <v>3.1049448631685612</v>
      </c>
      <c r="I23" s="297">
        <f t="shared" si="9"/>
        <v>0.88659247702151389</v>
      </c>
      <c r="J23" s="297">
        <f t="shared" si="9"/>
        <v>0.42745848882212073</v>
      </c>
    </row>
    <row r="24" spans="1:11" x14ac:dyDescent="0.2">
      <c r="A24" s="117" t="s">
        <v>345</v>
      </c>
      <c r="B24" s="296">
        <v>-0.88201808525835956</v>
      </c>
      <c r="C24" s="296">
        <v>-0.5115672607369991</v>
      </c>
      <c r="D24" s="296">
        <v>-0.98557259319042245</v>
      </c>
      <c r="E24" s="296">
        <v>-1.4772438658357609</v>
      </c>
      <c r="F24" s="296">
        <v>-0.88690279728533561</v>
      </c>
      <c r="G24" s="296">
        <v>-0.500055495115726</v>
      </c>
      <c r="H24" s="296">
        <v>-0.16477201442367462</v>
      </c>
      <c r="I24" s="296">
        <v>0.21047609740964485</v>
      </c>
      <c r="J24" s="296">
        <v>0.49658051801639463</v>
      </c>
    </row>
  </sheetData>
  <pageMargins left="0.7" right="0.7" top="0.75" bottom="0.75" header="0.3" footer="0.3"/>
  <pageSetup paperSize="9" scale="43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showGridLines="0" workbookViewId="0"/>
  </sheetViews>
  <sheetFormatPr defaultRowHeight="12.75" x14ac:dyDescent="0.2"/>
  <cols>
    <col min="1" max="1" width="40.5703125" style="94" customWidth="1"/>
    <col min="2" max="16384" width="9.140625" style="94"/>
  </cols>
  <sheetData>
    <row r="1" spans="1:17" ht="15" x14ac:dyDescent="0.2">
      <c r="A1" s="327" t="s">
        <v>357</v>
      </c>
      <c r="H1" s="127"/>
      <c r="I1" s="327" t="s">
        <v>357</v>
      </c>
      <c r="J1" s="127"/>
      <c r="K1" s="326"/>
      <c r="L1" s="326"/>
      <c r="M1" s="326"/>
      <c r="N1" s="326"/>
      <c r="O1" s="326"/>
      <c r="P1" s="326"/>
      <c r="Q1" s="325"/>
    </row>
    <row r="2" spans="1:17" x14ac:dyDescent="0.2">
      <c r="A2" s="258"/>
      <c r="B2" s="329">
        <v>2013</v>
      </c>
      <c r="C2" s="329">
        <v>2014</v>
      </c>
      <c r="D2" s="329" t="s">
        <v>76</v>
      </c>
      <c r="E2" s="328" t="s">
        <v>77</v>
      </c>
      <c r="F2" s="329" t="s">
        <v>78</v>
      </c>
      <c r="G2" s="328" t="s">
        <v>79</v>
      </c>
      <c r="H2" s="127"/>
      <c r="I2" s="127"/>
      <c r="J2" s="127"/>
      <c r="K2" s="127"/>
      <c r="L2" s="127"/>
      <c r="M2" s="127"/>
      <c r="N2" s="127"/>
      <c r="O2" s="127"/>
      <c r="P2" s="127"/>
      <c r="Q2" s="127"/>
    </row>
    <row r="3" spans="1:17" x14ac:dyDescent="0.2">
      <c r="A3" s="323" t="s">
        <v>356</v>
      </c>
      <c r="B3" s="322">
        <v>2.7450155820199331</v>
      </c>
      <c r="C3" s="322">
        <v>2.6647706142759775</v>
      </c>
      <c r="D3" s="322">
        <v>4.6178563238097139</v>
      </c>
      <c r="E3" s="322">
        <v>2.6574299245046711</v>
      </c>
      <c r="F3" s="322">
        <v>3.6380173051600946</v>
      </c>
      <c r="G3" s="322">
        <v>3.9187005096225129</v>
      </c>
      <c r="H3" s="127"/>
      <c r="I3" s="127"/>
      <c r="J3" s="127"/>
      <c r="K3" s="127"/>
      <c r="L3" s="127"/>
      <c r="M3" s="127"/>
      <c r="N3" s="127"/>
      <c r="O3" s="127"/>
      <c r="P3" s="127"/>
      <c r="Q3" s="127"/>
    </row>
    <row r="4" spans="1:17" x14ac:dyDescent="0.2">
      <c r="A4" s="323" t="s">
        <v>355</v>
      </c>
      <c r="B4" s="324">
        <v>2.757245268117738</v>
      </c>
      <c r="C4" s="324">
        <v>2.9415932971856988</v>
      </c>
      <c r="D4" s="324">
        <v>4.407930997508398</v>
      </c>
      <c r="E4" s="324">
        <v>2.4761846049900567</v>
      </c>
      <c r="F4" s="324">
        <v>2.6553381923975192</v>
      </c>
      <c r="G4" s="324">
        <v>2.7682154329938466</v>
      </c>
      <c r="H4" s="127"/>
      <c r="I4" s="127"/>
      <c r="J4" s="127"/>
      <c r="K4" s="127"/>
      <c r="L4" s="127"/>
      <c r="M4" s="127"/>
      <c r="N4" s="127"/>
      <c r="O4" s="127"/>
      <c r="P4" s="127"/>
      <c r="Q4" s="127"/>
    </row>
    <row r="5" spans="1:17" x14ac:dyDescent="0.2">
      <c r="A5" s="323" t="s">
        <v>354</v>
      </c>
      <c r="B5" s="322">
        <v>2.7450155820199331</v>
      </c>
      <c r="C5" s="322">
        <v>2.6647706142759775</v>
      </c>
      <c r="D5" s="322">
        <v>4.7042300942214688</v>
      </c>
      <c r="E5" s="322">
        <v>2.2673183331636286</v>
      </c>
      <c r="F5" s="322">
        <v>2.796795761625956</v>
      </c>
      <c r="G5" s="322">
        <v>2.8205869316444319</v>
      </c>
      <c r="H5" s="127"/>
      <c r="I5" s="127"/>
      <c r="J5" s="127"/>
      <c r="K5" s="127"/>
      <c r="L5" s="127"/>
      <c r="M5" s="127"/>
      <c r="N5" s="127"/>
      <c r="O5" s="127"/>
      <c r="P5" s="127"/>
      <c r="Q5" s="127"/>
    </row>
    <row r="6" spans="1:17" x14ac:dyDescent="0.2">
      <c r="A6" s="213"/>
      <c r="B6" s="321"/>
      <c r="C6" s="321"/>
      <c r="D6" s="321"/>
      <c r="E6" s="321"/>
      <c r="F6" s="162"/>
      <c r="G6" s="162"/>
      <c r="H6" s="127"/>
      <c r="I6" s="127"/>
      <c r="J6" s="127"/>
      <c r="K6" s="127"/>
      <c r="L6" s="127"/>
      <c r="M6" s="127"/>
      <c r="N6" s="127"/>
      <c r="O6" s="127"/>
      <c r="P6" s="127"/>
      <c r="Q6" s="127"/>
    </row>
    <row r="7" spans="1:17" x14ac:dyDescent="0.2">
      <c r="A7" s="320"/>
      <c r="B7" s="319"/>
      <c r="C7" s="319"/>
      <c r="D7" s="319"/>
      <c r="E7" s="319"/>
      <c r="F7" s="162"/>
      <c r="G7" s="162"/>
      <c r="H7" s="127"/>
      <c r="I7" s="127"/>
      <c r="J7" s="127"/>
      <c r="K7" s="127"/>
      <c r="L7" s="127"/>
      <c r="M7" s="127"/>
      <c r="N7" s="127"/>
      <c r="O7" s="127"/>
      <c r="P7" s="127"/>
      <c r="Q7" s="127"/>
    </row>
    <row r="8" spans="1:17" x14ac:dyDescent="0.2">
      <c r="A8" s="318"/>
      <c r="B8" s="317"/>
      <c r="C8" s="317"/>
      <c r="D8" s="317"/>
      <c r="E8" s="317"/>
      <c r="F8" s="162"/>
      <c r="G8" s="162"/>
      <c r="H8" s="127"/>
      <c r="I8" s="127"/>
      <c r="J8" s="127"/>
      <c r="K8" s="127"/>
      <c r="L8" s="127"/>
      <c r="M8" s="127"/>
      <c r="N8" s="127"/>
      <c r="O8" s="127"/>
      <c r="P8" s="127"/>
      <c r="Q8" s="127"/>
    </row>
    <row r="9" spans="1:17" x14ac:dyDescent="0.2">
      <c r="A9" s="162"/>
      <c r="B9" s="162"/>
      <c r="C9" s="162"/>
      <c r="D9" s="316"/>
      <c r="E9" s="162"/>
      <c r="F9" s="162"/>
      <c r="G9" s="162"/>
      <c r="H9" s="127"/>
      <c r="I9" s="127"/>
      <c r="J9" s="127"/>
      <c r="K9" s="127"/>
      <c r="L9" s="127"/>
      <c r="M9" s="127"/>
      <c r="N9" s="127"/>
      <c r="O9" s="127"/>
      <c r="P9" s="127"/>
      <c r="Q9" s="127"/>
    </row>
    <row r="10" spans="1:17" x14ac:dyDescent="0.2">
      <c r="A10" s="162"/>
      <c r="B10" s="162"/>
      <c r="C10" s="162"/>
      <c r="D10" s="162"/>
      <c r="E10" s="162"/>
      <c r="F10" s="162"/>
      <c r="G10" s="162"/>
      <c r="H10" s="127"/>
      <c r="I10" s="127"/>
      <c r="J10" s="127"/>
      <c r="K10" s="127"/>
      <c r="L10" s="127"/>
      <c r="M10" s="127"/>
      <c r="N10" s="127"/>
      <c r="O10" s="127"/>
      <c r="P10" s="127"/>
      <c r="Q10" s="127"/>
    </row>
    <row r="11" spans="1:17" x14ac:dyDescent="0.2">
      <c r="A11" s="127"/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</row>
    <row r="12" spans="1:17" x14ac:dyDescent="0.2">
      <c r="A12" s="127"/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</row>
    <row r="13" spans="1:17" x14ac:dyDescent="0.2">
      <c r="A13" s="127"/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</row>
    <row r="14" spans="1:17" x14ac:dyDescent="0.2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</row>
    <row r="15" spans="1:17" x14ac:dyDescent="0.2">
      <c r="A15" s="127"/>
      <c r="B15" s="315"/>
      <c r="C15" s="315"/>
      <c r="D15" s="315"/>
      <c r="E15" s="315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</row>
    <row r="16" spans="1:17" x14ac:dyDescent="0.2">
      <c r="A16" s="127"/>
      <c r="B16" s="127"/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</row>
    <row r="17" spans="1:17" x14ac:dyDescent="0.2">
      <c r="A17" s="127"/>
      <c r="B17" s="127"/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showGridLines="0" workbookViewId="0">
      <selection sqref="A1:F1"/>
    </sheetView>
  </sheetViews>
  <sheetFormatPr defaultRowHeight="15" x14ac:dyDescent="0.25"/>
  <cols>
    <col min="1" max="1" width="24.140625" customWidth="1"/>
    <col min="2" max="2" width="10.140625" bestFit="1" customWidth="1"/>
  </cols>
  <sheetData>
    <row r="1" spans="1:13" x14ac:dyDescent="0.25">
      <c r="A1" s="1284" t="s">
        <v>748</v>
      </c>
      <c r="B1" s="1284"/>
      <c r="C1" s="1284"/>
      <c r="D1" s="1284"/>
      <c r="E1" s="1284"/>
      <c r="F1" s="1284"/>
      <c r="H1" s="1284" t="s">
        <v>748</v>
      </c>
      <c r="I1" s="1284"/>
      <c r="J1" s="1284"/>
      <c r="K1" s="1284"/>
      <c r="L1" s="1284"/>
      <c r="M1" s="1284"/>
    </row>
    <row r="2" spans="1:13" x14ac:dyDescent="0.25">
      <c r="A2" s="680" t="s">
        <v>747</v>
      </c>
      <c r="B2" s="680" t="s">
        <v>579</v>
      </c>
      <c r="C2" s="680" t="s">
        <v>746</v>
      </c>
      <c r="D2" s="680" t="s">
        <v>745</v>
      </c>
      <c r="E2" s="680" t="s">
        <v>744</v>
      </c>
    </row>
    <row r="3" spans="1:13" x14ac:dyDescent="0.25">
      <c r="A3" s="496" t="s">
        <v>742</v>
      </c>
      <c r="B3" s="496">
        <f>SUM(B4:B7)</f>
        <v>-2123926</v>
      </c>
      <c r="C3" s="496">
        <f>SUM(C4:C7)</f>
        <v>-1556503</v>
      </c>
      <c r="D3" s="496">
        <f>SUM(D4:D7)</f>
        <v>-357451</v>
      </c>
      <c r="E3" s="496">
        <f>SUM(E4:E7)</f>
        <v>0</v>
      </c>
    </row>
    <row r="4" spans="1:13" x14ac:dyDescent="0.25">
      <c r="A4" s="496" t="s">
        <v>741</v>
      </c>
      <c r="B4" s="496">
        <v>-1996473</v>
      </c>
      <c r="C4" s="496">
        <v>-1673434</v>
      </c>
      <c r="D4" s="496">
        <v>-1107866</v>
      </c>
      <c r="E4" s="496">
        <v>-745478</v>
      </c>
    </row>
    <row r="5" spans="1:13" x14ac:dyDescent="0.25">
      <c r="A5" s="496" t="s">
        <v>740</v>
      </c>
      <c r="B5" s="496">
        <v>190059</v>
      </c>
      <c r="C5" s="496">
        <v>218321</v>
      </c>
      <c r="D5" s="496">
        <v>311235</v>
      </c>
      <c r="E5" s="496">
        <v>326388</v>
      </c>
    </row>
    <row r="6" spans="1:13" x14ac:dyDescent="0.25">
      <c r="A6" s="496" t="s">
        <v>739</v>
      </c>
      <c r="B6" s="496">
        <v>-317512</v>
      </c>
      <c r="C6" s="496">
        <v>-101390</v>
      </c>
      <c r="D6" s="496">
        <v>44280</v>
      </c>
      <c r="E6" s="496">
        <v>46639</v>
      </c>
    </row>
    <row r="7" spans="1:13" x14ac:dyDescent="0.25">
      <c r="A7" s="496" t="s">
        <v>738</v>
      </c>
      <c r="B7" s="496">
        <v>0</v>
      </c>
      <c r="C7" s="496">
        <v>0</v>
      </c>
      <c r="D7" s="496">
        <v>394900</v>
      </c>
      <c r="E7" s="496">
        <v>372451</v>
      </c>
    </row>
    <row r="8" spans="1:13" x14ac:dyDescent="0.25">
      <c r="A8" s="496"/>
      <c r="B8" s="496"/>
      <c r="C8" s="496"/>
      <c r="D8" s="496"/>
      <c r="E8" s="496"/>
    </row>
    <row r="9" spans="1:13" x14ac:dyDescent="0.25">
      <c r="A9" s="496"/>
      <c r="B9" s="496"/>
      <c r="C9" s="496"/>
      <c r="D9" s="496"/>
      <c r="E9" s="496"/>
    </row>
    <row r="10" spans="1:13" x14ac:dyDescent="0.25">
      <c r="A10" s="680" t="s">
        <v>608</v>
      </c>
      <c r="B10" s="680" t="s">
        <v>579</v>
      </c>
      <c r="C10" s="680" t="s">
        <v>746</v>
      </c>
      <c r="D10" s="680" t="s">
        <v>745</v>
      </c>
      <c r="E10" s="680" t="s">
        <v>744</v>
      </c>
    </row>
    <row r="11" spans="1:13" x14ac:dyDescent="0.25">
      <c r="A11" s="496" t="s">
        <v>742</v>
      </c>
      <c r="B11" s="677">
        <f t="shared" ref="B11:E15" si="0">B3/B$24/10</f>
        <v>-2.7407546505026366</v>
      </c>
      <c r="C11" s="677">
        <f t="shared" si="0"/>
        <v>-1.9300012643870841</v>
      </c>
      <c r="D11" s="677">
        <f t="shared" si="0"/>
        <v>-0.41998199293323085</v>
      </c>
      <c r="E11" s="677">
        <f t="shared" si="0"/>
        <v>0</v>
      </c>
    </row>
    <row r="12" spans="1:13" x14ac:dyDescent="0.25">
      <c r="A12" s="496" t="s">
        <v>741</v>
      </c>
      <c r="B12" s="677">
        <f t="shared" si="0"/>
        <v>-2.5762868665635947</v>
      </c>
      <c r="C12" s="677">
        <f t="shared" si="0"/>
        <v>-2.0749910124608406</v>
      </c>
      <c r="D12" s="677">
        <f t="shared" si="0"/>
        <v>-1.3016714754832599</v>
      </c>
      <c r="E12" s="677">
        <f t="shared" si="0"/>
        <v>-0.82884787945547789</v>
      </c>
    </row>
    <row r="13" spans="1:13" x14ac:dyDescent="0.25">
      <c r="A13" s="496" t="s">
        <v>740</v>
      </c>
      <c r="B13" s="677">
        <f t="shared" si="0"/>
        <v>0.24525576132119506</v>
      </c>
      <c r="C13" s="677">
        <f t="shared" si="0"/>
        <v>0.27070927973942394</v>
      </c>
      <c r="D13" s="677">
        <f t="shared" si="0"/>
        <v>0.36568115789457606</v>
      </c>
      <c r="E13" s="677">
        <f t="shared" si="0"/>
        <v>0.36288931622357001</v>
      </c>
    </row>
    <row r="14" spans="1:13" x14ac:dyDescent="0.25">
      <c r="A14" s="496" t="s">
        <v>739</v>
      </c>
      <c r="B14" s="677">
        <f t="shared" si="0"/>
        <v>-0.40972354526023647</v>
      </c>
      <c r="C14" s="677">
        <f t="shared" si="0"/>
        <v>-0.12571953166566749</v>
      </c>
      <c r="D14" s="677">
        <f t="shared" si="0"/>
        <v>5.2026159241640016E-2</v>
      </c>
      <c r="E14" s="677">
        <f t="shared" si="0"/>
        <v>5.1854831732021642E-2</v>
      </c>
    </row>
    <row r="15" spans="1:13" x14ac:dyDescent="0.25">
      <c r="A15" s="496" t="s">
        <v>738</v>
      </c>
      <c r="B15" s="677">
        <f t="shared" si="0"/>
        <v>0</v>
      </c>
      <c r="C15" s="677">
        <f t="shared" si="0"/>
        <v>0</v>
      </c>
      <c r="D15" s="677">
        <f t="shared" si="0"/>
        <v>0.46398216541381299</v>
      </c>
      <c r="E15" s="677">
        <f t="shared" si="0"/>
        <v>0.41410373149988622</v>
      </c>
    </row>
    <row r="16" spans="1:13" x14ac:dyDescent="0.25">
      <c r="A16" s="496"/>
      <c r="B16" s="496"/>
      <c r="C16" s="496"/>
      <c r="D16" s="496"/>
      <c r="E16" s="496"/>
    </row>
    <row r="17" spans="1:5" x14ac:dyDescent="0.25">
      <c r="A17" s="680" t="s">
        <v>743</v>
      </c>
      <c r="B17" s="680"/>
      <c r="C17" s="679">
        <v>2016</v>
      </c>
      <c r="D17" s="679">
        <v>2017</v>
      </c>
      <c r="E17" s="679">
        <v>2018</v>
      </c>
    </row>
    <row r="18" spans="1:5" x14ac:dyDescent="0.25">
      <c r="A18" s="496" t="s">
        <v>742</v>
      </c>
      <c r="B18" s="496"/>
      <c r="C18" s="677">
        <f t="shared" ref="C18:E22" si="1">C11-B11</f>
        <v>0.81075338611555248</v>
      </c>
      <c r="D18" s="677">
        <f t="shared" si="1"/>
        <v>1.5100192714538532</v>
      </c>
      <c r="E18" s="677">
        <f t="shared" si="1"/>
        <v>0.41998199293323085</v>
      </c>
    </row>
    <row r="19" spans="1:5" x14ac:dyDescent="0.25">
      <c r="A19" s="496" t="s">
        <v>741</v>
      </c>
      <c r="B19" s="496"/>
      <c r="C19" s="677">
        <f t="shared" si="1"/>
        <v>0.50129585410275412</v>
      </c>
      <c r="D19" s="677">
        <f t="shared" si="1"/>
        <v>0.77331953697758071</v>
      </c>
      <c r="E19" s="677">
        <f t="shared" si="1"/>
        <v>0.47282359602778201</v>
      </c>
    </row>
    <row r="20" spans="1:5" x14ac:dyDescent="0.25">
      <c r="A20" s="496" t="s">
        <v>740</v>
      </c>
      <c r="B20" s="496"/>
      <c r="C20" s="677">
        <f t="shared" si="1"/>
        <v>2.5453518418228877E-2</v>
      </c>
      <c r="D20" s="677">
        <f t="shared" si="1"/>
        <v>9.4971878155152123E-2</v>
      </c>
      <c r="E20" s="677">
        <f t="shared" si="1"/>
        <v>-2.7918416710060456E-3</v>
      </c>
    </row>
    <row r="21" spans="1:5" x14ac:dyDescent="0.25">
      <c r="A21" s="496" t="s">
        <v>739</v>
      </c>
      <c r="B21" s="496"/>
      <c r="C21" s="677">
        <f t="shared" si="1"/>
        <v>0.28400401359456895</v>
      </c>
      <c r="D21" s="677">
        <f t="shared" si="1"/>
        <v>0.17774569090730752</v>
      </c>
      <c r="E21" s="677">
        <f t="shared" si="1"/>
        <v>-1.7132750961837417E-4</v>
      </c>
    </row>
    <row r="22" spans="1:5" x14ac:dyDescent="0.25">
      <c r="A22" s="496" t="s">
        <v>738</v>
      </c>
      <c r="B22" s="496"/>
      <c r="C22" s="677">
        <f t="shared" si="1"/>
        <v>0</v>
      </c>
      <c r="D22" s="677">
        <f t="shared" si="1"/>
        <v>0.46398216541381299</v>
      </c>
      <c r="E22" s="677">
        <f t="shared" si="1"/>
        <v>-4.9878433913926767E-2</v>
      </c>
    </row>
    <row r="24" spans="1:5" x14ac:dyDescent="0.25">
      <c r="A24" s="496" t="s">
        <v>199</v>
      </c>
      <c r="B24" s="678">
        <v>77494.203999999998</v>
      </c>
      <c r="C24" s="496">
        <v>80647.770999999993</v>
      </c>
      <c r="D24" s="496">
        <v>85111.03</v>
      </c>
      <c r="E24" s="496">
        <v>89941.474000000002</v>
      </c>
    </row>
    <row r="25" spans="1:5" x14ac:dyDescent="0.25">
      <c r="B25" s="496"/>
      <c r="C25" s="496"/>
      <c r="D25" s="496"/>
      <c r="E25" s="496"/>
    </row>
    <row r="26" spans="1:5" x14ac:dyDescent="0.25">
      <c r="B26" s="677"/>
      <c r="C26" s="677"/>
      <c r="D26" s="677"/>
      <c r="E26" s="677"/>
    </row>
    <row r="27" spans="1:5" x14ac:dyDescent="0.25">
      <c r="C27" s="677"/>
      <c r="D27" s="677"/>
      <c r="E27" s="677"/>
    </row>
  </sheetData>
  <mergeCells count="2">
    <mergeCell ref="A1:F1"/>
    <mergeCell ref="H1:M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showGridLines="0" workbookViewId="0">
      <selection sqref="A1:D1"/>
    </sheetView>
  </sheetViews>
  <sheetFormatPr defaultRowHeight="15" customHeight="1" x14ac:dyDescent="0.25"/>
  <cols>
    <col min="1" max="1" width="70.5703125" customWidth="1"/>
    <col min="2" max="4" width="13.42578125" customWidth="1"/>
  </cols>
  <sheetData>
    <row r="1" spans="1:4" ht="15" customHeight="1" x14ac:dyDescent="0.25">
      <c r="A1" s="1183" t="s">
        <v>941</v>
      </c>
      <c r="B1" s="1183"/>
      <c r="C1" s="1183"/>
      <c r="D1" s="1183"/>
    </row>
    <row r="2" spans="1:4" ht="15" customHeight="1" x14ac:dyDescent="0.25">
      <c r="A2" s="985"/>
      <c r="B2" s="986">
        <v>2016</v>
      </c>
      <c r="C2" s="986">
        <v>2017</v>
      </c>
      <c r="D2" s="986">
        <v>2018</v>
      </c>
    </row>
    <row r="3" spans="1:4" ht="15" customHeight="1" x14ac:dyDescent="0.25">
      <c r="A3" s="988" t="s">
        <v>942</v>
      </c>
      <c r="B3" s="989">
        <v>0</v>
      </c>
      <c r="C3" s="990">
        <v>-199539</v>
      </c>
      <c r="D3" s="990">
        <v>-256299</v>
      </c>
    </row>
    <row r="4" spans="1:4" ht="15" customHeight="1" x14ac:dyDescent="0.25">
      <c r="A4" s="991" t="s">
        <v>943</v>
      </c>
      <c r="B4" s="992">
        <v>0</v>
      </c>
      <c r="C4" s="992">
        <v>-2E-3</v>
      </c>
      <c r="D4" s="992">
        <v>-3.0000000000000001E-3</v>
      </c>
    </row>
    <row r="5" spans="1:4" ht="15" customHeight="1" x14ac:dyDescent="0.25">
      <c r="A5" s="1044" t="s">
        <v>944</v>
      </c>
      <c r="B5" s="1045">
        <v>0</v>
      </c>
      <c r="C5" s="1046">
        <v>-152467</v>
      </c>
      <c r="D5" s="1046">
        <v>-259148</v>
      </c>
    </row>
    <row r="6" spans="1:4" ht="15" customHeight="1" x14ac:dyDescent="0.25">
      <c r="A6" s="1047" t="s">
        <v>943</v>
      </c>
      <c r="B6" s="1048">
        <v>0</v>
      </c>
      <c r="C6" s="1048">
        <v>-2E-3</v>
      </c>
      <c r="D6" s="1048">
        <v>-3.0000000000000001E-3</v>
      </c>
    </row>
    <row r="7" spans="1:4" ht="15" customHeight="1" x14ac:dyDescent="0.25">
      <c r="A7" s="939"/>
      <c r="B7" s="939"/>
      <c r="C7" s="939"/>
      <c r="D7" s="987" t="s">
        <v>254</v>
      </c>
    </row>
  </sheetData>
  <mergeCells count="1">
    <mergeCell ref="A1:D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showGridLines="0" workbookViewId="0">
      <selection sqref="A1:E1"/>
    </sheetView>
  </sheetViews>
  <sheetFormatPr defaultRowHeight="15" x14ac:dyDescent="0.25"/>
  <cols>
    <col min="1" max="1" width="32.140625" customWidth="1"/>
  </cols>
  <sheetData>
    <row r="1" spans="1:14" x14ac:dyDescent="0.25">
      <c r="A1" s="1291" t="s">
        <v>755</v>
      </c>
      <c r="B1" s="1291"/>
      <c r="C1" s="1291"/>
      <c r="D1" s="1291"/>
      <c r="E1" s="1291"/>
      <c r="G1" s="1291" t="s">
        <v>755</v>
      </c>
      <c r="H1" s="1291"/>
      <c r="I1" s="1291"/>
      <c r="J1" s="1291"/>
      <c r="K1" s="1291"/>
      <c r="L1" s="1291"/>
      <c r="M1" s="1291"/>
      <c r="N1" s="1291"/>
    </row>
    <row r="2" spans="1:14" x14ac:dyDescent="0.25">
      <c r="A2" s="562"/>
      <c r="B2" s="3" t="s">
        <v>8</v>
      </c>
      <c r="C2" s="3" t="s">
        <v>4</v>
      </c>
      <c r="D2" s="2"/>
    </row>
    <row r="3" spans="1:14" x14ac:dyDescent="0.25">
      <c r="A3" s="683" t="s">
        <v>754</v>
      </c>
      <c r="B3" s="545">
        <f>SUM(B4:B13)</f>
        <v>486.325783561582</v>
      </c>
      <c r="C3" s="544">
        <f>B3/B16*100</f>
        <v>0.60302424066320715</v>
      </c>
      <c r="D3" s="2"/>
    </row>
    <row r="4" spans="1:14" x14ac:dyDescent="0.25">
      <c r="A4" s="682" t="s">
        <v>0</v>
      </c>
      <c r="B4" s="352">
        <v>36.93916683803468</v>
      </c>
      <c r="C4" s="554">
        <f>C3-C6-C10-C11-C9-C13-C5-C7-C8-C12</f>
        <v>4.5803068202771302E-2</v>
      </c>
      <c r="D4" s="681"/>
    </row>
    <row r="5" spans="1:14" x14ac:dyDescent="0.25">
      <c r="A5" s="682" t="s">
        <v>753</v>
      </c>
      <c r="B5" s="352">
        <v>-85.60865834723802</v>
      </c>
      <c r="C5" s="554">
        <f>B5/B16*100</f>
        <v>-0.10615126308124712</v>
      </c>
      <c r="D5" s="681"/>
    </row>
    <row r="6" spans="1:14" x14ac:dyDescent="0.25">
      <c r="A6" s="682" t="s">
        <v>752</v>
      </c>
      <c r="B6" s="352">
        <v>-130.5367998237989</v>
      </c>
      <c r="C6" s="541">
        <f>B6/B16*100</f>
        <v>-0.16186033571132616</v>
      </c>
      <c r="D6" s="2"/>
    </row>
    <row r="7" spans="1:14" x14ac:dyDescent="0.25">
      <c r="A7" s="682" t="s">
        <v>751</v>
      </c>
      <c r="B7" s="352">
        <v>-118</v>
      </c>
      <c r="C7" s="541">
        <f>(B7)/B16*100</f>
        <v>-0.14631521256624483</v>
      </c>
      <c r="D7" s="2"/>
    </row>
    <row r="8" spans="1:14" x14ac:dyDescent="0.25">
      <c r="A8" s="682" t="s">
        <v>750</v>
      </c>
      <c r="B8" s="352">
        <v>-76.942999999999998</v>
      </c>
      <c r="C8" s="554">
        <f>B8/B16*100</f>
        <v>-9.5406198309191323E-2</v>
      </c>
      <c r="D8" s="2"/>
    </row>
    <row r="9" spans="1:14" x14ac:dyDescent="0.25">
      <c r="A9" s="682" t="s">
        <v>116</v>
      </c>
      <c r="B9" s="352">
        <v>35.067000000000377</v>
      </c>
      <c r="C9" s="554">
        <f>B9/B16*100</f>
        <v>4.3481657280174259E-2</v>
      </c>
      <c r="D9" s="2"/>
    </row>
    <row r="10" spans="1:14" x14ac:dyDescent="0.25">
      <c r="A10" s="682" t="s">
        <v>617</v>
      </c>
      <c r="B10" s="352">
        <v>149.72633656270972</v>
      </c>
      <c r="C10" s="554">
        <f>B10/B16*100</f>
        <v>0.18565458271981344</v>
      </c>
      <c r="D10" s="2"/>
    </row>
    <row r="11" spans="1:14" x14ac:dyDescent="0.25">
      <c r="A11" s="682" t="s">
        <v>68</v>
      </c>
      <c r="B11" s="352">
        <v>145.99265379885867</v>
      </c>
      <c r="C11" s="541">
        <f>B11/B16*100</f>
        <v>0.18102496757364572</v>
      </c>
      <c r="D11" s="2"/>
    </row>
    <row r="12" spans="1:14" x14ac:dyDescent="0.25">
      <c r="A12" s="682" t="s">
        <v>115</v>
      </c>
      <c r="B12" s="352">
        <v>223.93645533333347</v>
      </c>
      <c r="C12" s="554">
        <f>B12/B16*100</f>
        <v>0.2776721191815939</v>
      </c>
      <c r="D12" s="2"/>
    </row>
    <row r="13" spans="1:14" x14ac:dyDescent="0.25">
      <c r="A13" s="682" t="s">
        <v>69</v>
      </c>
      <c r="B13" s="352">
        <v>305.75262919968202</v>
      </c>
      <c r="C13" s="541">
        <f>B13/B16*100</f>
        <v>0.37912085537321788</v>
      </c>
      <c r="D13" s="2"/>
    </row>
    <row r="14" spans="1:14" x14ac:dyDescent="0.25">
      <c r="A14" s="2"/>
      <c r="B14" s="681"/>
      <c r="C14" s="2"/>
      <c r="D14" s="2"/>
    </row>
    <row r="15" spans="1:14" x14ac:dyDescent="0.25">
      <c r="A15" s="2"/>
      <c r="B15" s="2"/>
      <c r="C15" s="2"/>
      <c r="D15" s="2"/>
    </row>
    <row r="16" spans="1:14" x14ac:dyDescent="0.25">
      <c r="A16" s="2" t="s">
        <v>749</v>
      </c>
      <c r="B16" s="1">
        <v>80647.8</v>
      </c>
    </row>
    <row r="17" spans="2:2" x14ac:dyDescent="0.25">
      <c r="B17" s="2"/>
    </row>
  </sheetData>
  <mergeCells count="2">
    <mergeCell ref="A1:E1"/>
    <mergeCell ref="G1:N1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showGridLines="0" workbookViewId="0">
      <selection sqref="A1:F1"/>
    </sheetView>
  </sheetViews>
  <sheetFormatPr defaultRowHeight="15" x14ac:dyDescent="0.25"/>
  <cols>
    <col min="1" max="1" width="31.28515625" customWidth="1"/>
    <col min="6" max="6" width="9.140625" customWidth="1"/>
  </cols>
  <sheetData>
    <row r="1" spans="1:15" x14ac:dyDescent="0.25">
      <c r="A1" s="1284" t="s">
        <v>767</v>
      </c>
      <c r="B1" s="1284"/>
      <c r="C1" s="1284"/>
      <c r="D1" s="1284"/>
      <c r="E1" s="1284"/>
      <c r="F1" s="1284"/>
      <c r="H1" s="1293" t="s">
        <v>767</v>
      </c>
      <c r="I1" s="1293"/>
      <c r="J1" s="1293"/>
      <c r="K1" s="1293"/>
      <c r="L1" s="1293"/>
      <c r="M1" s="1293"/>
      <c r="N1" s="1293"/>
      <c r="O1" s="1293"/>
    </row>
    <row r="2" spans="1:15" x14ac:dyDescent="0.25">
      <c r="A2" s="562"/>
      <c r="B2" s="562">
        <v>2014</v>
      </c>
      <c r="C2" s="562">
        <v>2015</v>
      </c>
      <c r="D2" s="562">
        <v>2016</v>
      </c>
      <c r="E2" s="562">
        <v>2017</v>
      </c>
      <c r="F2" s="562">
        <v>2018</v>
      </c>
    </row>
    <row r="3" spans="1:15" x14ac:dyDescent="0.25">
      <c r="A3" s="686" t="s">
        <v>8</v>
      </c>
      <c r="B3" s="687"/>
      <c r="C3" s="687"/>
      <c r="D3" s="687"/>
      <c r="E3" s="687"/>
      <c r="F3" s="687"/>
    </row>
    <row r="4" spans="1:15" x14ac:dyDescent="0.25">
      <c r="A4" s="2" t="s">
        <v>766</v>
      </c>
      <c r="B4" s="1">
        <v>40296.873</v>
      </c>
      <c r="C4" s="1">
        <v>40896</v>
      </c>
      <c r="D4" s="1">
        <v>42025</v>
      </c>
      <c r="E4" s="1">
        <v>43673</v>
      </c>
      <c r="F4" s="1">
        <v>44018</v>
      </c>
    </row>
    <row r="5" spans="1:15" x14ac:dyDescent="0.25">
      <c r="A5" s="2" t="s">
        <v>760</v>
      </c>
      <c r="B5" s="1">
        <v>40296.873</v>
      </c>
      <c r="C5" s="1">
        <v>42599.276140336697</v>
      </c>
      <c r="D5" s="1">
        <v>46014.780392707296</v>
      </c>
      <c r="E5" s="1">
        <v>45361.6175891073</v>
      </c>
      <c r="F5" s="1">
        <v>47278.162708778902</v>
      </c>
    </row>
    <row r="6" spans="1:15" x14ac:dyDescent="0.25">
      <c r="A6" s="686" t="s">
        <v>4</v>
      </c>
      <c r="B6" s="687"/>
      <c r="C6" s="687"/>
      <c r="D6" s="687"/>
      <c r="E6" s="687"/>
      <c r="F6" s="687"/>
    </row>
    <row r="7" spans="1:15" x14ac:dyDescent="0.25">
      <c r="A7" s="2" t="s">
        <v>766</v>
      </c>
      <c r="B7" s="578">
        <f t="shared" ref="B7:F8" si="0">B4/B$10*100</f>
        <v>53.575651898759425</v>
      </c>
      <c r="C7" s="578">
        <f t="shared" si="0"/>
        <v>52.772981719922264</v>
      </c>
      <c r="D7" s="578">
        <f t="shared" si="0"/>
        <v>52.109294983868125</v>
      </c>
      <c r="E7" s="578">
        <f t="shared" si="0"/>
        <v>51.312991270223598</v>
      </c>
      <c r="F7" s="578">
        <f t="shared" si="0"/>
        <v>48.940700344112564</v>
      </c>
    </row>
    <row r="8" spans="1:15" x14ac:dyDescent="0.25">
      <c r="A8" s="2" t="s">
        <v>760</v>
      </c>
      <c r="B8" s="578">
        <f t="shared" si="0"/>
        <v>53.575651898759425</v>
      </c>
      <c r="C8" s="578">
        <f t="shared" si="0"/>
        <v>54.970921875878062</v>
      </c>
      <c r="D8" s="578">
        <f t="shared" si="0"/>
        <v>57.05646079955968</v>
      </c>
      <c r="E8" s="578">
        <f t="shared" si="0"/>
        <v>53.297009304446306</v>
      </c>
      <c r="F8" s="578">
        <f t="shared" si="0"/>
        <v>52.565459447283956</v>
      </c>
    </row>
    <row r="9" spans="1:15" x14ac:dyDescent="0.25">
      <c r="A9" s="2"/>
      <c r="B9" s="578"/>
      <c r="C9" s="578"/>
      <c r="D9" s="578"/>
      <c r="E9" s="578"/>
      <c r="F9" s="578"/>
    </row>
    <row r="10" spans="1:15" x14ac:dyDescent="0.25">
      <c r="A10" s="560" t="s">
        <v>749</v>
      </c>
      <c r="B10" s="688">
        <v>75214.899999999994</v>
      </c>
      <c r="C10" s="688">
        <v>77494.2</v>
      </c>
      <c r="D10" s="688">
        <v>80647.8</v>
      </c>
      <c r="E10" s="688">
        <v>85111</v>
      </c>
      <c r="F10" s="688">
        <v>89941.5</v>
      </c>
    </row>
    <row r="11" spans="1:15" x14ac:dyDescent="0.25">
      <c r="A11" s="2"/>
      <c r="B11" s="578"/>
      <c r="C11" s="578"/>
      <c r="D11" s="578"/>
      <c r="E11" s="578"/>
      <c r="F11" s="578"/>
    </row>
    <row r="12" spans="1:15" x14ac:dyDescent="0.25">
      <c r="A12" s="1292" t="s">
        <v>765</v>
      </c>
      <c r="B12" s="1292"/>
      <c r="C12" s="1292"/>
      <c r="D12" s="1292"/>
      <c r="E12" s="1292"/>
      <c r="F12" s="1292"/>
    </row>
    <row r="13" spans="1:15" x14ac:dyDescent="0.25">
      <c r="A13" s="562"/>
      <c r="B13" s="562">
        <v>2014</v>
      </c>
      <c r="C13" s="562">
        <v>2015</v>
      </c>
      <c r="D13" s="562">
        <v>2016</v>
      </c>
      <c r="E13" s="562">
        <v>2017</v>
      </c>
      <c r="F13" s="562">
        <v>2018</v>
      </c>
    </row>
    <row r="14" spans="1:15" x14ac:dyDescent="0.25">
      <c r="A14" s="686" t="s">
        <v>764</v>
      </c>
      <c r="B14" s="687">
        <f>B8-B7</f>
        <v>0</v>
      </c>
      <c r="C14" s="687">
        <f>C8-C7</f>
        <v>2.1979401559557985</v>
      </c>
      <c r="D14" s="687">
        <f>D8-D7</f>
        <v>4.9471658156915552</v>
      </c>
      <c r="E14" s="687">
        <f>E8-E7</f>
        <v>1.9840180342227072</v>
      </c>
      <c r="F14" s="687">
        <f>F8-F7</f>
        <v>3.6247591031713924</v>
      </c>
    </row>
    <row r="15" spans="1:15" x14ac:dyDescent="0.25">
      <c r="A15" s="2" t="s">
        <v>763</v>
      </c>
      <c r="B15" s="578">
        <v>0</v>
      </c>
      <c r="C15" s="578">
        <v>1.1531073293227332E-2</v>
      </c>
      <c r="D15" s="578">
        <v>0.59386395410823045</v>
      </c>
      <c r="E15" s="578">
        <v>1.9600137246182388</v>
      </c>
      <c r="F15" s="578">
        <v>3.4805201938836858</v>
      </c>
    </row>
    <row r="16" spans="1:15" x14ac:dyDescent="0.25">
      <c r="A16" s="2" t="s">
        <v>762</v>
      </c>
      <c r="B16" s="578">
        <v>0</v>
      </c>
      <c r="C16" s="578">
        <v>0</v>
      </c>
      <c r="D16" s="578">
        <v>0</v>
      </c>
      <c r="E16" s="578">
        <v>0.46392475708192832</v>
      </c>
      <c r="F16" s="578">
        <v>0.86574078935695697</v>
      </c>
    </row>
    <row r="17" spans="1:15" x14ac:dyDescent="0.25">
      <c r="A17" s="2" t="s">
        <v>717</v>
      </c>
      <c r="B17" s="578">
        <f>B14-SUM(B15:B16)</f>
        <v>0</v>
      </c>
      <c r="C17" s="578">
        <f>C14-SUM(C15:C16)</f>
        <v>2.1864090826625713</v>
      </c>
      <c r="D17" s="578">
        <f>D14-SUM(D15:D16)</f>
        <v>4.3533018615833248</v>
      </c>
      <c r="E17" s="578">
        <f>E14-SUM(E15:E16)</f>
        <v>-0.43992044747745984</v>
      </c>
      <c r="F17" s="578">
        <f>F14-SUM(F15:F16)</f>
        <v>-0.72150188006925031</v>
      </c>
    </row>
    <row r="19" spans="1:15" x14ac:dyDescent="0.25">
      <c r="A19" s="686" t="s">
        <v>761</v>
      </c>
      <c r="H19" s="1292" t="s">
        <v>765</v>
      </c>
      <c r="I19" s="1292"/>
      <c r="J19" s="1292"/>
      <c r="K19" s="1292"/>
      <c r="L19" s="1292"/>
      <c r="M19" s="1292"/>
      <c r="N19" s="1292"/>
      <c r="O19" s="1292"/>
    </row>
    <row r="20" spans="1:15" x14ac:dyDescent="0.25">
      <c r="A20" s="2" t="s">
        <v>760</v>
      </c>
      <c r="B20" s="578"/>
      <c r="C20" s="578">
        <f>C8-B8</f>
        <v>1.3952699771186374</v>
      </c>
      <c r="D20" s="578">
        <f>D8-C8</f>
        <v>2.085538923681618</v>
      </c>
      <c r="E20" s="578">
        <f>E8-D8</f>
        <v>-3.7594514951133746</v>
      </c>
      <c r="F20" s="578">
        <f>F8-E8</f>
        <v>-0.73154985716234933</v>
      </c>
    </row>
    <row r="21" spans="1:15" x14ac:dyDescent="0.25">
      <c r="A21" s="2" t="s">
        <v>759</v>
      </c>
      <c r="B21" s="578"/>
      <c r="C21" s="578">
        <f t="shared" ref="C21:F23" si="1">-(C15-B15)</f>
        <v>-1.1531073293227332E-2</v>
      </c>
      <c r="D21" s="578">
        <f t="shared" si="1"/>
        <v>-0.58233288081500312</v>
      </c>
      <c r="E21" s="578">
        <f t="shared" si="1"/>
        <v>-1.3661497705100083</v>
      </c>
      <c r="F21" s="578">
        <f t="shared" si="1"/>
        <v>-1.5205064692654471</v>
      </c>
    </row>
    <row r="22" spans="1:15" x14ac:dyDescent="0.25">
      <c r="A22" s="2" t="s">
        <v>758</v>
      </c>
      <c r="B22" s="578"/>
      <c r="C22" s="578">
        <f t="shared" si="1"/>
        <v>0</v>
      </c>
      <c r="D22" s="578">
        <f t="shared" si="1"/>
        <v>0</v>
      </c>
      <c r="E22" s="578">
        <f t="shared" si="1"/>
        <v>-0.46392475708192832</v>
      </c>
      <c r="F22" s="578">
        <f t="shared" si="1"/>
        <v>-0.40181603227502866</v>
      </c>
    </row>
    <row r="23" spans="1:15" x14ac:dyDescent="0.25">
      <c r="A23" s="2" t="s">
        <v>757</v>
      </c>
      <c r="B23" s="578"/>
      <c r="C23" s="578">
        <f t="shared" si="1"/>
        <v>-2.1864090826625713</v>
      </c>
      <c r="D23" s="578">
        <f t="shared" si="1"/>
        <v>-2.1668927789207535</v>
      </c>
      <c r="E23" s="578">
        <f t="shared" si="1"/>
        <v>4.7932223090607842</v>
      </c>
      <c r="F23" s="578">
        <f t="shared" si="1"/>
        <v>0.28158143259179047</v>
      </c>
    </row>
    <row r="24" spans="1:15" x14ac:dyDescent="0.25">
      <c r="A24" s="560" t="s">
        <v>756</v>
      </c>
      <c r="B24" s="685"/>
      <c r="C24" s="685">
        <f>C7-B7</f>
        <v>-0.80267017883716107</v>
      </c>
      <c r="D24" s="685">
        <f>D7-C7</f>
        <v>-0.66368673605413875</v>
      </c>
      <c r="E24" s="685">
        <f>E7-D7</f>
        <v>-0.79630371364452657</v>
      </c>
      <c r="F24" s="685">
        <f>F7-E7</f>
        <v>-2.3722909261110345</v>
      </c>
    </row>
    <row r="26" spans="1:15" x14ac:dyDescent="0.25">
      <c r="A26" s="2"/>
      <c r="B26" s="578"/>
      <c r="C26" s="578"/>
      <c r="D26" s="578"/>
      <c r="E26" s="578"/>
      <c r="F26" s="578"/>
    </row>
    <row r="27" spans="1:15" x14ac:dyDescent="0.25">
      <c r="A27" s="2"/>
      <c r="E27" s="1"/>
      <c r="F27" s="1"/>
    </row>
    <row r="28" spans="1:15" x14ac:dyDescent="0.25">
      <c r="A28" s="2"/>
      <c r="E28" s="1"/>
      <c r="F28" s="1"/>
    </row>
    <row r="29" spans="1:15" x14ac:dyDescent="0.25">
      <c r="A29" s="2"/>
      <c r="C29" s="684"/>
      <c r="D29" s="684"/>
      <c r="E29" s="1"/>
      <c r="F29" s="1"/>
    </row>
    <row r="30" spans="1:15" x14ac:dyDescent="0.25">
      <c r="C30" s="684"/>
      <c r="D30" s="684"/>
      <c r="E30" s="684"/>
      <c r="F30" s="684"/>
    </row>
    <row r="31" spans="1:15" x14ac:dyDescent="0.25">
      <c r="C31" s="684"/>
      <c r="D31" s="684"/>
      <c r="E31" s="684"/>
      <c r="F31" s="684"/>
    </row>
    <row r="32" spans="1:15" x14ac:dyDescent="0.25">
      <c r="C32" s="684"/>
      <c r="D32" s="684"/>
      <c r="E32" s="684"/>
      <c r="F32" s="684"/>
    </row>
  </sheetData>
  <mergeCells count="4">
    <mergeCell ref="A1:F1"/>
    <mergeCell ref="A12:F12"/>
    <mergeCell ref="H19:O19"/>
    <mergeCell ref="H1:O1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showGridLines="0" workbookViewId="0">
      <selection sqref="A1:G1"/>
    </sheetView>
  </sheetViews>
  <sheetFormatPr defaultRowHeight="15" x14ac:dyDescent="0.25"/>
  <cols>
    <col min="1" max="1" width="48.28515625" customWidth="1"/>
  </cols>
  <sheetData>
    <row r="1" spans="1:15" x14ac:dyDescent="0.25">
      <c r="A1" s="1292" t="s">
        <v>771</v>
      </c>
      <c r="B1" s="1292"/>
      <c r="C1" s="1292"/>
      <c r="D1" s="1292"/>
      <c r="E1" s="1292"/>
      <c r="F1" s="1292"/>
      <c r="G1" s="1292"/>
      <c r="I1" s="1292" t="s">
        <v>771</v>
      </c>
      <c r="J1" s="1292"/>
      <c r="K1" s="1292"/>
      <c r="L1" s="1292"/>
      <c r="M1" s="1292"/>
      <c r="N1" s="1292"/>
      <c r="O1" s="1292"/>
    </row>
    <row r="2" spans="1:15" x14ac:dyDescent="0.25">
      <c r="A2" s="692"/>
      <c r="B2" s="691">
        <v>2013</v>
      </c>
      <c r="C2" s="691">
        <v>2014</v>
      </c>
      <c r="D2" s="691">
        <v>2015</v>
      </c>
      <c r="E2" s="691">
        <v>2016</v>
      </c>
      <c r="F2" s="691">
        <v>2017</v>
      </c>
      <c r="G2" s="691">
        <v>2018</v>
      </c>
    </row>
    <row r="3" spans="1:15" x14ac:dyDescent="0.25">
      <c r="A3" s="690" t="s">
        <v>770</v>
      </c>
      <c r="B3" s="589">
        <v>54.594717990249094</v>
      </c>
      <c r="C3" s="589">
        <v>54.065783675626598</v>
      </c>
      <c r="D3" s="589">
        <v>54.384208634940187</v>
      </c>
      <c r="E3" s="589">
        <v>52.297374602904121</v>
      </c>
      <c r="F3" s="589">
        <v>50.991959084572699</v>
      </c>
      <c r="G3" s="606"/>
    </row>
    <row r="4" spans="1:15" x14ac:dyDescent="0.25">
      <c r="A4" s="690" t="s">
        <v>769</v>
      </c>
      <c r="B4" s="589">
        <v>54.589312376313224</v>
      </c>
      <c r="C4" s="589">
        <v>53.575820748282588</v>
      </c>
      <c r="D4" s="589">
        <v>52.772981719922264</v>
      </c>
      <c r="E4" s="589">
        <v>52.109294983868125</v>
      </c>
      <c r="F4" s="589">
        <v>51.312991270223598</v>
      </c>
      <c r="G4" s="589">
        <v>48.940700344112564</v>
      </c>
    </row>
    <row r="5" spans="1:15" x14ac:dyDescent="0.25">
      <c r="A5" s="560" t="s">
        <v>768</v>
      </c>
      <c r="B5" s="685">
        <v>54.589312376313224</v>
      </c>
      <c r="C5" s="689">
        <v>54.499075316194009</v>
      </c>
      <c r="D5" s="689">
        <v>54.054748992722402</v>
      </c>
      <c r="E5" s="689">
        <v>53.053110099547894</v>
      </c>
      <c r="F5" s="689">
        <v>51.987150533889611</v>
      </c>
      <c r="G5" s="689">
        <v>49.59700372612317</v>
      </c>
    </row>
    <row r="6" spans="1:15" x14ac:dyDescent="0.25">
      <c r="A6" s="2"/>
      <c r="B6" s="2"/>
      <c r="C6" s="2"/>
      <c r="D6" s="2"/>
      <c r="E6" s="2"/>
      <c r="F6" s="2"/>
      <c r="G6" s="2"/>
    </row>
    <row r="7" spans="1:15" x14ac:dyDescent="0.25">
      <c r="A7" s="2"/>
      <c r="B7" s="2"/>
      <c r="C7" s="2"/>
      <c r="D7" s="2"/>
      <c r="E7" s="2"/>
      <c r="F7" s="2"/>
      <c r="G7" s="2"/>
    </row>
    <row r="8" spans="1:15" x14ac:dyDescent="0.25">
      <c r="A8" s="2"/>
      <c r="B8" s="2"/>
      <c r="C8" s="2"/>
      <c r="D8" s="2"/>
      <c r="E8" s="2"/>
      <c r="F8" s="2"/>
      <c r="G8" s="2"/>
    </row>
    <row r="9" spans="1:15" x14ac:dyDescent="0.25">
      <c r="A9" s="2"/>
      <c r="B9" s="2"/>
      <c r="C9" s="2"/>
      <c r="D9" s="2"/>
      <c r="E9" s="2"/>
      <c r="F9" s="2"/>
      <c r="G9" s="2"/>
    </row>
    <row r="10" spans="1:15" x14ac:dyDescent="0.25">
      <c r="A10" s="2"/>
      <c r="B10" s="2"/>
      <c r="C10" s="2"/>
      <c r="D10" s="2"/>
      <c r="E10" s="2"/>
      <c r="F10" s="2"/>
      <c r="G10" s="2"/>
    </row>
    <row r="11" spans="1:15" x14ac:dyDescent="0.25">
      <c r="A11" s="2"/>
      <c r="B11" s="2"/>
      <c r="C11" s="2"/>
      <c r="D11" s="2"/>
      <c r="E11" s="2"/>
      <c r="F11" s="2"/>
      <c r="G11" s="2"/>
    </row>
    <row r="12" spans="1:15" x14ac:dyDescent="0.25">
      <c r="A12" s="2"/>
      <c r="B12" s="2"/>
      <c r="C12" s="2"/>
      <c r="D12" s="2"/>
      <c r="E12" s="2"/>
      <c r="F12" s="2"/>
      <c r="G12" s="2"/>
    </row>
    <row r="13" spans="1:15" x14ac:dyDescent="0.25">
      <c r="A13" s="2"/>
      <c r="B13" s="2"/>
      <c r="C13" s="2"/>
      <c r="D13" s="2"/>
      <c r="E13" s="2"/>
      <c r="F13" s="2"/>
      <c r="G13" s="2"/>
    </row>
    <row r="14" spans="1:15" x14ac:dyDescent="0.25">
      <c r="A14" s="2"/>
      <c r="B14" s="2"/>
      <c r="C14" s="2"/>
      <c r="D14" s="2"/>
      <c r="E14" s="2"/>
      <c r="F14" s="2"/>
      <c r="G14" s="2"/>
    </row>
    <row r="15" spans="1:15" x14ac:dyDescent="0.25">
      <c r="A15" s="2"/>
      <c r="B15" s="2"/>
      <c r="C15" s="2"/>
      <c r="D15" s="2"/>
      <c r="E15" s="2"/>
      <c r="F15" s="2"/>
      <c r="G15" s="2"/>
    </row>
    <row r="16" spans="1:15" x14ac:dyDescent="0.25">
      <c r="A16" s="2"/>
      <c r="B16" s="2"/>
      <c r="C16" s="2"/>
      <c r="D16" s="2"/>
      <c r="E16" s="2"/>
      <c r="F16" s="2"/>
      <c r="G16" s="2"/>
    </row>
    <row r="17" spans="1:7" x14ac:dyDescent="0.25">
      <c r="A17" s="2"/>
      <c r="B17" s="2"/>
      <c r="C17" s="2"/>
      <c r="D17" s="2"/>
      <c r="E17" s="2"/>
      <c r="F17" s="2"/>
      <c r="G17" s="2"/>
    </row>
    <row r="18" spans="1:7" x14ac:dyDescent="0.25">
      <c r="A18" s="2"/>
      <c r="B18" s="2"/>
      <c r="C18" s="2"/>
      <c r="D18" s="2"/>
      <c r="E18" s="2"/>
      <c r="F18" s="2"/>
      <c r="G18" s="2"/>
    </row>
    <row r="19" spans="1:7" x14ac:dyDescent="0.25">
      <c r="A19" s="2"/>
      <c r="B19" s="2"/>
      <c r="C19" s="2"/>
      <c r="D19" s="2"/>
      <c r="E19" s="2"/>
      <c r="F19" s="2"/>
      <c r="G19" s="2"/>
    </row>
    <row r="20" spans="1:7" x14ac:dyDescent="0.25">
      <c r="A20" s="2"/>
      <c r="B20" s="2"/>
      <c r="C20" s="2"/>
      <c r="D20" s="2"/>
      <c r="E20" s="2"/>
      <c r="F20" s="2"/>
      <c r="G20" s="2"/>
    </row>
    <row r="21" spans="1:7" x14ac:dyDescent="0.25">
      <c r="A21" s="2"/>
      <c r="B21" s="2"/>
      <c r="C21" s="2"/>
      <c r="D21" s="2"/>
      <c r="E21" s="2"/>
      <c r="F21" s="2"/>
      <c r="G21" s="2"/>
    </row>
    <row r="22" spans="1:7" x14ac:dyDescent="0.25">
      <c r="A22" s="2"/>
      <c r="B22" s="2"/>
      <c r="C22" s="2"/>
      <c r="D22" s="2"/>
      <c r="E22" s="2"/>
      <c r="F22" s="2"/>
      <c r="G22" s="2"/>
    </row>
  </sheetData>
  <mergeCells count="2">
    <mergeCell ref="A1:G1"/>
    <mergeCell ref="I1:O1"/>
  </mergeCells>
  <pageMargins left="0.7" right="0.7" top="0.75" bottom="0.75" header="0.3" footer="0.3"/>
  <pageSetup paperSize="9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57"/>
  <sheetViews>
    <sheetView showGridLines="0" workbookViewId="0">
      <selection sqref="A1:I1"/>
    </sheetView>
  </sheetViews>
  <sheetFormatPr defaultRowHeight="15" x14ac:dyDescent="0.25"/>
  <cols>
    <col min="1" max="1" width="33.7109375" style="626" customWidth="1"/>
    <col min="2" max="16384" width="9.140625" style="626"/>
  </cols>
  <sheetData>
    <row r="1" spans="1:19" x14ac:dyDescent="0.25">
      <c r="A1" s="1268" t="s">
        <v>772</v>
      </c>
      <c r="B1" s="1268"/>
      <c r="C1" s="1268"/>
      <c r="D1" s="1268"/>
      <c r="E1" s="1268"/>
      <c r="F1" s="1268"/>
      <c r="G1" s="1268"/>
      <c r="H1" s="1268"/>
      <c r="I1" s="1268"/>
      <c r="K1" s="1268" t="s">
        <v>772</v>
      </c>
      <c r="L1" s="1268"/>
      <c r="M1" s="1268"/>
      <c r="N1" s="1268"/>
      <c r="O1" s="1268"/>
      <c r="P1" s="1268"/>
      <c r="Q1" s="1268"/>
      <c r="R1" s="1268"/>
      <c r="S1" s="1268"/>
    </row>
    <row r="2" spans="1:19" x14ac:dyDescent="0.25">
      <c r="A2" s="644"/>
      <c r="B2" s="655">
        <v>2011</v>
      </c>
      <c r="C2" s="655">
        <v>2012</v>
      </c>
      <c r="D2" s="655">
        <v>2013</v>
      </c>
      <c r="E2" s="655">
        <v>2014</v>
      </c>
      <c r="F2" s="655" t="s">
        <v>662</v>
      </c>
      <c r="G2" s="655" t="s">
        <v>746</v>
      </c>
      <c r="H2" s="655" t="s">
        <v>745</v>
      </c>
      <c r="I2" s="654" t="s">
        <v>744</v>
      </c>
    </row>
    <row r="3" spans="1:19" x14ac:dyDescent="0.25">
      <c r="A3" s="653" t="s">
        <v>723</v>
      </c>
      <c r="B3" s="652">
        <v>2.5173779732930655</v>
      </c>
      <c r="C3" s="652">
        <v>8.6635869174533937</v>
      </c>
      <c r="D3" s="652">
        <v>2.4821940343539879</v>
      </c>
      <c r="E3" s="652">
        <v>-1.0139791791638899</v>
      </c>
      <c r="F3" s="652">
        <v>-0.80266966460723665</v>
      </c>
      <c r="G3" s="652">
        <v>-0.66368673605413875</v>
      </c>
      <c r="H3" s="652">
        <v>-0.79630371364452657</v>
      </c>
      <c r="I3" s="695">
        <v>-2.3722909261110345</v>
      </c>
    </row>
    <row r="4" spans="1:19" x14ac:dyDescent="0.25">
      <c r="A4" s="639" t="s">
        <v>722</v>
      </c>
      <c r="B4" s="647">
        <v>-1.4498067645535455</v>
      </c>
      <c r="C4" s="647">
        <v>3.8654730127884567</v>
      </c>
      <c r="D4" s="647">
        <v>0.21625928121207583</v>
      </c>
      <c r="E4" s="647">
        <v>-2.9843207705504149</v>
      </c>
      <c r="F4" s="647">
        <v>0.34221013210654494</v>
      </c>
      <c r="G4" s="647">
        <v>-0.39172510115540859</v>
      </c>
      <c r="H4" s="647">
        <v>0.30214743360908036</v>
      </c>
      <c r="I4" s="693">
        <v>1.087442440560471E-2</v>
      </c>
    </row>
    <row r="5" spans="1:19" x14ac:dyDescent="0.25">
      <c r="A5" s="653" t="s">
        <v>721</v>
      </c>
      <c r="B5" s="652">
        <f t="shared" ref="B5:I5" si="0">B3-B4</f>
        <v>3.967184737846611</v>
      </c>
      <c r="C5" s="652">
        <f t="shared" si="0"/>
        <v>4.7981139046649375</v>
      </c>
      <c r="D5" s="652">
        <f t="shared" si="0"/>
        <v>2.2659347531419121</v>
      </c>
      <c r="E5" s="652">
        <f t="shared" si="0"/>
        <v>1.970341591386525</v>
      </c>
      <c r="F5" s="652">
        <f t="shared" si="0"/>
        <v>-1.1448797967137816</v>
      </c>
      <c r="G5" s="652">
        <f t="shared" si="0"/>
        <v>-0.27196163489873015</v>
      </c>
      <c r="H5" s="652">
        <f t="shared" si="0"/>
        <v>-1.0984511472536069</v>
      </c>
      <c r="I5" s="695">
        <f t="shared" si="0"/>
        <v>-2.3831653505166392</v>
      </c>
    </row>
    <row r="6" spans="1:19" x14ac:dyDescent="0.25">
      <c r="A6" s="639" t="s">
        <v>720</v>
      </c>
      <c r="B6" s="647">
        <v>0.14604146534055124</v>
      </c>
      <c r="C6" s="647">
        <v>-0.79303960534573126</v>
      </c>
      <c r="D6" s="647">
        <v>-0.89889215307936055</v>
      </c>
      <c r="E6" s="647">
        <v>-0.30834129939679489</v>
      </c>
      <c r="F6" s="647">
        <v>-2.6164371789673293</v>
      </c>
      <c r="G6" s="647">
        <v>-0.11202041469203126</v>
      </c>
      <c r="H6" s="647">
        <v>0.49301500393603648</v>
      </c>
      <c r="I6" s="693">
        <v>-0.12971876163951013</v>
      </c>
    </row>
    <row r="7" spans="1:19" x14ac:dyDescent="0.25">
      <c r="A7" s="651" t="s">
        <v>719</v>
      </c>
      <c r="B7" s="650">
        <f t="shared" ref="B7:I7" si="1">B5-B6</f>
        <v>3.8211432725060597</v>
      </c>
      <c r="C7" s="650">
        <f t="shared" si="1"/>
        <v>5.5911535100106686</v>
      </c>
      <c r="D7" s="650">
        <f t="shared" si="1"/>
        <v>3.1648269062212728</v>
      </c>
      <c r="E7" s="650">
        <f t="shared" si="1"/>
        <v>2.2786828907833199</v>
      </c>
      <c r="F7" s="650">
        <f t="shared" si="1"/>
        <v>1.4715573822535477</v>
      </c>
      <c r="G7" s="650">
        <f t="shared" si="1"/>
        <v>-0.15994122020669888</v>
      </c>
      <c r="H7" s="650">
        <f t="shared" si="1"/>
        <v>-1.5914661511896435</v>
      </c>
      <c r="I7" s="694">
        <f t="shared" si="1"/>
        <v>-2.2534465888771291</v>
      </c>
    </row>
    <row r="8" spans="1:19" x14ac:dyDescent="0.25">
      <c r="A8" s="648" t="s">
        <v>718</v>
      </c>
      <c r="B8" s="647">
        <v>0.2460283524183364</v>
      </c>
      <c r="C8" s="647">
        <v>1.8305748537325497</v>
      </c>
      <c r="D8" s="647">
        <v>0.54460874102498613</v>
      </c>
      <c r="E8" s="647">
        <v>0.13588269552671095</v>
      </c>
      <c r="F8" s="647">
        <v>2.451796392504213E-2</v>
      </c>
      <c r="G8" s="647">
        <v>0</v>
      </c>
      <c r="H8" s="647">
        <v>0</v>
      </c>
      <c r="I8" s="693">
        <v>0</v>
      </c>
    </row>
    <row r="9" spans="1:19" x14ac:dyDescent="0.25">
      <c r="A9" s="646" t="s">
        <v>717</v>
      </c>
      <c r="B9" s="645">
        <v>3.5751149200877235</v>
      </c>
      <c r="C9" s="645">
        <v>3.7605786562781187</v>
      </c>
      <c r="D9" s="645">
        <v>2.6202181651962868</v>
      </c>
      <c r="E9" s="645">
        <v>2.1428001952566089</v>
      </c>
      <c r="F9" s="645">
        <v>1.4470394183285056</v>
      </c>
      <c r="G9" s="645">
        <v>-0.15994122020669888</v>
      </c>
      <c r="H9" s="645">
        <v>-1.5914661511896435</v>
      </c>
      <c r="I9" s="645">
        <v>-2.2534465888771291</v>
      </c>
    </row>
    <row r="10" spans="1:19" x14ac:dyDescent="0.25">
      <c r="A10" s="627"/>
      <c r="B10" s="628"/>
      <c r="C10" s="628"/>
      <c r="D10" s="628"/>
      <c r="E10" s="628"/>
      <c r="F10" s="628"/>
      <c r="G10" s="1270" t="s">
        <v>692</v>
      </c>
      <c r="H10" s="1270"/>
      <c r="I10" s="1270"/>
    </row>
    <row r="11" spans="1:19" x14ac:dyDescent="0.25">
      <c r="A11" s="627"/>
      <c r="B11" s="628"/>
      <c r="C11" s="628"/>
      <c r="D11" s="628"/>
      <c r="E11" s="628"/>
      <c r="F11" s="628"/>
      <c r="G11" s="628"/>
      <c r="H11" s="628"/>
      <c r="I11" s="628"/>
    </row>
    <row r="12" spans="1:19" x14ac:dyDescent="0.25">
      <c r="A12" s="627"/>
      <c r="B12" s="628"/>
      <c r="C12" s="628"/>
      <c r="D12" s="628"/>
      <c r="E12" s="628"/>
      <c r="F12" s="628"/>
      <c r="G12" s="628"/>
      <c r="H12" s="628"/>
      <c r="I12" s="628"/>
    </row>
    <row r="13" spans="1:19" x14ac:dyDescent="0.25">
      <c r="A13" s="627"/>
      <c r="B13" s="628"/>
      <c r="C13" s="628"/>
      <c r="D13" s="628"/>
      <c r="E13" s="628"/>
      <c r="F13" s="628"/>
      <c r="G13" s="628"/>
      <c r="H13" s="628"/>
      <c r="I13" s="628"/>
    </row>
    <row r="14" spans="1:19" x14ac:dyDescent="0.25">
      <c r="A14" s="627"/>
      <c r="B14" s="628"/>
      <c r="C14" s="628"/>
      <c r="D14" s="628"/>
      <c r="E14" s="628"/>
      <c r="F14" s="628"/>
      <c r="G14" s="628"/>
      <c r="H14" s="628"/>
      <c r="I14" s="628"/>
    </row>
    <row r="15" spans="1:19" x14ac:dyDescent="0.25">
      <c r="A15" s="627"/>
      <c r="B15" s="628"/>
      <c r="C15" s="628"/>
      <c r="D15" s="628"/>
      <c r="E15" s="628"/>
      <c r="F15" s="628"/>
      <c r="G15" s="628"/>
      <c r="H15" s="628"/>
      <c r="I15" s="628"/>
    </row>
    <row r="16" spans="1:19" x14ac:dyDescent="0.25">
      <c r="A16" s="627"/>
      <c r="B16" s="628"/>
      <c r="C16" s="628"/>
      <c r="D16" s="628"/>
      <c r="E16" s="628"/>
      <c r="F16" s="628"/>
      <c r="G16" s="628"/>
      <c r="H16" s="628"/>
      <c r="I16" s="628"/>
    </row>
    <row r="17" spans="1:9" x14ac:dyDescent="0.25">
      <c r="A17" s="627"/>
      <c r="B17" s="628"/>
      <c r="C17" s="628"/>
      <c r="D17" s="628"/>
      <c r="E17" s="628"/>
      <c r="F17" s="628"/>
      <c r="G17" s="628"/>
      <c r="H17" s="628"/>
      <c r="I17" s="628"/>
    </row>
    <row r="18" spans="1:9" x14ac:dyDescent="0.25">
      <c r="A18" s="627"/>
      <c r="B18" s="628"/>
      <c r="C18" s="628"/>
      <c r="D18" s="628"/>
      <c r="E18" s="628"/>
      <c r="F18" s="628"/>
      <c r="G18" s="628"/>
      <c r="H18" s="628"/>
      <c r="I18" s="628"/>
    </row>
    <row r="19" spans="1:9" x14ac:dyDescent="0.25">
      <c r="A19" s="627"/>
      <c r="B19" s="628"/>
      <c r="C19" s="628"/>
      <c r="D19" s="628"/>
      <c r="E19" s="628"/>
      <c r="F19" s="628"/>
      <c r="G19" s="628"/>
      <c r="H19" s="628"/>
      <c r="I19" s="628"/>
    </row>
    <row r="20" spans="1:9" x14ac:dyDescent="0.25">
      <c r="A20" s="627"/>
      <c r="B20" s="628"/>
      <c r="C20" s="628"/>
      <c r="D20" s="628"/>
      <c r="E20" s="628"/>
      <c r="F20" s="628"/>
      <c r="G20" s="628"/>
      <c r="H20" s="628"/>
      <c r="I20" s="628"/>
    </row>
    <row r="21" spans="1:9" x14ac:dyDescent="0.25">
      <c r="A21" s="627"/>
      <c r="B21" s="628"/>
      <c r="C21" s="628"/>
      <c r="D21" s="628"/>
      <c r="E21" s="628"/>
      <c r="F21" s="628"/>
      <c r="G21" s="628"/>
      <c r="H21" s="628"/>
      <c r="I21" s="628"/>
    </row>
    <row r="22" spans="1:9" x14ac:dyDescent="0.25">
      <c r="A22" s="627"/>
      <c r="B22" s="628"/>
      <c r="C22" s="628"/>
      <c r="D22" s="628"/>
      <c r="E22" s="628"/>
      <c r="F22" s="628"/>
      <c r="G22" s="628"/>
      <c r="H22" s="628"/>
      <c r="I22" s="628"/>
    </row>
    <row r="23" spans="1:9" x14ac:dyDescent="0.25">
      <c r="A23" s="627"/>
      <c r="B23" s="628"/>
      <c r="C23" s="628"/>
      <c r="D23" s="628"/>
      <c r="E23" s="628"/>
      <c r="F23" s="628"/>
      <c r="G23" s="628"/>
      <c r="H23" s="628"/>
      <c r="I23" s="628"/>
    </row>
    <row r="24" spans="1:9" x14ac:dyDescent="0.25">
      <c r="A24" s="627"/>
      <c r="B24" s="628"/>
      <c r="C24" s="628"/>
      <c r="D24" s="628"/>
      <c r="E24" s="628"/>
      <c r="F24" s="628"/>
      <c r="G24" s="628"/>
      <c r="H24" s="628"/>
      <c r="I24" s="628"/>
    </row>
    <row r="25" spans="1:9" x14ac:dyDescent="0.25">
      <c r="A25" s="627"/>
      <c r="B25" s="628"/>
      <c r="C25" s="628"/>
      <c r="D25" s="628"/>
      <c r="E25" s="628"/>
      <c r="F25" s="628"/>
      <c r="G25" s="628"/>
      <c r="H25" s="628"/>
      <c r="I25" s="628"/>
    </row>
    <row r="26" spans="1:9" x14ac:dyDescent="0.25">
      <c r="A26" s="627"/>
      <c r="B26" s="628"/>
      <c r="C26" s="628"/>
      <c r="D26" s="628"/>
      <c r="E26" s="628"/>
      <c r="F26" s="628"/>
      <c r="G26" s="628"/>
      <c r="H26" s="628"/>
      <c r="I26" s="628"/>
    </row>
    <row r="27" spans="1:9" x14ac:dyDescent="0.25">
      <c r="A27" s="627"/>
      <c r="B27" s="627"/>
      <c r="C27" s="627"/>
      <c r="D27" s="627"/>
      <c r="E27" s="627"/>
      <c r="F27" s="627"/>
      <c r="G27" s="627"/>
      <c r="H27" s="627"/>
      <c r="I27" s="627"/>
    </row>
    <row r="28" spans="1:9" x14ac:dyDescent="0.25">
      <c r="A28" s="627"/>
      <c r="B28" s="627"/>
      <c r="C28" s="627"/>
      <c r="D28" s="627"/>
      <c r="E28" s="627"/>
      <c r="F28" s="627"/>
      <c r="G28" s="627"/>
      <c r="H28" s="627"/>
      <c r="I28" s="627"/>
    </row>
    <row r="29" spans="1:9" x14ac:dyDescent="0.25">
      <c r="A29" s="627"/>
      <c r="B29" s="627"/>
      <c r="C29" s="627"/>
      <c r="D29" s="627"/>
      <c r="E29" s="627"/>
      <c r="F29" s="627"/>
      <c r="G29" s="627"/>
      <c r="H29" s="627"/>
      <c r="I29" s="627"/>
    </row>
    <row r="30" spans="1:9" x14ac:dyDescent="0.25">
      <c r="A30" s="627"/>
      <c r="B30" s="627"/>
      <c r="C30" s="627"/>
      <c r="D30" s="627"/>
      <c r="E30" s="627"/>
      <c r="F30" s="627"/>
      <c r="G30" s="627"/>
      <c r="H30" s="627"/>
      <c r="I30" s="627"/>
    </row>
    <row r="31" spans="1:9" x14ac:dyDescent="0.25">
      <c r="A31" s="627"/>
      <c r="B31" s="627"/>
      <c r="C31" s="627"/>
      <c r="D31" s="627"/>
      <c r="E31" s="627"/>
      <c r="F31" s="627"/>
      <c r="G31" s="627"/>
      <c r="H31" s="627"/>
      <c r="I31" s="627"/>
    </row>
    <row r="32" spans="1:9" x14ac:dyDescent="0.25">
      <c r="A32" s="627"/>
      <c r="B32" s="627"/>
      <c r="C32" s="627"/>
      <c r="D32" s="627"/>
      <c r="E32" s="627"/>
      <c r="F32" s="627"/>
      <c r="G32" s="627"/>
      <c r="H32" s="627"/>
      <c r="I32" s="627"/>
    </row>
    <row r="33" spans="1:9" x14ac:dyDescent="0.25">
      <c r="A33" s="627"/>
      <c r="B33" s="627"/>
      <c r="C33" s="627"/>
      <c r="D33" s="627"/>
      <c r="E33" s="627"/>
      <c r="F33" s="627"/>
      <c r="G33" s="627"/>
      <c r="H33" s="627"/>
      <c r="I33" s="627"/>
    </row>
    <row r="34" spans="1:9" x14ac:dyDescent="0.25">
      <c r="A34" s="627"/>
      <c r="B34" s="627"/>
      <c r="C34" s="627"/>
      <c r="D34" s="627"/>
      <c r="E34" s="627"/>
      <c r="F34" s="627"/>
      <c r="G34" s="627"/>
      <c r="H34" s="627"/>
      <c r="I34" s="627"/>
    </row>
    <row r="35" spans="1:9" x14ac:dyDescent="0.25">
      <c r="A35" s="627"/>
      <c r="B35" s="627"/>
      <c r="C35" s="627"/>
      <c r="D35" s="627"/>
      <c r="E35" s="627"/>
      <c r="F35" s="627"/>
      <c r="G35" s="627"/>
      <c r="H35" s="627"/>
      <c r="I35" s="627"/>
    </row>
    <row r="36" spans="1:9" x14ac:dyDescent="0.25">
      <c r="A36" s="627"/>
      <c r="B36" s="627"/>
      <c r="C36" s="627"/>
      <c r="D36" s="627"/>
      <c r="E36" s="627"/>
      <c r="F36" s="627"/>
      <c r="G36" s="627"/>
      <c r="H36" s="627"/>
      <c r="I36" s="627"/>
    </row>
    <row r="37" spans="1:9" x14ac:dyDescent="0.25">
      <c r="A37" s="627"/>
      <c r="B37" s="627"/>
      <c r="C37" s="627"/>
      <c r="D37" s="627"/>
      <c r="E37" s="627"/>
      <c r="F37" s="627"/>
      <c r="G37" s="627"/>
      <c r="H37" s="627"/>
      <c r="I37" s="627"/>
    </row>
    <row r="38" spans="1:9" x14ac:dyDescent="0.25">
      <c r="A38" s="627"/>
      <c r="B38" s="627"/>
      <c r="C38" s="627"/>
      <c r="D38" s="627"/>
      <c r="E38" s="627"/>
      <c r="F38" s="627"/>
      <c r="G38" s="627"/>
      <c r="H38" s="627"/>
      <c r="I38" s="627"/>
    </row>
    <row r="39" spans="1:9" x14ac:dyDescent="0.25">
      <c r="A39" s="627"/>
      <c r="B39" s="627"/>
      <c r="C39" s="627"/>
      <c r="D39" s="627"/>
      <c r="E39" s="627"/>
      <c r="F39" s="627"/>
      <c r="G39" s="627"/>
      <c r="H39" s="627"/>
      <c r="I39" s="627"/>
    </row>
    <row r="40" spans="1:9" x14ac:dyDescent="0.25">
      <c r="A40" s="627"/>
      <c r="B40" s="627"/>
      <c r="C40" s="627"/>
      <c r="D40" s="627"/>
      <c r="E40" s="627"/>
      <c r="F40" s="627"/>
      <c r="G40" s="627"/>
      <c r="H40" s="627"/>
      <c r="I40" s="627"/>
    </row>
    <row r="41" spans="1:9" x14ac:dyDescent="0.25">
      <c r="A41" s="627"/>
      <c r="B41" s="627"/>
      <c r="C41" s="627"/>
      <c r="D41" s="627"/>
      <c r="E41" s="627"/>
      <c r="F41" s="627"/>
      <c r="G41" s="627"/>
      <c r="H41" s="627"/>
      <c r="I41" s="627"/>
    </row>
    <row r="42" spans="1:9" x14ac:dyDescent="0.25">
      <c r="A42" s="627"/>
      <c r="B42" s="627"/>
      <c r="C42" s="627"/>
      <c r="D42" s="627"/>
      <c r="E42" s="627"/>
      <c r="F42" s="627"/>
      <c r="G42" s="627"/>
      <c r="H42" s="627"/>
      <c r="I42" s="627"/>
    </row>
    <row r="43" spans="1:9" x14ac:dyDescent="0.25">
      <c r="A43" s="627"/>
      <c r="B43" s="627"/>
      <c r="C43" s="627"/>
      <c r="D43" s="627"/>
      <c r="E43" s="627"/>
      <c r="F43" s="627"/>
      <c r="G43" s="627"/>
      <c r="H43" s="627"/>
      <c r="I43" s="627"/>
    </row>
    <row r="44" spans="1:9" x14ac:dyDescent="0.25">
      <c r="A44" s="627"/>
      <c r="B44" s="627"/>
      <c r="C44" s="627"/>
      <c r="D44" s="627"/>
      <c r="E44" s="627"/>
      <c r="F44" s="627"/>
      <c r="G44" s="627"/>
      <c r="H44" s="627"/>
      <c r="I44" s="627"/>
    </row>
    <row r="45" spans="1:9" x14ac:dyDescent="0.25">
      <c r="A45" s="627"/>
      <c r="B45" s="627"/>
      <c r="C45" s="627"/>
      <c r="D45" s="627"/>
      <c r="E45" s="627"/>
      <c r="F45" s="627"/>
      <c r="G45" s="627"/>
      <c r="H45" s="627"/>
      <c r="I45" s="627"/>
    </row>
    <row r="46" spans="1:9" x14ac:dyDescent="0.25">
      <c r="A46" s="627"/>
      <c r="B46" s="627"/>
      <c r="C46" s="627"/>
      <c r="D46" s="627"/>
      <c r="E46" s="627"/>
      <c r="F46" s="627"/>
      <c r="G46" s="627"/>
      <c r="H46" s="627"/>
      <c r="I46" s="627"/>
    </row>
    <row r="47" spans="1:9" x14ac:dyDescent="0.25">
      <c r="A47" s="627"/>
      <c r="B47" s="627"/>
      <c r="C47" s="627"/>
      <c r="D47" s="627"/>
      <c r="E47" s="627"/>
      <c r="F47" s="627"/>
      <c r="G47" s="627"/>
      <c r="H47" s="627"/>
      <c r="I47" s="627"/>
    </row>
    <row r="48" spans="1:9" x14ac:dyDescent="0.25">
      <c r="A48" s="627"/>
      <c r="B48" s="627"/>
      <c r="C48" s="627"/>
      <c r="D48" s="627"/>
      <c r="E48" s="627"/>
      <c r="F48" s="627"/>
      <c r="G48" s="627"/>
      <c r="H48" s="627"/>
      <c r="I48" s="627"/>
    </row>
    <row r="49" spans="1:9" x14ac:dyDescent="0.25">
      <c r="A49" s="627"/>
      <c r="B49" s="627"/>
      <c r="C49" s="627"/>
      <c r="D49" s="627"/>
      <c r="E49" s="627"/>
      <c r="F49" s="627"/>
      <c r="G49" s="627"/>
      <c r="H49" s="627"/>
      <c r="I49" s="627"/>
    </row>
    <row r="50" spans="1:9" x14ac:dyDescent="0.25">
      <c r="A50" s="627"/>
      <c r="B50" s="627"/>
      <c r="C50" s="627"/>
      <c r="D50" s="627"/>
      <c r="E50" s="627"/>
      <c r="F50" s="627"/>
      <c r="G50" s="627"/>
      <c r="H50" s="627"/>
      <c r="I50" s="627"/>
    </row>
    <row r="51" spans="1:9" x14ac:dyDescent="0.25">
      <c r="A51" s="627"/>
      <c r="B51" s="627"/>
      <c r="C51" s="627"/>
      <c r="D51" s="627"/>
      <c r="E51" s="627"/>
      <c r="F51" s="627"/>
      <c r="G51" s="627"/>
      <c r="H51" s="627"/>
      <c r="I51" s="627"/>
    </row>
    <row r="52" spans="1:9" x14ac:dyDescent="0.25">
      <c r="A52" s="627"/>
      <c r="B52" s="627"/>
      <c r="C52" s="627"/>
      <c r="D52" s="627"/>
      <c r="E52" s="627"/>
      <c r="F52" s="627"/>
      <c r="G52" s="627"/>
      <c r="H52" s="627"/>
      <c r="I52" s="627"/>
    </row>
    <row r="53" spans="1:9" x14ac:dyDescent="0.25">
      <c r="A53" s="627"/>
      <c r="B53" s="627"/>
      <c r="C53" s="627"/>
      <c r="D53" s="627"/>
      <c r="E53" s="627"/>
      <c r="F53" s="627"/>
      <c r="G53" s="627"/>
      <c r="H53" s="627"/>
      <c r="I53" s="627"/>
    </row>
    <row r="54" spans="1:9" x14ac:dyDescent="0.25">
      <c r="A54" s="627"/>
      <c r="B54" s="627"/>
      <c r="C54" s="627"/>
      <c r="D54" s="627"/>
      <c r="E54" s="627"/>
      <c r="F54" s="627"/>
      <c r="G54" s="627"/>
      <c r="H54" s="627"/>
      <c r="I54" s="627"/>
    </row>
    <row r="55" spans="1:9" x14ac:dyDescent="0.25">
      <c r="A55" s="627"/>
      <c r="B55" s="627"/>
      <c r="C55" s="627"/>
      <c r="D55" s="627"/>
      <c r="E55" s="627"/>
      <c r="F55" s="627"/>
      <c r="G55" s="627"/>
      <c r="H55" s="627"/>
      <c r="I55" s="627"/>
    </row>
    <row r="56" spans="1:9" x14ac:dyDescent="0.25">
      <c r="A56" s="627"/>
      <c r="B56" s="627"/>
      <c r="C56" s="627"/>
      <c r="D56" s="627"/>
      <c r="E56" s="627"/>
      <c r="F56" s="627"/>
      <c r="G56" s="627"/>
      <c r="H56" s="627"/>
      <c r="I56" s="627"/>
    </row>
    <row r="57" spans="1:9" x14ac:dyDescent="0.25">
      <c r="A57" s="627"/>
      <c r="B57" s="627"/>
      <c r="C57" s="627"/>
      <c r="D57" s="627"/>
      <c r="E57" s="627"/>
      <c r="F57" s="627"/>
      <c r="G57" s="627"/>
      <c r="H57" s="627"/>
      <c r="I57" s="627"/>
    </row>
    <row r="58" spans="1:9" x14ac:dyDescent="0.25">
      <c r="A58" s="627"/>
      <c r="B58" s="627"/>
      <c r="C58" s="627"/>
      <c r="D58" s="627"/>
      <c r="E58" s="627"/>
      <c r="F58" s="627"/>
      <c r="G58" s="627"/>
      <c r="H58" s="627"/>
      <c r="I58" s="627"/>
    </row>
    <row r="59" spans="1:9" x14ac:dyDescent="0.25">
      <c r="A59" s="627"/>
      <c r="B59" s="627"/>
      <c r="C59" s="627"/>
      <c r="D59" s="627"/>
      <c r="E59" s="627"/>
      <c r="F59" s="627"/>
      <c r="G59" s="627"/>
      <c r="H59" s="627"/>
      <c r="I59" s="627"/>
    </row>
    <row r="60" spans="1:9" x14ac:dyDescent="0.25">
      <c r="A60" s="627"/>
      <c r="B60" s="627"/>
      <c r="C60" s="627"/>
      <c r="D60" s="627"/>
      <c r="E60" s="627"/>
      <c r="F60" s="627"/>
      <c r="G60" s="627"/>
      <c r="H60" s="627"/>
      <c r="I60" s="627"/>
    </row>
    <row r="61" spans="1:9" x14ac:dyDescent="0.25">
      <c r="A61" s="627"/>
      <c r="B61" s="627"/>
      <c r="C61" s="627"/>
      <c r="D61" s="627"/>
      <c r="E61" s="627"/>
      <c r="F61" s="627"/>
      <c r="G61" s="627"/>
      <c r="H61" s="627"/>
      <c r="I61" s="627"/>
    </row>
    <row r="62" spans="1:9" x14ac:dyDescent="0.25">
      <c r="A62" s="627"/>
      <c r="B62" s="627"/>
      <c r="C62" s="627"/>
      <c r="D62" s="627"/>
      <c r="E62" s="627"/>
      <c r="F62" s="627"/>
      <c r="G62" s="627"/>
      <c r="H62" s="627"/>
      <c r="I62" s="627"/>
    </row>
    <row r="63" spans="1:9" x14ac:dyDescent="0.25">
      <c r="A63" s="627"/>
      <c r="B63" s="627"/>
      <c r="C63" s="627"/>
      <c r="D63" s="627"/>
      <c r="E63" s="627"/>
      <c r="F63" s="627"/>
      <c r="G63" s="627"/>
      <c r="H63" s="627"/>
      <c r="I63" s="627"/>
    </row>
    <row r="64" spans="1:9" x14ac:dyDescent="0.25">
      <c r="A64" s="627"/>
      <c r="B64" s="627"/>
      <c r="C64" s="627"/>
      <c r="D64" s="627"/>
      <c r="E64" s="627"/>
      <c r="F64" s="627"/>
      <c r="G64" s="627"/>
      <c r="H64" s="627"/>
      <c r="I64" s="627"/>
    </row>
    <row r="65" spans="1:9" x14ac:dyDescent="0.25">
      <c r="A65" s="627"/>
      <c r="B65" s="627"/>
      <c r="C65" s="627"/>
      <c r="D65" s="627"/>
      <c r="E65" s="627"/>
      <c r="F65" s="627"/>
      <c r="G65" s="627"/>
      <c r="H65" s="627"/>
      <c r="I65" s="627"/>
    </row>
    <row r="66" spans="1:9" x14ac:dyDescent="0.25">
      <c r="A66" s="627"/>
      <c r="B66" s="627"/>
      <c r="C66" s="627"/>
      <c r="D66" s="627"/>
      <c r="E66" s="627"/>
      <c r="F66" s="627"/>
      <c r="G66" s="627"/>
      <c r="H66" s="627"/>
      <c r="I66" s="627"/>
    </row>
    <row r="67" spans="1:9" x14ac:dyDescent="0.25">
      <c r="A67" s="627"/>
      <c r="B67" s="627"/>
      <c r="C67" s="627"/>
      <c r="D67" s="627"/>
      <c r="E67" s="627"/>
      <c r="F67" s="627"/>
      <c r="G67" s="627"/>
      <c r="H67" s="627"/>
      <c r="I67" s="627"/>
    </row>
    <row r="68" spans="1:9" x14ac:dyDescent="0.25">
      <c r="A68" s="627"/>
      <c r="B68" s="627"/>
      <c r="C68" s="627"/>
      <c r="D68" s="627"/>
      <c r="E68" s="627"/>
      <c r="F68" s="627"/>
      <c r="G68" s="627"/>
      <c r="H68" s="627"/>
      <c r="I68" s="627"/>
    </row>
    <row r="69" spans="1:9" x14ac:dyDescent="0.25">
      <c r="A69" s="627"/>
      <c r="B69" s="627"/>
      <c r="C69" s="627"/>
      <c r="D69" s="627"/>
      <c r="E69" s="627"/>
      <c r="F69" s="627"/>
      <c r="G69" s="627"/>
      <c r="H69" s="627"/>
      <c r="I69" s="627"/>
    </row>
    <row r="70" spans="1:9" x14ac:dyDescent="0.25">
      <c r="A70" s="627"/>
      <c r="B70" s="627"/>
      <c r="C70" s="627"/>
      <c r="D70" s="627"/>
      <c r="E70" s="627"/>
      <c r="F70" s="627"/>
      <c r="G70" s="627"/>
      <c r="H70" s="627"/>
      <c r="I70" s="627"/>
    </row>
    <row r="71" spans="1:9" x14ac:dyDescent="0.25">
      <c r="A71" s="627"/>
      <c r="B71" s="627"/>
      <c r="C71" s="627"/>
      <c r="D71" s="627"/>
      <c r="E71" s="627"/>
      <c r="F71" s="627"/>
      <c r="G71" s="627"/>
      <c r="H71" s="627"/>
      <c r="I71" s="627"/>
    </row>
    <row r="72" spans="1:9" x14ac:dyDescent="0.25">
      <c r="A72" s="627"/>
      <c r="B72" s="627"/>
      <c r="C72" s="627"/>
      <c r="D72" s="627"/>
      <c r="E72" s="627"/>
      <c r="F72" s="627"/>
      <c r="G72" s="627"/>
      <c r="H72" s="627"/>
      <c r="I72" s="627"/>
    </row>
    <row r="73" spans="1:9" x14ac:dyDescent="0.25">
      <c r="A73" s="627"/>
      <c r="B73" s="627"/>
      <c r="C73" s="627"/>
      <c r="D73" s="627"/>
      <c r="E73" s="627"/>
      <c r="F73" s="627"/>
      <c r="G73" s="627"/>
      <c r="H73" s="627"/>
      <c r="I73" s="627"/>
    </row>
    <row r="74" spans="1:9" x14ac:dyDescent="0.25">
      <c r="A74" s="627"/>
      <c r="B74" s="627"/>
      <c r="C74" s="627"/>
      <c r="D74" s="627"/>
      <c r="E74" s="627"/>
      <c r="F74" s="627"/>
      <c r="G74" s="627"/>
      <c r="H74" s="627"/>
      <c r="I74" s="627"/>
    </row>
    <row r="75" spans="1:9" x14ac:dyDescent="0.25">
      <c r="A75" s="627"/>
      <c r="B75" s="627"/>
      <c r="C75" s="627"/>
      <c r="D75" s="627"/>
      <c r="E75" s="627"/>
      <c r="F75" s="627"/>
      <c r="G75" s="627"/>
      <c r="H75" s="627"/>
      <c r="I75" s="627"/>
    </row>
    <row r="76" spans="1:9" x14ac:dyDescent="0.25">
      <c r="A76" s="627"/>
      <c r="B76" s="627"/>
      <c r="C76" s="627"/>
      <c r="D76" s="627"/>
      <c r="E76" s="627"/>
      <c r="F76" s="627"/>
      <c r="G76" s="627"/>
      <c r="H76" s="627"/>
      <c r="I76" s="627"/>
    </row>
    <row r="77" spans="1:9" x14ac:dyDescent="0.25">
      <c r="A77" s="627"/>
      <c r="B77" s="627"/>
      <c r="C77" s="627"/>
      <c r="D77" s="627"/>
      <c r="E77" s="627"/>
      <c r="F77" s="627"/>
      <c r="G77" s="627"/>
      <c r="H77" s="627"/>
      <c r="I77" s="627"/>
    </row>
    <row r="78" spans="1:9" x14ac:dyDescent="0.25">
      <c r="A78" s="627"/>
      <c r="B78" s="627"/>
      <c r="C78" s="627"/>
      <c r="D78" s="627"/>
      <c r="E78" s="627"/>
      <c r="F78" s="627"/>
      <c r="G78" s="627"/>
      <c r="H78" s="627"/>
      <c r="I78" s="627"/>
    </row>
    <row r="79" spans="1:9" x14ac:dyDescent="0.25">
      <c r="A79" s="627"/>
      <c r="B79" s="627"/>
      <c r="C79" s="627"/>
      <c r="D79" s="627"/>
      <c r="E79" s="627"/>
      <c r="F79" s="627"/>
      <c r="G79" s="627"/>
      <c r="H79" s="627"/>
      <c r="I79" s="627"/>
    </row>
    <row r="80" spans="1:9" x14ac:dyDescent="0.25">
      <c r="A80" s="627"/>
      <c r="B80" s="627"/>
      <c r="C80" s="627"/>
      <c r="D80" s="627"/>
      <c r="E80" s="627"/>
      <c r="F80" s="627"/>
      <c r="G80" s="627"/>
      <c r="H80" s="627"/>
      <c r="I80" s="627"/>
    </row>
    <row r="81" spans="1:9" x14ac:dyDescent="0.25">
      <c r="A81" s="627"/>
      <c r="B81" s="627"/>
      <c r="C81" s="627"/>
      <c r="D81" s="627"/>
      <c r="E81" s="627"/>
      <c r="F81" s="627"/>
      <c r="G81" s="627"/>
      <c r="H81" s="627"/>
      <c r="I81" s="627"/>
    </row>
    <row r="82" spans="1:9" x14ac:dyDescent="0.25">
      <c r="A82" s="627"/>
      <c r="B82" s="627"/>
      <c r="C82" s="627"/>
      <c r="D82" s="627"/>
      <c r="E82" s="627"/>
      <c r="F82" s="627"/>
      <c r="G82" s="627"/>
      <c r="H82" s="627"/>
      <c r="I82" s="627"/>
    </row>
    <row r="83" spans="1:9" x14ac:dyDescent="0.25">
      <c r="A83" s="627"/>
      <c r="B83" s="627"/>
      <c r="C83" s="627"/>
      <c r="D83" s="627"/>
      <c r="E83" s="627"/>
      <c r="F83" s="627"/>
      <c r="G83" s="627"/>
      <c r="H83" s="627"/>
      <c r="I83" s="627"/>
    </row>
    <row r="84" spans="1:9" x14ac:dyDescent="0.25">
      <c r="A84" s="627"/>
      <c r="B84" s="627"/>
      <c r="C84" s="627"/>
      <c r="D84" s="627"/>
      <c r="E84" s="627"/>
      <c r="F84" s="627"/>
      <c r="G84" s="627"/>
      <c r="H84" s="627"/>
      <c r="I84" s="627"/>
    </row>
    <row r="85" spans="1:9" x14ac:dyDescent="0.25">
      <c r="A85" s="627"/>
      <c r="B85" s="627"/>
      <c r="C85" s="627"/>
      <c r="D85" s="627"/>
      <c r="E85" s="627"/>
      <c r="F85" s="627"/>
      <c r="G85" s="627"/>
      <c r="H85" s="627"/>
      <c r="I85" s="627"/>
    </row>
    <row r="86" spans="1:9" x14ac:dyDescent="0.25">
      <c r="A86" s="627"/>
      <c r="B86" s="627"/>
      <c r="C86" s="627"/>
      <c r="D86" s="627"/>
      <c r="E86" s="627"/>
      <c r="F86" s="627"/>
      <c r="G86" s="627"/>
      <c r="H86" s="627"/>
      <c r="I86" s="627"/>
    </row>
    <row r="87" spans="1:9" x14ac:dyDescent="0.25">
      <c r="A87" s="627"/>
      <c r="B87" s="627"/>
      <c r="C87" s="627"/>
      <c r="D87" s="627"/>
      <c r="E87" s="627"/>
      <c r="F87" s="627"/>
      <c r="G87" s="627"/>
      <c r="H87" s="627"/>
      <c r="I87" s="627"/>
    </row>
    <row r="88" spans="1:9" x14ac:dyDescent="0.25">
      <c r="A88" s="627"/>
      <c r="B88" s="627"/>
      <c r="C88" s="627"/>
      <c r="D88" s="627"/>
      <c r="E88" s="627"/>
      <c r="F88" s="627"/>
      <c r="G88" s="627"/>
      <c r="H88" s="627"/>
      <c r="I88" s="627"/>
    </row>
    <row r="89" spans="1:9" x14ac:dyDescent="0.25">
      <c r="A89" s="627"/>
      <c r="B89" s="627"/>
      <c r="C89" s="627"/>
      <c r="D89" s="627"/>
      <c r="E89" s="627"/>
      <c r="F89" s="627"/>
      <c r="G89" s="627"/>
      <c r="H89" s="627"/>
      <c r="I89" s="627"/>
    </row>
    <row r="90" spans="1:9" x14ac:dyDescent="0.25">
      <c r="A90" s="627"/>
      <c r="B90" s="627"/>
      <c r="C90" s="627"/>
      <c r="D90" s="627"/>
      <c r="E90" s="627"/>
      <c r="F90" s="627"/>
      <c r="G90" s="627"/>
      <c r="H90" s="627"/>
      <c r="I90" s="627"/>
    </row>
    <row r="91" spans="1:9" x14ac:dyDescent="0.25">
      <c r="A91" s="627"/>
      <c r="B91" s="627"/>
      <c r="C91" s="627"/>
      <c r="D91" s="627"/>
      <c r="E91" s="627"/>
      <c r="F91" s="627"/>
      <c r="G91" s="627"/>
      <c r="H91" s="627"/>
      <c r="I91" s="627"/>
    </row>
    <row r="92" spans="1:9" x14ac:dyDescent="0.25">
      <c r="A92" s="627"/>
      <c r="B92" s="627"/>
      <c r="C92" s="627"/>
      <c r="D92" s="627"/>
      <c r="E92" s="627"/>
      <c r="F92" s="627"/>
      <c r="G92" s="627"/>
      <c r="H92" s="627"/>
      <c r="I92" s="627"/>
    </row>
    <row r="93" spans="1:9" x14ac:dyDescent="0.25">
      <c r="A93" s="627"/>
      <c r="B93" s="627"/>
      <c r="C93" s="627"/>
      <c r="D93" s="627"/>
      <c r="E93" s="627"/>
      <c r="F93" s="627"/>
      <c r="G93" s="627"/>
      <c r="H93" s="627"/>
      <c r="I93" s="627"/>
    </row>
    <row r="94" spans="1:9" x14ac:dyDescent="0.25">
      <c r="A94" s="627"/>
      <c r="B94" s="627"/>
      <c r="C94" s="627"/>
      <c r="D94" s="627"/>
      <c r="E94" s="627"/>
      <c r="F94" s="627"/>
      <c r="G94" s="627"/>
      <c r="H94" s="627"/>
      <c r="I94" s="627"/>
    </row>
    <row r="95" spans="1:9" x14ac:dyDescent="0.25">
      <c r="A95" s="627"/>
      <c r="B95" s="627"/>
      <c r="C95" s="627"/>
      <c r="D95" s="627"/>
      <c r="E95" s="627"/>
      <c r="F95" s="627"/>
      <c r="G95" s="627"/>
      <c r="H95" s="627"/>
      <c r="I95" s="627"/>
    </row>
    <row r="96" spans="1:9" x14ac:dyDescent="0.25">
      <c r="A96" s="627"/>
      <c r="B96" s="627"/>
      <c r="C96" s="627"/>
      <c r="D96" s="627"/>
      <c r="E96" s="627"/>
      <c r="F96" s="627"/>
      <c r="G96" s="627"/>
      <c r="H96" s="627"/>
      <c r="I96" s="627"/>
    </row>
    <row r="97" spans="1:9" x14ac:dyDescent="0.25">
      <c r="A97" s="627"/>
      <c r="B97" s="627"/>
      <c r="C97" s="627"/>
      <c r="D97" s="627"/>
      <c r="E97" s="627"/>
      <c r="F97" s="627"/>
      <c r="G97" s="627"/>
      <c r="H97" s="627"/>
      <c r="I97" s="627"/>
    </row>
    <row r="98" spans="1:9" x14ac:dyDescent="0.25">
      <c r="A98" s="627"/>
      <c r="B98" s="627"/>
      <c r="C98" s="627"/>
      <c r="D98" s="627"/>
      <c r="E98" s="627"/>
      <c r="F98" s="627"/>
      <c r="G98" s="627"/>
      <c r="H98" s="627"/>
      <c r="I98" s="627"/>
    </row>
    <row r="99" spans="1:9" x14ac:dyDescent="0.25">
      <c r="A99" s="627"/>
      <c r="B99" s="627"/>
      <c r="C99" s="627"/>
      <c r="D99" s="627"/>
      <c r="E99" s="627"/>
      <c r="F99" s="627"/>
      <c r="G99" s="627"/>
      <c r="H99" s="627"/>
      <c r="I99" s="627"/>
    </row>
    <row r="100" spans="1:9" x14ac:dyDescent="0.25">
      <c r="A100" s="627"/>
      <c r="B100" s="627"/>
      <c r="C100" s="627"/>
      <c r="D100" s="627"/>
      <c r="E100" s="627"/>
      <c r="F100" s="627"/>
      <c r="G100" s="627"/>
      <c r="H100" s="627"/>
      <c r="I100" s="627"/>
    </row>
    <row r="101" spans="1:9" x14ac:dyDescent="0.25">
      <c r="A101" s="627"/>
      <c r="B101" s="627"/>
      <c r="C101" s="627"/>
      <c r="D101" s="627"/>
      <c r="E101" s="627"/>
      <c r="F101" s="627"/>
      <c r="G101" s="627"/>
      <c r="H101" s="627"/>
      <c r="I101" s="627"/>
    </row>
    <row r="102" spans="1:9" x14ac:dyDescent="0.25">
      <c r="A102" s="627"/>
      <c r="B102" s="627"/>
      <c r="C102" s="627"/>
      <c r="D102" s="627"/>
      <c r="E102" s="627"/>
      <c r="F102" s="627"/>
      <c r="G102" s="627"/>
      <c r="H102" s="627"/>
      <c r="I102" s="627"/>
    </row>
    <row r="103" spans="1:9" x14ac:dyDescent="0.25">
      <c r="A103" s="627"/>
      <c r="B103" s="627"/>
      <c r="C103" s="627"/>
      <c r="D103" s="627"/>
      <c r="E103" s="627"/>
      <c r="F103" s="627"/>
      <c r="G103" s="627"/>
      <c r="H103" s="627"/>
      <c r="I103" s="627"/>
    </row>
    <row r="104" spans="1:9" x14ac:dyDescent="0.25">
      <c r="A104" s="627"/>
      <c r="B104" s="627"/>
      <c r="C104" s="627"/>
      <c r="D104" s="627"/>
      <c r="E104" s="627"/>
      <c r="F104" s="627"/>
      <c r="G104" s="627"/>
      <c r="H104" s="627"/>
      <c r="I104" s="627"/>
    </row>
    <row r="105" spans="1:9" x14ac:dyDescent="0.25">
      <c r="A105" s="627"/>
      <c r="B105" s="627"/>
      <c r="C105" s="627"/>
      <c r="D105" s="627"/>
      <c r="E105" s="627"/>
      <c r="F105" s="627"/>
      <c r="G105" s="627"/>
      <c r="H105" s="627"/>
      <c r="I105" s="627"/>
    </row>
    <row r="106" spans="1:9" x14ac:dyDescent="0.25">
      <c r="A106" s="627"/>
      <c r="B106" s="627"/>
      <c r="C106" s="627"/>
      <c r="D106" s="627"/>
      <c r="E106" s="627"/>
      <c r="F106" s="627"/>
      <c r="G106" s="627"/>
      <c r="H106" s="627"/>
      <c r="I106" s="627"/>
    </row>
    <row r="107" spans="1:9" x14ac:dyDescent="0.25">
      <c r="A107" s="627"/>
      <c r="B107" s="627"/>
      <c r="C107" s="627"/>
      <c r="D107" s="627"/>
      <c r="E107" s="627"/>
      <c r="F107" s="627"/>
      <c r="G107" s="627"/>
      <c r="H107" s="627"/>
      <c r="I107" s="627"/>
    </row>
    <row r="108" spans="1:9" x14ac:dyDescent="0.25">
      <c r="A108" s="627"/>
      <c r="B108" s="627"/>
      <c r="C108" s="627"/>
      <c r="D108" s="627"/>
      <c r="E108" s="627"/>
      <c r="F108" s="627"/>
      <c r="G108" s="627"/>
      <c r="H108" s="627"/>
      <c r="I108" s="627"/>
    </row>
    <row r="109" spans="1:9" x14ac:dyDescent="0.25">
      <c r="A109" s="627"/>
      <c r="B109" s="627"/>
      <c r="C109" s="627"/>
      <c r="D109" s="627"/>
      <c r="E109" s="627"/>
      <c r="F109" s="627"/>
      <c r="G109" s="627"/>
      <c r="H109" s="627"/>
      <c r="I109" s="627"/>
    </row>
    <row r="110" spans="1:9" x14ac:dyDescent="0.25">
      <c r="A110" s="627"/>
      <c r="B110" s="627"/>
      <c r="C110" s="627"/>
      <c r="D110" s="627"/>
      <c r="E110" s="627"/>
      <c r="F110" s="627"/>
      <c r="G110" s="627"/>
      <c r="H110" s="627"/>
      <c r="I110" s="627"/>
    </row>
    <row r="111" spans="1:9" x14ac:dyDescent="0.25">
      <c r="A111" s="627"/>
      <c r="B111" s="627"/>
      <c r="C111" s="627"/>
      <c r="D111" s="627"/>
      <c r="E111" s="627"/>
      <c r="F111" s="627"/>
      <c r="G111" s="627"/>
      <c r="H111" s="627"/>
      <c r="I111" s="627"/>
    </row>
    <row r="112" spans="1:9" x14ac:dyDescent="0.25">
      <c r="A112" s="627"/>
      <c r="B112" s="627"/>
      <c r="C112" s="627"/>
      <c r="D112" s="627"/>
      <c r="E112" s="627"/>
      <c r="F112" s="627"/>
      <c r="G112" s="627"/>
      <c r="H112" s="627"/>
      <c r="I112" s="627"/>
    </row>
    <row r="113" spans="1:9" x14ac:dyDescent="0.25">
      <c r="A113" s="627"/>
      <c r="B113" s="627"/>
      <c r="C113" s="627"/>
      <c r="D113" s="627"/>
      <c r="E113" s="627"/>
      <c r="F113" s="627"/>
      <c r="G113" s="627"/>
      <c r="H113" s="627"/>
      <c r="I113" s="627"/>
    </row>
    <row r="114" spans="1:9" x14ac:dyDescent="0.25">
      <c r="A114" s="627"/>
      <c r="B114" s="627"/>
      <c r="C114" s="627"/>
      <c r="D114" s="627"/>
      <c r="E114" s="627"/>
      <c r="F114" s="627"/>
      <c r="G114" s="627"/>
      <c r="H114" s="627"/>
      <c r="I114" s="627"/>
    </row>
    <row r="115" spans="1:9" x14ac:dyDescent="0.25">
      <c r="A115" s="627"/>
      <c r="B115" s="627"/>
      <c r="C115" s="627"/>
      <c r="D115" s="627"/>
      <c r="E115" s="627"/>
      <c r="F115" s="627"/>
      <c r="G115" s="627"/>
      <c r="H115" s="627"/>
      <c r="I115" s="627"/>
    </row>
    <row r="116" spans="1:9" x14ac:dyDescent="0.25">
      <c r="A116" s="627"/>
      <c r="B116" s="627"/>
      <c r="C116" s="627"/>
      <c r="D116" s="627"/>
      <c r="E116" s="627"/>
      <c r="F116" s="627"/>
      <c r="G116" s="627"/>
      <c r="H116" s="627"/>
      <c r="I116" s="627"/>
    </row>
    <row r="117" spans="1:9" x14ac:dyDescent="0.25">
      <c r="A117" s="627"/>
      <c r="B117" s="627"/>
      <c r="C117" s="627"/>
      <c r="D117" s="627"/>
      <c r="E117" s="627"/>
      <c r="F117" s="627"/>
      <c r="G117" s="627"/>
      <c r="H117" s="627"/>
      <c r="I117" s="627"/>
    </row>
    <row r="118" spans="1:9" x14ac:dyDescent="0.25">
      <c r="A118" s="627"/>
      <c r="B118" s="627"/>
      <c r="C118" s="627"/>
      <c r="D118" s="627"/>
      <c r="E118" s="627"/>
      <c r="F118" s="627"/>
      <c r="G118" s="627"/>
      <c r="H118" s="627"/>
      <c r="I118" s="627"/>
    </row>
    <row r="119" spans="1:9" x14ac:dyDescent="0.25">
      <c r="A119" s="627"/>
      <c r="B119" s="627"/>
      <c r="C119" s="627"/>
      <c r="D119" s="627"/>
      <c r="E119" s="627"/>
      <c r="F119" s="627"/>
      <c r="G119" s="627"/>
      <c r="H119" s="627"/>
      <c r="I119" s="627"/>
    </row>
    <row r="120" spans="1:9" x14ac:dyDescent="0.25">
      <c r="A120" s="627"/>
      <c r="B120" s="627"/>
      <c r="C120" s="627"/>
      <c r="D120" s="627"/>
      <c r="E120" s="627"/>
      <c r="F120" s="627"/>
      <c r="G120" s="627"/>
      <c r="H120" s="627"/>
      <c r="I120" s="627"/>
    </row>
    <row r="121" spans="1:9" x14ac:dyDescent="0.25">
      <c r="A121" s="627"/>
      <c r="B121" s="627"/>
      <c r="C121" s="627"/>
      <c r="D121" s="627"/>
      <c r="E121" s="627"/>
      <c r="F121" s="627"/>
      <c r="G121" s="627"/>
      <c r="H121" s="627"/>
      <c r="I121" s="627"/>
    </row>
    <row r="122" spans="1:9" x14ac:dyDescent="0.25">
      <c r="A122" s="627"/>
      <c r="B122" s="627"/>
      <c r="C122" s="627"/>
      <c r="D122" s="627"/>
      <c r="E122" s="627"/>
      <c r="F122" s="627"/>
      <c r="G122" s="627"/>
      <c r="H122" s="627"/>
      <c r="I122" s="627"/>
    </row>
    <row r="123" spans="1:9" x14ac:dyDescent="0.25">
      <c r="A123" s="627"/>
      <c r="B123" s="627"/>
      <c r="C123" s="627"/>
      <c r="D123" s="627"/>
      <c r="E123" s="627"/>
      <c r="F123" s="627"/>
      <c r="G123" s="627"/>
      <c r="H123" s="627"/>
      <c r="I123" s="627"/>
    </row>
    <row r="124" spans="1:9" x14ac:dyDescent="0.25">
      <c r="A124" s="627"/>
      <c r="B124" s="627"/>
      <c r="C124" s="627"/>
      <c r="D124" s="627"/>
      <c r="E124" s="627"/>
      <c r="F124" s="627"/>
      <c r="G124" s="627"/>
      <c r="H124" s="627"/>
      <c r="I124" s="627"/>
    </row>
    <row r="125" spans="1:9" x14ac:dyDescent="0.25">
      <c r="A125" s="627"/>
      <c r="B125" s="627"/>
      <c r="C125" s="627"/>
      <c r="D125" s="627"/>
      <c r="E125" s="627"/>
      <c r="F125" s="627"/>
      <c r="G125" s="627"/>
      <c r="H125" s="627"/>
      <c r="I125" s="627"/>
    </row>
    <row r="126" spans="1:9" x14ac:dyDescent="0.25">
      <c r="A126" s="627"/>
      <c r="B126" s="627"/>
      <c r="C126" s="627"/>
      <c r="D126" s="627"/>
      <c r="E126" s="627"/>
      <c r="F126" s="627"/>
      <c r="G126" s="627"/>
      <c r="H126" s="627"/>
      <c r="I126" s="627"/>
    </row>
    <row r="127" spans="1:9" x14ac:dyDescent="0.25">
      <c r="A127" s="627"/>
      <c r="B127" s="627"/>
      <c r="C127" s="627"/>
      <c r="D127" s="627"/>
      <c r="E127" s="627"/>
      <c r="F127" s="627"/>
      <c r="G127" s="627"/>
      <c r="H127" s="627"/>
      <c r="I127" s="627"/>
    </row>
    <row r="128" spans="1:9" x14ac:dyDescent="0.25">
      <c r="A128" s="627"/>
      <c r="B128" s="627"/>
      <c r="C128" s="627"/>
      <c r="D128" s="627"/>
      <c r="E128" s="627"/>
      <c r="F128" s="627"/>
      <c r="G128" s="627"/>
      <c r="H128" s="627"/>
      <c r="I128" s="627"/>
    </row>
    <row r="129" spans="1:9" x14ac:dyDescent="0.25">
      <c r="A129" s="627"/>
      <c r="B129" s="627"/>
      <c r="C129" s="627"/>
      <c r="D129" s="627"/>
      <c r="E129" s="627"/>
      <c r="F129" s="627"/>
      <c r="G129" s="627"/>
      <c r="H129" s="627"/>
      <c r="I129" s="627"/>
    </row>
    <row r="130" spans="1:9" x14ac:dyDescent="0.25">
      <c r="A130" s="627"/>
      <c r="B130" s="627"/>
      <c r="C130" s="627"/>
      <c r="D130" s="627"/>
      <c r="E130" s="627"/>
      <c r="F130" s="627"/>
      <c r="G130" s="627"/>
      <c r="H130" s="627"/>
      <c r="I130" s="627"/>
    </row>
    <row r="131" spans="1:9" x14ac:dyDescent="0.25">
      <c r="A131" s="627"/>
      <c r="B131" s="627"/>
      <c r="C131" s="627"/>
      <c r="D131" s="627"/>
      <c r="E131" s="627"/>
      <c r="F131" s="627"/>
      <c r="G131" s="627"/>
      <c r="H131" s="627"/>
      <c r="I131" s="627"/>
    </row>
    <row r="132" spans="1:9" x14ac:dyDescent="0.25">
      <c r="A132" s="627"/>
      <c r="B132" s="627"/>
      <c r="C132" s="627"/>
      <c r="D132" s="627"/>
      <c r="E132" s="627"/>
      <c r="F132" s="627"/>
      <c r="G132" s="627"/>
      <c r="H132" s="627"/>
      <c r="I132" s="627"/>
    </row>
    <row r="133" spans="1:9" x14ac:dyDescent="0.25">
      <c r="A133" s="627"/>
      <c r="B133" s="627"/>
      <c r="C133" s="627"/>
      <c r="D133" s="627"/>
      <c r="E133" s="627"/>
      <c r="F133" s="627"/>
      <c r="G133" s="627"/>
      <c r="H133" s="627"/>
      <c r="I133" s="627"/>
    </row>
    <row r="134" spans="1:9" x14ac:dyDescent="0.25">
      <c r="A134" s="627"/>
      <c r="B134" s="627"/>
      <c r="C134" s="627"/>
      <c r="D134" s="627"/>
      <c r="E134" s="627"/>
      <c r="F134" s="627"/>
      <c r="G134" s="627"/>
      <c r="H134" s="627"/>
      <c r="I134" s="627"/>
    </row>
    <row r="135" spans="1:9" x14ac:dyDescent="0.25">
      <c r="A135" s="627"/>
      <c r="B135" s="627"/>
      <c r="C135" s="627"/>
      <c r="D135" s="627"/>
      <c r="E135" s="627"/>
      <c r="F135" s="627"/>
      <c r="G135" s="627"/>
      <c r="H135" s="627"/>
      <c r="I135" s="627"/>
    </row>
    <row r="136" spans="1:9" x14ac:dyDescent="0.25">
      <c r="A136" s="627"/>
      <c r="B136" s="627"/>
      <c r="C136" s="627"/>
      <c r="D136" s="627"/>
      <c r="E136" s="627"/>
      <c r="F136" s="627"/>
      <c r="G136" s="627"/>
      <c r="H136" s="627"/>
      <c r="I136" s="627"/>
    </row>
    <row r="137" spans="1:9" x14ac:dyDescent="0.25">
      <c r="A137" s="627"/>
      <c r="B137" s="627"/>
      <c r="C137" s="627"/>
      <c r="D137" s="627"/>
      <c r="E137" s="627"/>
      <c r="F137" s="627"/>
      <c r="G137" s="627"/>
      <c r="H137" s="627"/>
      <c r="I137" s="627"/>
    </row>
    <row r="138" spans="1:9" x14ac:dyDescent="0.25">
      <c r="A138" s="627"/>
      <c r="B138" s="627"/>
      <c r="C138" s="627"/>
      <c r="D138" s="627"/>
      <c r="E138" s="627"/>
      <c r="F138" s="627"/>
      <c r="G138" s="627"/>
      <c r="H138" s="627"/>
      <c r="I138" s="627"/>
    </row>
    <row r="139" spans="1:9" x14ac:dyDescent="0.25">
      <c r="A139" s="627"/>
      <c r="B139" s="627"/>
      <c r="C139" s="627"/>
      <c r="D139" s="627"/>
      <c r="E139" s="627"/>
      <c r="F139" s="627"/>
      <c r="G139" s="627"/>
      <c r="H139" s="627"/>
      <c r="I139" s="627"/>
    </row>
    <row r="140" spans="1:9" x14ac:dyDescent="0.25">
      <c r="A140" s="627"/>
      <c r="B140" s="627"/>
      <c r="C140" s="627"/>
      <c r="D140" s="627"/>
      <c r="E140" s="627"/>
      <c r="F140" s="627"/>
      <c r="G140" s="627"/>
      <c r="H140" s="627"/>
      <c r="I140" s="627"/>
    </row>
    <row r="141" spans="1:9" x14ac:dyDescent="0.25">
      <c r="A141" s="627"/>
      <c r="B141" s="627"/>
      <c r="C141" s="627"/>
      <c r="D141" s="627"/>
      <c r="E141" s="627"/>
      <c r="F141" s="627"/>
      <c r="G141" s="627"/>
      <c r="H141" s="627"/>
      <c r="I141" s="627"/>
    </row>
    <row r="142" spans="1:9" x14ac:dyDescent="0.25">
      <c r="A142" s="627"/>
      <c r="B142" s="627"/>
      <c r="C142" s="627"/>
      <c r="D142" s="627"/>
      <c r="E142" s="627"/>
      <c r="F142" s="627"/>
      <c r="G142" s="627"/>
      <c r="H142" s="627"/>
      <c r="I142" s="627"/>
    </row>
    <row r="143" spans="1:9" x14ac:dyDescent="0.25">
      <c r="A143" s="627"/>
      <c r="B143" s="627"/>
      <c r="C143" s="627"/>
      <c r="D143" s="627"/>
      <c r="E143" s="627"/>
      <c r="F143" s="627"/>
      <c r="G143" s="627"/>
      <c r="H143" s="627"/>
      <c r="I143" s="627"/>
    </row>
    <row r="144" spans="1:9" x14ac:dyDescent="0.25">
      <c r="A144" s="627"/>
      <c r="B144" s="627"/>
      <c r="C144" s="627"/>
      <c r="D144" s="627"/>
      <c r="E144" s="627"/>
      <c r="F144" s="627"/>
      <c r="G144" s="627"/>
      <c r="H144" s="627"/>
      <c r="I144" s="627"/>
    </row>
    <row r="145" spans="1:9" x14ac:dyDescent="0.25">
      <c r="A145" s="627"/>
      <c r="B145" s="627"/>
      <c r="C145" s="627"/>
      <c r="D145" s="627"/>
      <c r="E145" s="627"/>
      <c r="F145" s="627"/>
      <c r="G145" s="627"/>
      <c r="H145" s="627"/>
      <c r="I145" s="627"/>
    </row>
    <row r="146" spans="1:9" x14ac:dyDescent="0.25">
      <c r="A146" s="627"/>
      <c r="B146" s="627"/>
      <c r="C146" s="627"/>
      <c r="D146" s="627"/>
      <c r="E146" s="627"/>
      <c r="F146" s="627"/>
      <c r="G146" s="627"/>
      <c r="H146" s="627"/>
      <c r="I146" s="627"/>
    </row>
    <row r="147" spans="1:9" x14ac:dyDescent="0.25">
      <c r="A147" s="627"/>
      <c r="B147" s="627"/>
      <c r="C147" s="627"/>
      <c r="D147" s="627"/>
      <c r="E147" s="627"/>
      <c r="F147" s="627"/>
      <c r="G147" s="627"/>
      <c r="H147" s="627"/>
      <c r="I147" s="627"/>
    </row>
    <row r="148" spans="1:9" x14ac:dyDescent="0.25">
      <c r="A148" s="627"/>
      <c r="B148" s="627"/>
      <c r="C148" s="627"/>
      <c r="D148" s="627"/>
      <c r="E148" s="627"/>
      <c r="F148" s="627"/>
      <c r="G148" s="627"/>
      <c r="H148" s="627"/>
      <c r="I148" s="627"/>
    </row>
    <row r="149" spans="1:9" x14ac:dyDescent="0.25">
      <c r="A149" s="627"/>
      <c r="B149" s="627"/>
      <c r="C149" s="627"/>
      <c r="D149" s="627"/>
      <c r="E149" s="627"/>
      <c r="F149" s="627"/>
      <c r="G149" s="627"/>
      <c r="H149" s="627"/>
      <c r="I149" s="627"/>
    </row>
    <row r="150" spans="1:9" x14ac:dyDescent="0.25">
      <c r="A150" s="627"/>
      <c r="B150" s="627"/>
      <c r="C150" s="627"/>
      <c r="D150" s="627"/>
      <c r="E150" s="627"/>
      <c r="F150" s="627"/>
      <c r="G150" s="627"/>
      <c r="H150" s="627"/>
      <c r="I150" s="627"/>
    </row>
    <row r="151" spans="1:9" x14ac:dyDescent="0.25">
      <c r="A151" s="627"/>
      <c r="B151" s="627"/>
      <c r="C151" s="627"/>
      <c r="D151" s="627"/>
      <c r="E151" s="627"/>
      <c r="F151" s="627"/>
      <c r="G151" s="627"/>
      <c r="H151" s="627"/>
      <c r="I151" s="627"/>
    </row>
    <row r="152" spans="1:9" x14ac:dyDescent="0.25">
      <c r="A152" s="627"/>
      <c r="B152" s="627"/>
      <c r="C152" s="627"/>
      <c r="D152" s="627"/>
      <c r="E152" s="627"/>
      <c r="F152" s="627"/>
      <c r="G152" s="627"/>
      <c r="H152" s="627"/>
      <c r="I152" s="627"/>
    </row>
    <row r="153" spans="1:9" x14ac:dyDescent="0.25">
      <c r="A153" s="627"/>
      <c r="B153" s="627"/>
      <c r="C153" s="627"/>
      <c r="D153" s="627"/>
      <c r="E153" s="627"/>
      <c r="F153" s="627"/>
      <c r="G153" s="627"/>
      <c r="H153" s="627"/>
      <c r="I153" s="627"/>
    </row>
    <row r="154" spans="1:9" x14ac:dyDescent="0.25">
      <c r="A154" s="627"/>
      <c r="B154" s="627"/>
      <c r="C154" s="627"/>
      <c r="D154" s="627"/>
      <c r="E154" s="627"/>
      <c r="F154" s="627"/>
      <c r="G154" s="627"/>
      <c r="H154" s="627"/>
      <c r="I154" s="627"/>
    </row>
    <row r="155" spans="1:9" x14ac:dyDescent="0.25">
      <c r="A155" s="627"/>
      <c r="B155" s="627"/>
      <c r="C155" s="627"/>
      <c r="D155" s="627"/>
      <c r="E155" s="627"/>
      <c r="F155" s="627"/>
      <c r="G155" s="627"/>
      <c r="H155" s="627"/>
      <c r="I155" s="627"/>
    </row>
    <row r="156" spans="1:9" x14ac:dyDescent="0.25">
      <c r="A156" s="627"/>
      <c r="B156" s="627"/>
      <c r="C156" s="627"/>
      <c r="D156" s="627"/>
      <c r="E156" s="627"/>
      <c r="F156" s="627"/>
      <c r="G156" s="627"/>
      <c r="H156" s="627"/>
      <c r="I156" s="627"/>
    </row>
    <row r="157" spans="1:9" x14ac:dyDescent="0.25">
      <c r="A157" s="627"/>
      <c r="B157" s="627"/>
      <c r="C157" s="627"/>
      <c r="D157" s="627"/>
      <c r="E157" s="627"/>
      <c r="F157" s="627"/>
      <c r="G157" s="627"/>
      <c r="H157" s="627"/>
      <c r="I157" s="627"/>
    </row>
    <row r="158" spans="1:9" x14ac:dyDescent="0.25">
      <c r="A158" s="627"/>
      <c r="B158" s="627"/>
      <c r="C158" s="627"/>
      <c r="D158" s="627"/>
      <c r="E158" s="627"/>
      <c r="F158" s="627"/>
      <c r="G158" s="627"/>
      <c r="H158" s="627"/>
      <c r="I158" s="627"/>
    </row>
    <row r="159" spans="1:9" x14ac:dyDescent="0.25">
      <c r="A159" s="627"/>
      <c r="B159" s="627"/>
      <c r="C159" s="627"/>
      <c r="D159" s="627"/>
      <c r="E159" s="627"/>
      <c r="F159" s="627"/>
      <c r="G159" s="627"/>
      <c r="H159" s="627"/>
      <c r="I159" s="627"/>
    </row>
    <row r="160" spans="1:9" x14ac:dyDescent="0.25">
      <c r="A160" s="627"/>
      <c r="B160" s="627"/>
      <c r="C160" s="627"/>
      <c r="D160" s="627"/>
      <c r="E160" s="627"/>
      <c r="F160" s="627"/>
      <c r="G160" s="627"/>
      <c r="H160" s="627"/>
      <c r="I160" s="627"/>
    </row>
    <row r="161" spans="1:9" x14ac:dyDescent="0.25">
      <c r="A161" s="627"/>
      <c r="B161" s="627"/>
      <c r="C161" s="627"/>
      <c r="D161" s="627"/>
      <c r="E161" s="627"/>
      <c r="F161" s="627"/>
      <c r="G161" s="627"/>
      <c r="H161" s="627"/>
      <c r="I161" s="627"/>
    </row>
    <row r="162" spans="1:9" x14ac:dyDescent="0.25">
      <c r="A162" s="627"/>
      <c r="B162" s="627"/>
      <c r="C162" s="627"/>
      <c r="D162" s="627"/>
      <c r="E162" s="627"/>
      <c r="F162" s="627"/>
      <c r="G162" s="627"/>
      <c r="H162" s="627"/>
      <c r="I162" s="627"/>
    </row>
    <row r="163" spans="1:9" x14ac:dyDescent="0.25">
      <c r="A163" s="627"/>
      <c r="B163" s="627"/>
      <c r="C163" s="627"/>
      <c r="D163" s="627"/>
      <c r="E163" s="627"/>
      <c r="F163" s="627"/>
      <c r="G163" s="627"/>
      <c r="H163" s="627"/>
      <c r="I163" s="627"/>
    </row>
    <row r="164" spans="1:9" x14ac:dyDescent="0.25">
      <c r="A164" s="627"/>
      <c r="B164" s="627"/>
      <c r="C164" s="627"/>
      <c r="D164" s="627"/>
      <c r="E164" s="627"/>
      <c r="F164" s="627"/>
      <c r="G164" s="627"/>
      <c r="H164" s="627"/>
      <c r="I164" s="627"/>
    </row>
    <row r="165" spans="1:9" x14ac:dyDescent="0.25">
      <c r="A165" s="627"/>
      <c r="B165" s="627"/>
      <c r="C165" s="627"/>
      <c r="D165" s="627"/>
      <c r="E165" s="627"/>
      <c r="F165" s="627"/>
      <c r="G165" s="627"/>
      <c r="H165" s="627"/>
      <c r="I165" s="627"/>
    </row>
    <row r="166" spans="1:9" x14ac:dyDescent="0.25">
      <c r="A166" s="627"/>
      <c r="B166" s="627"/>
      <c r="C166" s="627"/>
      <c r="D166" s="627"/>
      <c r="E166" s="627"/>
      <c r="F166" s="627"/>
      <c r="G166" s="627"/>
      <c r="H166" s="627"/>
      <c r="I166" s="627"/>
    </row>
    <row r="167" spans="1:9" x14ac:dyDescent="0.25">
      <c r="A167" s="627"/>
      <c r="B167" s="627"/>
      <c r="C167" s="627"/>
      <c r="D167" s="627"/>
      <c r="E167" s="627"/>
      <c r="F167" s="627"/>
      <c r="G167" s="627"/>
      <c r="H167" s="627"/>
      <c r="I167" s="627"/>
    </row>
    <row r="168" spans="1:9" x14ac:dyDescent="0.25">
      <c r="A168" s="627"/>
      <c r="B168" s="627"/>
      <c r="C168" s="627"/>
      <c r="D168" s="627"/>
      <c r="E168" s="627"/>
      <c r="F168" s="627"/>
      <c r="G168" s="627"/>
      <c r="H168" s="627"/>
      <c r="I168" s="627"/>
    </row>
    <row r="169" spans="1:9" x14ac:dyDescent="0.25">
      <c r="A169" s="627"/>
      <c r="B169" s="627"/>
      <c r="C169" s="627"/>
      <c r="D169" s="627"/>
      <c r="E169" s="627"/>
      <c r="F169" s="627"/>
      <c r="G169" s="627"/>
      <c r="H169" s="627"/>
      <c r="I169" s="627"/>
    </row>
    <row r="170" spans="1:9" x14ac:dyDescent="0.25">
      <c r="A170" s="627"/>
      <c r="B170" s="627"/>
      <c r="C170" s="627"/>
      <c r="D170" s="627"/>
      <c r="E170" s="627"/>
      <c r="F170" s="627"/>
      <c r="G170" s="627"/>
      <c r="H170" s="627"/>
      <c r="I170" s="627"/>
    </row>
    <row r="171" spans="1:9" x14ac:dyDescent="0.25">
      <c r="A171" s="627"/>
      <c r="B171" s="627"/>
      <c r="C171" s="627"/>
      <c r="D171" s="627"/>
      <c r="E171" s="627"/>
      <c r="F171" s="627"/>
      <c r="G171" s="627"/>
      <c r="H171" s="627"/>
      <c r="I171" s="627"/>
    </row>
    <row r="172" spans="1:9" x14ac:dyDescent="0.25">
      <c r="A172" s="627"/>
      <c r="B172" s="627"/>
      <c r="C172" s="627"/>
      <c r="D172" s="627"/>
      <c r="E172" s="627"/>
      <c r="F172" s="627"/>
      <c r="G172" s="627"/>
      <c r="H172" s="627"/>
      <c r="I172" s="627"/>
    </row>
    <row r="173" spans="1:9" x14ac:dyDescent="0.25">
      <c r="A173" s="627"/>
      <c r="B173" s="627"/>
      <c r="C173" s="627"/>
      <c r="D173" s="627"/>
      <c r="E173" s="627"/>
      <c r="F173" s="627"/>
      <c r="G173" s="627"/>
      <c r="H173" s="627"/>
      <c r="I173" s="627"/>
    </row>
    <row r="174" spans="1:9" x14ac:dyDescent="0.25">
      <c r="A174" s="627"/>
      <c r="B174" s="627"/>
      <c r="C174" s="627"/>
      <c r="D174" s="627"/>
      <c r="E174" s="627"/>
      <c r="F174" s="627"/>
      <c r="G174" s="627"/>
      <c r="H174" s="627"/>
      <c r="I174" s="627"/>
    </row>
    <row r="175" spans="1:9" x14ac:dyDescent="0.25">
      <c r="A175" s="627"/>
      <c r="B175" s="627"/>
      <c r="C175" s="627"/>
      <c r="D175" s="627"/>
      <c r="E175" s="627"/>
      <c r="F175" s="627"/>
      <c r="G175" s="627"/>
      <c r="H175" s="627"/>
      <c r="I175" s="627"/>
    </row>
    <row r="176" spans="1:9" x14ac:dyDescent="0.25">
      <c r="A176" s="627"/>
      <c r="B176" s="627"/>
      <c r="C176" s="627"/>
      <c r="D176" s="627"/>
      <c r="E176" s="627"/>
      <c r="F176" s="627"/>
      <c r="G176" s="627"/>
      <c r="H176" s="627"/>
      <c r="I176" s="627"/>
    </row>
    <row r="177" spans="1:9" x14ac:dyDescent="0.25">
      <c r="A177" s="627"/>
      <c r="B177" s="627"/>
      <c r="C177" s="627"/>
      <c r="D177" s="627"/>
      <c r="E177" s="627"/>
      <c r="F177" s="627"/>
      <c r="G177" s="627"/>
      <c r="H177" s="627"/>
      <c r="I177" s="627"/>
    </row>
    <row r="178" spans="1:9" x14ac:dyDescent="0.25">
      <c r="A178" s="627"/>
      <c r="B178" s="627"/>
      <c r="C178" s="627"/>
      <c r="D178" s="627"/>
      <c r="E178" s="627"/>
      <c r="F178" s="627"/>
      <c r="G178" s="627"/>
      <c r="H178" s="627"/>
      <c r="I178" s="627"/>
    </row>
    <row r="179" spans="1:9" x14ac:dyDescent="0.25">
      <c r="A179" s="627"/>
      <c r="B179" s="627"/>
      <c r="C179" s="627"/>
      <c r="D179" s="627"/>
      <c r="E179" s="627"/>
      <c r="F179" s="627"/>
      <c r="G179" s="627"/>
      <c r="H179" s="627"/>
      <c r="I179" s="627"/>
    </row>
    <row r="180" spans="1:9" x14ac:dyDescent="0.25">
      <c r="A180" s="627"/>
      <c r="B180" s="627"/>
      <c r="C180" s="627"/>
      <c r="D180" s="627"/>
      <c r="E180" s="627"/>
      <c r="F180" s="627"/>
      <c r="G180" s="627"/>
      <c r="H180" s="627"/>
      <c r="I180" s="627"/>
    </row>
    <row r="181" spans="1:9" x14ac:dyDescent="0.25">
      <c r="A181" s="627"/>
      <c r="B181" s="627"/>
      <c r="C181" s="627"/>
      <c r="D181" s="627"/>
      <c r="E181" s="627"/>
      <c r="F181" s="627"/>
      <c r="G181" s="627"/>
      <c r="H181" s="627"/>
      <c r="I181" s="627"/>
    </row>
    <row r="182" spans="1:9" x14ac:dyDescent="0.25">
      <c r="A182" s="627"/>
      <c r="B182" s="627"/>
      <c r="C182" s="627"/>
      <c r="D182" s="627"/>
      <c r="E182" s="627"/>
      <c r="F182" s="627"/>
      <c r="G182" s="627"/>
      <c r="H182" s="627"/>
      <c r="I182" s="627"/>
    </row>
    <row r="183" spans="1:9" x14ac:dyDescent="0.25">
      <c r="A183" s="627"/>
      <c r="B183" s="627"/>
      <c r="C183" s="627"/>
      <c r="D183" s="627"/>
      <c r="E183" s="627"/>
      <c r="F183" s="627"/>
      <c r="G183" s="627"/>
      <c r="H183" s="627"/>
      <c r="I183" s="627"/>
    </row>
    <row r="184" spans="1:9" x14ac:dyDescent="0.25">
      <c r="A184" s="627"/>
      <c r="B184" s="627"/>
      <c r="C184" s="627"/>
      <c r="D184" s="627"/>
      <c r="E184" s="627"/>
      <c r="F184" s="627"/>
      <c r="G184" s="627"/>
      <c r="H184" s="627"/>
      <c r="I184" s="627"/>
    </row>
    <row r="185" spans="1:9" x14ac:dyDescent="0.25">
      <c r="A185" s="627"/>
      <c r="B185" s="627"/>
      <c r="C185" s="627"/>
      <c r="D185" s="627"/>
      <c r="E185" s="627"/>
      <c r="F185" s="627"/>
      <c r="G185" s="627"/>
      <c r="H185" s="627"/>
      <c r="I185" s="627"/>
    </row>
    <row r="186" spans="1:9" x14ac:dyDescent="0.25">
      <c r="A186" s="627"/>
      <c r="B186" s="627"/>
      <c r="C186" s="627"/>
      <c r="D186" s="627"/>
      <c r="E186" s="627"/>
      <c r="F186" s="627"/>
      <c r="G186" s="627"/>
      <c r="H186" s="627"/>
      <c r="I186" s="627"/>
    </row>
    <row r="187" spans="1:9" x14ac:dyDescent="0.25">
      <c r="A187" s="627"/>
      <c r="B187" s="627"/>
      <c r="C187" s="627"/>
      <c r="D187" s="627"/>
      <c r="E187" s="627"/>
      <c r="F187" s="627"/>
      <c r="G187" s="627"/>
      <c r="H187" s="627"/>
      <c r="I187" s="627"/>
    </row>
    <row r="188" spans="1:9" x14ac:dyDescent="0.25">
      <c r="A188" s="627"/>
      <c r="B188" s="627"/>
      <c r="C188" s="627"/>
      <c r="D188" s="627"/>
      <c r="E188" s="627"/>
      <c r="F188" s="627"/>
      <c r="G188" s="627"/>
      <c r="H188" s="627"/>
      <c r="I188" s="627"/>
    </row>
    <row r="189" spans="1:9" x14ac:dyDescent="0.25">
      <c r="A189" s="627"/>
      <c r="B189" s="627"/>
      <c r="C189" s="627"/>
      <c r="D189" s="627"/>
      <c r="E189" s="627"/>
      <c r="F189" s="627"/>
      <c r="G189" s="627"/>
      <c r="H189" s="627"/>
      <c r="I189" s="627"/>
    </row>
    <row r="190" spans="1:9" x14ac:dyDescent="0.25">
      <c r="A190" s="627"/>
      <c r="B190" s="627"/>
      <c r="C190" s="627"/>
      <c r="D190" s="627"/>
      <c r="E190" s="627"/>
      <c r="F190" s="627"/>
      <c r="G190" s="627"/>
      <c r="H190" s="627"/>
      <c r="I190" s="627"/>
    </row>
    <row r="191" spans="1:9" x14ac:dyDescent="0.25">
      <c r="A191" s="627"/>
      <c r="B191" s="627"/>
      <c r="C191" s="627"/>
      <c r="D191" s="627"/>
      <c r="E191" s="627"/>
      <c r="F191" s="627"/>
      <c r="G191" s="627"/>
      <c r="H191" s="627"/>
      <c r="I191" s="627"/>
    </row>
    <row r="192" spans="1:9" x14ac:dyDescent="0.25">
      <c r="A192" s="627"/>
      <c r="B192" s="627"/>
      <c r="C192" s="627"/>
      <c r="D192" s="627"/>
      <c r="E192" s="627"/>
      <c r="F192" s="627"/>
      <c r="G192" s="627"/>
      <c r="H192" s="627"/>
      <c r="I192" s="627"/>
    </row>
    <row r="193" spans="1:9" x14ac:dyDescent="0.25">
      <c r="A193" s="627"/>
      <c r="B193" s="627"/>
      <c r="C193" s="627"/>
      <c r="D193" s="627"/>
      <c r="E193" s="627"/>
      <c r="F193" s="627"/>
      <c r="G193" s="627"/>
      <c r="H193" s="627"/>
      <c r="I193" s="627"/>
    </row>
    <row r="194" spans="1:9" x14ac:dyDescent="0.25">
      <c r="A194" s="627"/>
      <c r="B194" s="627"/>
      <c r="C194" s="627"/>
      <c r="D194" s="627"/>
      <c r="E194" s="627"/>
      <c r="F194" s="627"/>
      <c r="G194" s="627"/>
      <c r="H194" s="627"/>
      <c r="I194" s="627"/>
    </row>
    <row r="195" spans="1:9" x14ac:dyDescent="0.25">
      <c r="A195" s="627"/>
      <c r="B195" s="627"/>
      <c r="C195" s="627"/>
      <c r="D195" s="627"/>
      <c r="E195" s="627"/>
      <c r="F195" s="627"/>
      <c r="G195" s="627"/>
      <c r="H195" s="627"/>
      <c r="I195" s="627"/>
    </row>
    <row r="196" spans="1:9" x14ac:dyDescent="0.25">
      <c r="A196" s="627"/>
      <c r="B196" s="627"/>
      <c r="C196" s="627"/>
      <c r="D196" s="627"/>
      <c r="E196" s="627"/>
      <c r="F196" s="627"/>
      <c r="G196" s="627"/>
      <c r="H196" s="627"/>
      <c r="I196" s="627"/>
    </row>
    <row r="197" spans="1:9" x14ac:dyDescent="0.25">
      <c r="A197" s="627"/>
      <c r="B197" s="627"/>
      <c r="C197" s="627"/>
      <c r="D197" s="627"/>
      <c r="E197" s="627"/>
      <c r="F197" s="627"/>
      <c r="G197" s="627"/>
      <c r="H197" s="627"/>
      <c r="I197" s="627"/>
    </row>
    <row r="198" spans="1:9" x14ac:dyDescent="0.25">
      <c r="A198" s="627"/>
      <c r="B198" s="627"/>
      <c r="C198" s="627"/>
      <c r="D198" s="627"/>
      <c r="E198" s="627"/>
      <c r="F198" s="627"/>
      <c r="G198" s="627"/>
      <c r="H198" s="627"/>
      <c r="I198" s="627"/>
    </row>
    <row r="199" spans="1:9" x14ac:dyDescent="0.25">
      <c r="A199" s="627"/>
      <c r="B199" s="627"/>
      <c r="C199" s="627"/>
      <c r="D199" s="627"/>
      <c r="E199" s="627"/>
      <c r="F199" s="627"/>
      <c r="G199" s="627"/>
      <c r="H199" s="627"/>
      <c r="I199" s="627"/>
    </row>
    <row r="200" spans="1:9" x14ac:dyDescent="0.25">
      <c r="A200" s="627"/>
      <c r="B200" s="627"/>
      <c r="C200" s="627"/>
      <c r="D200" s="627"/>
      <c r="E200" s="627"/>
      <c r="F200" s="627"/>
      <c r="G200" s="627"/>
      <c r="H200" s="627"/>
      <c r="I200" s="627"/>
    </row>
    <row r="201" spans="1:9" x14ac:dyDescent="0.25">
      <c r="A201" s="627"/>
      <c r="B201" s="627"/>
      <c r="C201" s="627"/>
      <c r="D201" s="627"/>
      <c r="E201" s="627"/>
      <c r="F201" s="627"/>
      <c r="G201" s="627"/>
      <c r="H201" s="627"/>
      <c r="I201" s="627"/>
    </row>
    <row r="202" spans="1:9" x14ac:dyDescent="0.25">
      <c r="A202" s="627"/>
      <c r="B202" s="627"/>
      <c r="C202" s="627"/>
      <c r="D202" s="627"/>
      <c r="E202" s="627"/>
      <c r="F202" s="627"/>
      <c r="G202" s="627"/>
      <c r="H202" s="627"/>
      <c r="I202" s="627"/>
    </row>
    <row r="203" spans="1:9" x14ac:dyDescent="0.25">
      <c r="A203" s="627"/>
      <c r="B203" s="627"/>
      <c r="C203" s="627"/>
      <c r="D203" s="627"/>
      <c r="E203" s="627"/>
      <c r="F203" s="627"/>
      <c r="G203" s="627"/>
      <c r="H203" s="627"/>
      <c r="I203" s="627"/>
    </row>
    <row r="204" spans="1:9" x14ac:dyDescent="0.25">
      <c r="A204" s="627"/>
      <c r="B204" s="627"/>
      <c r="C204" s="627"/>
      <c r="D204" s="627"/>
      <c r="E204" s="627"/>
      <c r="F204" s="627"/>
      <c r="G204" s="627"/>
      <c r="H204" s="627"/>
      <c r="I204" s="627"/>
    </row>
    <row r="205" spans="1:9" x14ac:dyDescent="0.25">
      <c r="A205" s="627"/>
      <c r="B205" s="627"/>
      <c r="C205" s="627"/>
      <c r="D205" s="627"/>
      <c r="E205" s="627"/>
      <c r="F205" s="627"/>
      <c r="G205" s="627"/>
      <c r="H205" s="627"/>
      <c r="I205" s="627"/>
    </row>
    <row r="206" spans="1:9" x14ac:dyDescent="0.25">
      <c r="A206" s="627"/>
      <c r="B206" s="627"/>
      <c r="C206" s="627"/>
      <c r="D206" s="627"/>
      <c r="E206" s="627"/>
      <c r="F206" s="627"/>
      <c r="G206" s="627"/>
      <c r="H206" s="627"/>
      <c r="I206" s="627"/>
    </row>
    <row r="207" spans="1:9" x14ac:dyDescent="0.25">
      <c r="A207" s="627"/>
      <c r="B207" s="627"/>
      <c r="C207" s="627"/>
      <c r="D207" s="627"/>
      <c r="E207" s="627"/>
      <c r="F207" s="627"/>
      <c r="G207" s="627"/>
      <c r="H207" s="627"/>
      <c r="I207" s="627"/>
    </row>
    <row r="208" spans="1:9" x14ac:dyDescent="0.25">
      <c r="A208" s="627"/>
      <c r="B208" s="627"/>
      <c r="C208" s="627"/>
      <c r="D208" s="627"/>
      <c r="E208" s="627"/>
      <c r="F208" s="627"/>
      <c r="G208" s="627"/>
      <c r="H208" s="627"/>
      <c r="I208" s="627"/>
    </row>
    <row r="209" spans="1:9" x14ac:dyDescent="0.25">
      <c r="A209" s="627"/>
      <c r="B209" s="627"/>
      <c r="C209" s="627"/>
      <c r="D209" s="627"/>
      <c r="E209" s="627"/>
      <c r="F209" s="627"/>
      <c r="G209" s="627"/>
      <c r="H209" s="627"/>
      <c r="I209" s="627"/>
    </row>
    <row r="210" spans="1:9" x14ac:dyDescent="0.25">
      <c r="A210" s="627"/>
      <c r="B210" s="627"/>
      <c r="C210" s="627"/>
      <c r="D210" s="627"/>
      <c r="E210" s="627"/>
      <c r="F210" s="627"/>
      <c r="G210" s="627"/>
      <c r="H210" s="627"/>
      <c r="I210" s="627"/>
    </row>
    <row r="211" spans="1:9" x14ac:dyDescent="0.25">
      <c r="A211" s="627"/>
      <c r="B211" s="627"/>
      <c r="C211" s="627"/>
      <c r="D211" s="627"/>
      <c r="E211" s="627"/>
      <c r="F211" s="627"/>
      <c r="G211" s="627"/>
      <c r="H211" s="627"/>
      <c r="I211" s="627"/>
    </row>
    <row r="212" spans="1:9" x14ac:dyDescent="0.25">
      <c r="A212" s="627"/>
      <c r="B212" s="627"/>
      <c r="C212" s="627"/>
      <c r="D212" s="627"/>
      <c r="E212" s="627"/>
      <c r="F212" s="627"/>
      <c r="G212" s="627"/>
      <c r="H212" s="627"/>
      <c r="I212" s="627"/>
    </row>
    <row r="213" spans="1:9" x14ac:dyDescent="0.25">
      <c r="A213" s="627"/>
      <c r="B213" s="627"/>
      <c r="C213" s="627"/>
      <c r="D213" s="627"/>
      <c r="E213" s="627"/>
      <c r="F213" s="627"/>
      <c r="G213" s="627"/>
      <c r="H213" s="627"/>
      <c r="I213" s="627"/>
    </row>
    <row r="214" spans="1:9" x14ac:dyDescent="0.25">
      <c r="A214" s="627"/>
      <c r="B214" s="627"/>
      <c r="C214" s="627"/>
      <c r="D214" s="627"/>
      <c r="E214" s="627"/>
      <c r="F214" s="627"/>
      <c r="G214" s="627"/>
      <c r="H214" s="627"/>
      <c r="I214" s="627"/>
    </row>
    <row r="215" spans="1:9" x14ac:dyDescent="0.25">
      <c r="A215" s="627"/>
      <c r="B215" s="627"/>
      <c r="C215" s="627"/>
      <c r="D215" s="627"/>
      <c r="E215" s="627"/>
      <c r="F215" s="627"/>
      <c r="G215" s="627"/>
      <c r="H215" s="627"/>
      <c r="I215" s="627"/>
    </row>
    <row r="216" spans="1:9" x14ac:dyDescent="0.25">
      <c r="A216" s="627"/>
      <c r="B216" s="627"/>
      <c r="C216" s="627"/>
      <c r="D216" s="627"/>
      <c r="E216" s="627"/>
      <c r="F216" s="627"/>
      <c r="G216" s="627"/>
      <c r="H216" s="627"/>
      <c r="I216" s="627"/>
    </row>
    <row r="217" spans="1:9" x14ac:dyDescent="0.25">
      <c r="A217" s="627"/>
      <c r="B217" s="627"/>
      <c r="C217" s="627"/>
      <c r="D217" s="627"/>
      <c r="E217" s="627"/>
      <c r="F217" s="627"/>
      <c r="G217" s="627"/>
      <c r="H217" s="627"/>
      <c r="I217" s="627"/>
    </row>
    <row r="218" spans="1:9" x14ac:dyDescent="0.25">
      <c r="A218" s="627"/>
      <c r="B218" s="627"/>
      <c r="C218" s="627"/>
      <c r="D218" s="627"/>
      <c r="E218" s="627"/>
      <c r="F218" s="627"/>
      <c r="G218" s="627"/>
      <c r="H218" s="627"/>
      <c r="I218" s="627"/>
    </row>
    <row r="219" spans="1:9" x14ac:dyDescent="0.25">
      <c r="A219" s="627"/>
      <c r="B219" s="627"/>
      <c r="C219" s="627"/>
      <c r="D219" s="627"/>
      <c r="E219" s="627"/>
      <c r="F219" s="627"/>
      <c r="G219" s="627"/>
      <c r="H219" s="627"/>
      <c r="I219" s="627"/>
    </row>
    <row r="220" spans="1:9" x14ac:dyDescent="0.25">
      <c r="A220" s="627"/>
      <c r="B220" s="627"/>
      <c r="C220" s="627"/>
      <c r="D220" s="627"/>
      <c r="E220" s="627"/>
      <c r="F220" s="627"/>
      <c r="G220" s="627"/>
      <c r="H220" s="627"/>
      <c r="I220" s="627"/>
    </row>
    <row r="221" spans="1:9" x14ac:dyDescent="0.25">
      <c r="A221" s="627"/>
      <c r="B221" s="627"/>
      <c r="C221" s="627"/>
      <c r="D221" s="627"/>
      <c r="E221" s="627"/>
      <c r="F221" s="627"/>
      <c r="G221" s="627"/>
      <c r="H221" s="627"/>
      <c r="I221" s="627"/>
    </row>
    <row r="222" spans="1:9" x14ac:dyDescent="0.25">
      <c r="A222" s="627"/>
      <c r="B222" s="627"/>
      <c r="C222" s="627"/>
      <c r="D222" s="627"/>
      <c r="E222" s="627"/>
      <c r="F222" s="627"/>
      <c r="G222" s="627"/>
      <c r="H222" s="627"/>
      <c r="I222" s="627"/>
    </row>
    <row r="223" spans="1:9" x14ac:dyDescent="0.25">
      <c r="A223" s="627"/>
      <c r="B223" s="627"/>
      <c r="C223" s="627"/>
      <c r="D223" s="627"/>
      <c r="E223" s="627"/>
      <c r="F223" s="627"/>
      <c r="G223" s="627"/>
      <c r="H223" s="627"/>
      <c r="I223" s="627"/>
    </row>
    <row r="224" spans="1:9" x14ac:dyDescent="0.25">
      <c r="A224" s="627"/>
      <c r="B224" s="627"/>
      <c r="C224" s="627"/>
      <c r="D224" s="627"/>
      <c r="E224" s="627"/>
      <c r="F224" s="627"/>
      <c r="G224" s="627"/>
      <c r="H224" s="627"/>
      <c r="I224" s="627"/>
    </row>
    <row r="225" spans="1:9" x14ac:dyDescent="0.25">
      <c r="A225" s="627"/>
      <c r="B225" s="627"/>
      <c r="C225" s="627"/>
      <c r="D225" s="627"/>
      <c r="E225" s="627"/>
      <c r="F225" s="627"/>
      <c r="G225" s="627"/>
      <c r="H225" s="627"/>
      <c r="I225" s="627"/>
    </row>
    <row r="226" spans="1:9" x14ac:dyDescent="0.25">
      <c r="A226" s="627"/>
      <c r="B226" s="627"/>
      <c r="C226" s="627"/>
      <c r="D226" s="627"/>
      <c r="E226" s="627"/>
      <c r="F226" s="627"/>
      <c r="G226" s="627"/>
      <c r="H226" s="627"/>
      <c r="I226" s="627"/>
    </row>
    <row r="227" spans="1:9" x14ac:dyDescent="0.25">
      <c r="A227" s="627"/>
      <c r="B227" s="627"/>
      <c r="C227" s="627"/>
      <c r="D227" s="627"/>
      <c r="E227" s="627"/>
      <c r="F227" s="627"/>
      <c r="G227" s="627"/>
      <c r="H227" s="627"/>
      <c r="I227" s="627"/>
    </row>
    <row r="228" spans="1:9" x14ac:dyDescent="0.25">
      <c r="A228" s="627"/>
      <c r="B228" s="627"/>
      <c r="C228" s="627"/>
      <c r="D228" s="627"/>
      <c r="E228" s="627"/>
      <c r="F228" s="627"/>
      <c r="G228" s="627"/>
      <c r="H228" s="627"/>
      <c r="I228" s="627"/>
    </row>
    <row r="229" spans="1:9" x14ac:dyDescent="0.25">
      <c r="A229" s="627"/>
      <c r="B229" s="627"/>
      <c r="C229" s="627"/>
      <c r="D229" s="627"/>
      <c r="E229" s="627"/>
      <c r="F229" s="627"/>
      <c r="G229" s="627"/>
      <c r="H229" s="627"/>
      <c r="I229" s="627"/>
    </row>
    <row r="230" spans="1:9" x14ac:dyDescent="0.25">
      <c r="A230" s="627"/>
      <c r="B230" s="627"/>
      <c r="C230" s="627"/>
      <c r="D230" s="627"/>
      <c r="E230" s="627"/>
      <c r="F230" s="627"/>
      <c r="G230" s="627"/>
      <c r="H230" s="627"/>
      <c r="I230" s="627"/>
    </row>
    <row r="231" spans="1:9" x14ac:dyDescent="0.25">
      <c r="A231" s="627"/>
      <c r="B231" s="627"/>
      <c r="C231" s="627"/>
      <c r="D231" s="627"/>
      <c r="E231" s="627"/>
      <c r="F231" s="627"/>
      <c r="G231" s="627"/>
      <c r="H231" s="627"/>
      <c r="I231" s="627"/>
    </row>
    <row r="232" spans="1:9" x14ac:dyDescent="0.25">
      <c r="A232" s="627"/>
      <c r="B232" s="627"/>
      <c r="C232" s="627"/>
      <c r="D232" s="627"/>
      <c r="E232" s="627"/>
      <c r="F232" s="627"/>
      <c r="G232" s="627"/>
      <c r="H232" s="627"/>
      <c r="I232" s="627"/>
    </row>
    <row r="233" spans="1:9" x14ac:dyDescent="0.25">
      <c r="A233" s="627"/>
      <c r="B233" s="627"/>
      <c r="C233" s="627"/>
      <c r="D233" s="627"/>
      <c r="E233" s="627"/>
      <c r="F233" s="627"/>
      <c r="G233" s="627"/>
      <c r="H233" s="627"/>
      <c r="I233" s="627"/>
    </row>
    <row r="234" spans="1:9" x14ac:dyDescent="0.25">
      <c r="A234" s="627"/>
      <c r="B234" s="627"/>
      <c r="C234" s="627"/>
      <c r="D234" s="627"/>
      <c r="E234" s="627"/>
      <c r="F234" s="627"/>
      <c r="G234" s="627"/>
      <c r="H234" s="627"/>
      <c r="I234" s="627"/>
    </row>
    <row r="235" spans="1:9" x14ac:dyDescent="0.25">
      <c r="A235" s="627"/>
      <c r="B235" s="627"/>
      <c r="C235" s="627"/>
      <c r="D235" s="627"/>
      <c r="E235" s="627"/>
      <c r="F235" s="627"/>
      <c r="G235" s="627"/>
      <c r="H235" s="627"/>
      <c r="I235" s="627"/>
    </row>
    <row r="236" spans="1:9" x14ac:dyDescent="0.25">
      <c r="A236" s="627"/>
      <c r="B236" s="627"/>
      <c r="C236" s="627"/>
      <c r="D236" s="627"/>
      <c r="E236" s="627"/>
      <c r="F236" s="627"/>
      <c r="G236" s="627"/>
      <c r="H236" s="627"/>
      <c r="I236" s="627"/>
    </row>
    <row r="237" spans="1:9" x14ac:dyDescent="0.25">
      <c r="A237" s="627"/>
      <c r="B237" s="627"/>
      <c r="C237" s="627"/>
      <c r="D237" s="627"/>
      <c r="E237" s="627"/>
      <c r="F237" s="627"/>
      <c r="G237" s="627"/>
      <c r="H237" s="627"/>
      <c r="I237" s="627"/>
    </row>
    <row r="238" spans="1:9" x14ac:dyDescent="0.25">
      <c r="A238" s="627"/>
      <c r="B238" s="627"/>
      <c r="C238" s="627"/>
      <c r="D238" s="627"/>
      <c r="E238" s="627"/>
      <c r="F238" s="627"/>
      <c r="G238" s="627"/>
      <c r="H238" s="627"/>
      <c r="I238" s="627"/>
    </row>
    <row r="239" spans="1:9" x14ac:dyDescent="0.25">
      <c r="A239" s="627"/>
      <c r="B239" s="627"/>
      <c r="C239" s="627"/>
      <c r="D239" s="627"/>
      <c r="E239" s="627"/>
      <c r="F239" s="627"/>
      <c r="G239" s="627"/>
      <c r="H239" s="627"/>
      <c r="I239" s="627"/>
    </row>
    <row r="240" spans="1:9" x14ac:dyDescent="0.25">
      <c r="A240" s="627"/>
      <c r="B240" s="627"/>
      <c r="C240" s="627"/>
      <c r="D240" s="627"/>
      <c r="E240" s="627"/>
      <c r="F240" s="627"/>
      <c r="G240" s="627"/>
      <c r="H240" s="627"/>
      <c r="I240" s="627"/>
    </row>
    <row r="241" spans="1:9" x14ac:dyDescent="0.25">
      <c r="A241" s="627"/>
      <c r="B241" s="627"/>
      <c r="C241" s="627"/>
      <c r="D241" s="627"/>
      <c r="E241" s="627"/>
      <c r="F241" s="627"/>
      <c r="G241" s="627"/>
      <c r="H241" s="627"/>
      <c r="I241" s="627"/>
    </row>
    <row r="242" spans="1:9" x14ac:dyDescent="0.25">
      <c r="A242" s="627"/>
      <c r="B242" s="627"/>
      <c r="C242" s="627"/>
      <c r="D242" s="627"/>
      <c r="E242" s="627"/>
      <c r="F242" s="627"/>
      <c r="G242" s="627"/>
      <c r="H242" s="627"/>
      <c r="I242" s="627"/>
    </row>
    <row r="243" spans="1:9" x14ac:dyDescent="0.25">
      <c r="A243" s="627"/>
      <c r="B243" s="627"/>
      <c r="C243" s="627"/>
      <c r="D243" s="627"/>
      <c r="E243" s="627"/>
      <c r="F243" s="627"/>
      <c r="G243" s="627"/>
      <c r="H243" s="627"/>
      <c r="I243" s="627"/>
    </row>
    <row r="244" spans="1:9" x14ac:dyDescent="0.25">
      <c r="A244" s="627"/>
      <c r="B244" s="627"/>
      <c r="C244" s="627"/>
      <c r="D244" s="627"/>
      <c r="E244" s="627"/>
      <c r="F244" s="627"/>
      <c r="G244" s="627"/>
      <c r="H244" s="627"/>
      <c r="I244" s="627"/>
    </row>
    <row r="245" spans="1:9" x14ac:dyDescent="0.25">
      <c r="A245" s="627"/>
      <c r="B245" s="627"/>
      <c r="C245" s="627"/>
      <c r="D245" s="627"/>
      <c r="E245" s="627"/>
      <c r="F245" s="627"/>
      <c r="G245" s="627"/>
      <c r="H245" s="627"/>
      <c r="I245" s="627"/>
    </row>
    <row r="246" spans="1:9" x14ac:dyDescent="0.25">
      <c r="A246" s="627"/>
      <c r="B246" s="627"/>
      <c r="C246" s="627"/>
      <c r="D246" s="627"/>
      <c r="E246" s="627"/>
      <c r="F246" s="627"/>
      <c r="G246" s="627"/>
      <c r="H246" s="627"/>
      <c r="I246" s="627"/>
    </row>
    <row r="247" spans="1:9" x14ac:dyDescent="0.25">
      <c r="A247" s="627"/>
      <c r="B247" s="627"/>
      <c r="C247" s="627"/>
      <c r="D247" s="627"/>
      <c r="E247" s="627"/>
      <c r="F247" s="627"/>
      <c r="G247" s="627"/>
      <c r="H247" s="627"/>
      <c r="I247" s="627"/>
    </row>
    <row r="248" spans="1:9" x14ac:dyDescent="0.25">
      <c r="A248" s="627"/>
      <c r="B248" s="627"/>
      <c r="C248" s="627"/>
      <c r="D248" s="627"/>
      <c r="E248" s="627"/>
      <c r="F248" s="627"/>
      <c r="G248" s="627"/>
      <c r="H248" s="627"/>
      <c r="I248" s="627"/>
    </row>
    <row r="249" spans="1:9" x14ac:dyDescent="0.25">
      <c r="A249" s="627"/>
      <c r="B249" s="627"/>
      <c r="C249" s="627"/>
      <c r="D249" s="627"/>
      <c r="E249" s="627"/>
      <c r="F249" s="627"/>
      <c r="G249" s="627"/>
      <c r="H249" s="627"/>
      <c r="I249" s="627"/>
    </row>
    <row r="250" spans="1:9" x14ac:dyDescent="0.25">
      <c r="A250" s="627"/>
      <c r="B250" s="627"/>
      <c r="C250" s="627"/>
      <c r="D250" s="627"/>
      <c r="E250" s="627"/>
      <c r="F250" s="627"/>
      <c r="G250" s="627"/>
      <c r="H250" s="627"/>
      <c r="I250" s="627"/>
    </row>
    <row r="251" spans="1:9" x14ac:dyDescent="0.25">
      <c r="A251" s="627"/>
      <c r="B251" s="627"/>
      <c r="C251" s="627"/>
      <c r="D251" s="627"/>
      <c r="E251" s="627"/>
      <c r="F251" s="627"/>
      <c r="G251" s="627"/>
      <c r="H251" s="627"/>
      <c r="I251" s="627"/>
    </row>
    <row r="252" spans="1:9" x14ac:dyDescent="0.25">
      <c r="A252" s="627"/>
      <c r="B252" s="627"/>
      <c r="C252" s="627"/>
      <c r="D252" s="627"/>
      <c r="E252" s="627"/>
      <c r="F252" s="627"/>
      <c r="G252" s="627"/>
      <c r="H252" s="627"/>
      <c r="I252" s="627"/>
    </row>
    <row r="253" spans="1:9" x14ac:dyDescent="0.25">
      <c r="A253" s="627"/>
      <c r="B253" s="627"/>
      <c r="C253" s="627"/>
      <c r="D253" s="627"/>
      <c r="E253" s="627"/>
      <c r="F253" s="627"/>
      <c r="G253" s="627"/>
      <c r="H253" s="627"/>
      <c r="I253" s="627"/>
    </row>
    <row r="254" spans="1:9" x14ac:dyDescent="0.25">
      <c r="A254" s="627"/>
      <c r="B254" s="627"/>
      <c r="C254" s="627"/>
      <c r="D254" s="627"/>
      <c r="E254" s="627"/>
      <c r="F254" s="627"/>
      <c r="G254" s="627"/>
      <c r="H254" s="627"/>
      <c r="I254" s="627"/>
    </row>
    <row r="255" spans="1:9" x14ac:dyDescent="0.25">
      <c r="A255" s="627"/>
      <c r="B255" s="627"/>
      <c r="C255" s="627"/>
      <c r="D255" s="627"/>
      <c r="E255" s="627"/>
      <c r="F255" s="627"/>
      <c r="G255" s="627"/>
      <c r="H255" s="627"/>
      <c r="I255" s="627"/>
    </row>
    <row r="256" spans="1:9" x14ac:dyDescent="0.25">
      <c r="A256" s="627"/>
      <c r="B256" s="627"/>
      <c r="C256" s="627"/>
      <c r="D256" s="627"/>
      <c r="E256" s="627"/>
      <c r="F256" s="627"/>
      <c r="G256" s="627"/>
      <c r="H256" s="627"/>
      <c r="I256" s="627"/>
    </row>
    <row r="257" spans="1:9" x14ac:dyDescent="0.25">
      <c r="A257" s="627"/>
      <c r="B257" s="627"/>
      <c r="C257" s="627"/>
      <c r="D257" s="627"/>
      <c r="E257" s="627"/>
      <c r="F257" s="627"/>
      <c r="G257" s="627"/>
      <c r="H257" s="627"/>
      <c r="I257" s="627"/>
    </row>
    <row r="258" spans="1:9" x14ac:dyDescent="0.25">
      <c r="A258" s="627"/>
      <c r="B258" s="627"/>
      <c r="C258" s="627"/>
      <c r="D258" s="627"/>
      <c r="E258" s="627"/>
      <c r="F258" s="627"/>
      <c r="G258" s="627"/>
      <c r="H258" s="627"/>
      <c r="I258" s="627"/>
    </row>
    <row r="259" spans="1:9" x14ac:dyDescent="0.25">
      <c r="A259" s="627"/>
      <c r="B259" s="627"/>
      <c r="C259" s="627"/>
      <c r="D259" s="627"/>
      <c r="E259" s="627"/>
      <c r="F259" s="627"/>
      <c r="G259" s="627"/>
      <c r="H259" s="627"/>
      <c r="I259" s="627"/>
    </row>
    <row r="260" spans="1:9" x14ac:dyDescent="0.25">
      <c r="A260" s="627"/>
      <c r="B260" s="627"/>
      <c r="C260" s="627"/>
      <c r="D260" s="627"/>
      <c r="E260" s="627"/>
      <c r="F260" s="627"/>
      <c r="G260" s="627"/>
      <c r="H260" s="627"/>
      <c r="I260" s="627"/>
    </row>
    <row r="261" spans="1:9" x14ac:dyDescent="0.25">
      <c r="A261" s="627"/>
      <c r="B261" s="627"/>
      <c r="C261" s="627"/>
      <c r="D261" s="627"/>
      <c r="E261" s="627"/>
      <c r="F261" s="627"/>
      <c r="G261" s="627"/>
      <c r="H261" s="627"/>
      <c r="I261" s="627"/>
    </row>
    <row r="262" spans="1:9" x14ac:dyDescent="0.25">
      <c r="A262" s="627"/>
      <c r="B262" s="627"/>
      <c r="C262" s="627"/>
      <c r="D262" s="627"/>
      <c r="E262" s="627"/>
      <c r="F262" s="627"/>
      <c r="G262" s="627"/>
      <c r="H262" s="627"/>
      <c r="I262" s="627"/>
    </row>
    <row r="263" spans="1:9" x14ac:dyDescent="0.25">
      <c r="A263" s="627"/>
      <c r="B263" s="627"/>
      <c r="C263" s="627"/>
      <c r="D263" s="627"/>
      <c r="E263" s="627"/>
      <c r="F263" s="627"/>
      <c r="G263" s="627"/>
      <c r="H263" s="627"/>
      <c r="I263" s="627"/>
    </row>
    <row r="264" spans="1:9" x14ac:dyDescent="0.25">
      <c r="A264" s="627"/>
      <c r="B264" s="627"/>
      <c r="C264" s="627"/>
      <c r="D264" s="627"/>
      <c r="E264" s="627"/>
      <c r="F264" s="627"/>
      <c r="G264" s="627"/>
      <c r="H264" s="627"/>
      <c r="I264" s="627"/>
    </row>
    <row r="265" spans="1:9" x14ac:dyDescent="0.25">
      <c r="A265" s="627"/>
      <c r="B265" s="627"/>
      <c r="C265" s="627"/>
      <c r="D265" s="627"/>
      <c r="E265" s="627"/>
      <c r="F265" s="627"/>
      <c r="G265" s="627"/>
      <c r="H265" s="627"/>
      <c r="I265" s="627"/>
    </row>
    <row r="266" spans="1:9" x14ac:dyDescent="0.25">
      <c r="A266" s="627"/>
      <c r="B266" s="627"/>
      <c r="C266" s="627"/>
      <c r="D266" s="627"/>
      <c r="E266" s="627"/>
      <c r="F266" s="627"/>
      <c r="G266" s="627"/>
      <c r="H266" s="627"/>
      <c r="I266" s="627"/>
    </row>
    <row r="267" spans="1:9" x14ac:dyDescent="0.25">
      <c r="A267" s="627"/>
      <c r="B267" s="627"/>
      <c r="C267" s="627"/>
      <c r="D267" s="627"/>
      <c r="E267" s="627"/>
      <c r="F267" s="627"/>
      <c r="G267" s="627"/>
      <c r="H267" s="627"/>
      <c r="I267" s="627"/>
    </row>
    <row r="268" spans="1:9" x14ac:dyDescent="0.25">
      <c r="A268" s="627"/>
      <c r="B268" s="627"/>
      <c r="C268" s="627"/>
      <c r="D268" s="627"/>
      <c r="E268" s="627"/>
      <c r="F268" s="627"/>
      <c r="G268" s="627"/>
      <c r="H268" s="627"/>
      <c r="I268" s="627"/>
    </row>
    <row r="269" spans="1:9" x14ac:dyDescent="0.25">
      <c r="A269" s="627"/>
      <c r="B269" s="627"/>
      <c r="C269" s="627"/>
      <c r="D269" s="627"/>
      <c r="E269" s="627"/>
      <c r="F269" s="627"/>
      <c r="G269" s="627"/>
      <c r="H269" s="627"/>
      <c r="I269" s="627"/>
    </row>
    <row r="270" spans="1:9" x14ac:dyDescent="0.25">
      <c r="A270" s="627"/>
      <c r="B270" s="627"/>
      <c r="C270" s="627"/>
      <c r="D270" s="627"/>
      <c r="E270" s="627"/>
      <c r="F270" s="627"/>
      <c r="G270" s="627"/>
      <c r="H270" s="627"/>
      <c r="I270" s="627"/>
    </row>
    <row r="271" spans="1:9" x14ac:dyDescent="0.25">
      <c r="A271" s="627"/>
      <c r="B271" s="627"/>
      <c r="C271" s="627"/>
      <c r="D271" s="627"/>
      <c r="E271" s="627"/>
      <c r="F271" s="627"/>
      <c r="G271" s="627"/>
      <c r="H271" s="627"/>
      <c r="I271" s="627"/>
    </row>
    <row r="272" spans="1:9" x14ac:dyDescent="0.25">
      <c r="A272" s="627"/>
      <c r="B272" s="627"/>
      <c r="C272" s="627"/>
      <c r="D272" s="627"/>
      <c r="E272" s="627"/>
      <c r="F272" s="627"/>
      <c r="G272" s="627"/>
      <c r="H272" s="627"/>
      <c r="I272" s="627"/>
    </row>
    <row r="273" spans="1:9" x14ac:dyDescent="0.25">
      <c r="A273" s="627"/>
      <c r="B273" s="627"/>
      <c r="C273" s="627"/>
      <c r="D273" s="627"/>
      <c r="E273" s="627"/>
      <c r="F273" s="627"/>
      <c r="G273" s="627"/>
      <c r="H273" s="627"/>
      <c r="I273" s="627"/>
    </row>
    <row r="274" spans="1:9" x14ac:dyDescent="0.25">
      <c r="A274" s="627"/>
      <c r="B274" s="627"/>
      <c r="C274" s="627"/>
      <c r="D274" s="627"/>
      <c r="E274" s="627"/>
      <c r="F274" s="627"/>
      <c r="G274" s="627"/>
      <c r="H274" s="627"/>
      <c r="I274" s="627"/>
    </row>
    <row r="275" spans="1:9" x14ac:dyDescent="0.25">
      <c r="A275" s="627"/>
      <c r="B275" s="627"/>
      <c r="C275" s="627"/>
      <c r="D275" s="627"/>
      <c r="E275" s="627"/>
      <c r="F275" s="627"/>
      <c r="G275" s="627"/>
      <c r="H275" s="627"/>
      <c r="I275" s="627"/>
    </row>
    <row r="276" spans="1:9" x14ac:dyDescent="0.25">
      <c r="A276" s="627"/>
      <c r="B276" s="627"/>
      <c r="C276" s="627"/>
      <c r="D276" s="627"/>
      <c r="E276" s="627"/>
      <c r="F276" s="627"/>
      <c r="G276" s="627"/>
      <c r="H276" s="627"/>
      <c r="I276" s="627"/>
    </row>
    <row r="277" spans="1:9" x14ac:dyDescent="0.25">
      <c r="A277" s="627"/>
      <c r="B277" s="627"/>
      <c r="C277" s="627"/>
      <c r="D277" s="627"/>
      <c r="E277" s="627"/>
      <c r="F277" s="627"/>
      <c r="G277" s="627"/>
      <c r="H277" s="627"/>
      <c r="I277" s="627"/>
    </row>
    <row r="278" spans="1:9" x14ac:dyDescent="0.25">
      <c r="A278" s="627"/>
      <c r="B278" s="627"/>
      <c r="C278" s="627"/>
      <c r="D278" s="627"/>
      <c r="E278" s="627"/>
      <c r="F278" s="627"/>
      <c r="G278" s="627"/>
      <c r="H278" s="627"/>
      <c r="I278" s="627"/>
    </row>
    <row r="279" spans="1:9" x14ac:dyDescent="0.25">
      <c r="A279" s="627"/>
      <c r="B279" s="627"/>
      <c r="C279" s="627"/>
      <c r="D279" s="627"/>
      <c r="E279" s="627"/>
      <c r="F279" s="627"/>
      <c r="G279" s="627"/>
      <c r="H279" s="627"/>
      <c r="I279" s="627"/>
    </row>
    <row r="280" spans="1:9" x14ac:dyDescent="0.25">
      <c r="A280" s="627"/>
      <c r="B280" s="627"/>
      <c r="C280" s="627"/>
      <c r="D280" s="627"/>
      <c r="E280" s="627"/>
      <c r="F280" s="627"/>
      <c r="G280" s="627"/>
      <c r="H280" s="627"/>
      <c r="I280" s="627"/>
    </row>
    <row r="281" spans="1:9" x14ac:dyDescent="0.25">
      <c r="A281" s="627"/>
      <c r="B281" s="627"/>
      <c r="C281" s="627"/>
      <c r="D281" s="627"/>
      <c r="E281" s="627"/>
      <c r="F281" s="627"/>
      <c r="G281" s="627"/>
      <c r="H281" s="627"/>
      <c r="I281" s="627"/>
    </row>
    <row r="282" spans="1:9" x14ac:dyDescent="0.25">
      <c r="A282" s="627"/>
      <c r="B282" s="627"/>
      <c r="C282" s="627"/>
      <c r="D282" s="627"/>
      <c r="E282" s="627"/>
      <c r="F282" s="627"/>
      <c r="G282" s="627"/>
      <c r="H282" s="627"/>
      <c r="I282" s="627"/>
    </row>
    <row r="283" spans="1:9" x14ac:dyDescent="0.25">
      <c r="A283" s="627"/>
      <c r="B283" s="627"/>
      <c r="C283" s="627"/>
      <c r="D283" s="627"/>
      <c r="E283" s="627"/>
      <c r="F283" s="627"/>
      <c r="G283" s="627"/>
      <c r="H283" s="627"/>
      <c r="I283" s="627"/>
    </row>
    <row r="284" spans="1:9" x14ac:dyDescent="0.25">
      <c r="A284" s="627"/>
      <c r="B284" s="627"/>
      <c r="C284" s="627"/>
      <c r="D284" s="627"/>
      <c r="E284" s="627"/>
      <c r="F284" s="627"/>
      <c r="G284" s="627"/>
      <c r="H284" s="627"/>
      <c r="I284" s="627"/>
    </row>
    <row r="285" spans="1:9" x14ac:dyDescent="0.25">
      <c r="A285" s="627"/>
      <c r="B285" s="627"/>
      <c r="C285" s="627"/>
      <c r="D285" s="627"/>
      <c r="E285" s="627"/>
      <c r="F285" s="627"/>
      <c r="G285" s="627"/>
      <c r="H285" s="627"/>
      <c r="I285" s="627"/>
    </row>
    <row r="286" spans="1:9" x14ac:dyDescent="0.25">
      <c r="A286" s="627"/>
      <c r="B286" s="627"/>
      <c r="C286" s="627"/>
      <c r="D286" s="627"/>
      <c r="E286" s="627"/>
      <c r="F286" s="627"/>
      <c r="G286" s="627"/>
      <c r="H286" s="627"/>
      <c r="I286" s="627"/>
    </row>
    <row r="287" spans="1:9" x14ac:dyDescent="0.25">
      <c r="A287" s="627"/>
      <c r="B287" s="627"/>
      <c r="C287" s="627"/>
      <c r="D287" s="627"/>
      <c r="E287" s="627"/>
      <c r="F287" s="627"/>
      <c r="G287" s="627"/>
      <c r="H287" s="627"/>
      <c r="I287" s="627"/>
    </row>
    <row r="288" spans="1:9" x14ac:dyDescent="0.25">
      <c r="A288" s="627"/>
      <c r="B288" s="627"/>
      <c r="C288" s="627"/>
      <c r="D288" s="627"/>
      <c r="E288" s="627"/>
      <c r="F288" s="627"/>
      <c r="G288" s="627"/>
      <c r="H288" s="627"/>
      <c r="I288" s="627"/>
    </row>
    <row r="289" spans="1:9" x14ac:dyDescent="0.25">
      <c r="A289" s="627"/>
      <c r="B289" s="627"/>
      <c r="C289" s="627"/>
      <c r="D289" s="627"/>
      <c r="E289" s="627"/>
      <c r="F289" s="627"/>
      <c r="G289" s="627"/>
      <c r="H289" s="627"/>
      <c r="I289" s="627"/>
    </row>
    <row r="290" spans="1:9" x14ac:dyDescent="0.25">
      <c r="A290" s="627"/>
      <c r="B290" s="627"/>
      <c r="C290" s="627"/>
      <c r="D290" s="627"/>
      <c r="E290" s="627"/>
      <c r="F290" s="627"/>
      <c r="G290" s="627"/>
      <c r="H290" s="627"/>
      <c r="I290" s="627"/>
    </row>
    <row r="291" spans="1:9" x14ac:dyDescent="0.25">
      <c r="A291" s="627"/>
      <c r="B291" s="627"/>
      <c r="C291" s="627"/>
      <c r="D291" s="627"/>
      <c r="E291" s="627"/>
      <c r="F291" s="627"/>
      <c r="G291" s="627"/>
      <c r="H291" s="627"/>
      <c r="I291" s="627"/>
    </row>
    <row r="292" spans="1:9" x14ac:dyDescent="0.25">
      <c r="A292" s="627"/>
      <c r="B292" s="627"/>
      <c r="C292" s="627"/>
      <c r="D292" s="627"/>
      <c r="E292" s="627"/>
      <c r="F292" s="627"/>
      <c r="G292" s="627"/>
      <c r="H292" s="627"/>
      <c r="I292" s="627"/>
    </row>
    <row r="293" spans="1:9" x14ac:dyDescent="0.25">
      <c r="A293" s="627"/>
      <c r="B293" s="627"/>
      <c r="C293" s="627"/>
      <c r="D293" s="627"/>
      <c r="E293" s="627"/>
      <c r="F293" s="627"/>
      <c r="G293" s="627"/>
      <c r="H293" s="627"/>
      <c r="I293" s="627"/>
    </row>
    <row r="294" spans="1:9" x14ac:dyDescent="0.25">
      <c r="A294" s="627"/>
      <c r="B294" s="627"/>
      <c r="C294" s="627"/>
      <c r="D294" s="627"/>
      <c r="E294" s="627"/>
      <c r="F294" s="627"/>
      <c r="G294" s="627"/>
      <c r="H294" s="627"/>
      <c r="I294" s="627"/>
    </row>
    <row r="295" spans="1:9" x14ac:dyDescent="0.25">
      <c r="A295" s="627"/>
      <c r="B295" s="627"/>
      <c r="C295" s="627"/>
      <c r="D295" s="627"/>
      <c r="E295" s="627"/>
      <c r="F295" s="627"/>
      <c r="G295" s="627"/>
      <c r="H295" s="627"/>
      <c r="I295" s="627"/>
    </row>
    <row r="296" spans="1:9" x14ac:dyDescent="0.25">
      <c r="A296" s="627"/>
      <c r="B296" s="627"/>
      <c r="C296" s="627"/>
      <c r="D296" s="627"/>
      <c r="E296" s="627"/>
      <c r="F296" s="627"/>
      <c r="G296" s="627"/>
      <c r="H296" s="627"/>
      <c r="I296" s="627"/>
    </row>
    <row r="297" spans="1:9" x14ac:dyDescent="0.25">
      <c r="A297" s="627"/>
      <c r="B297" s="627"/>
      <c r="C297" s="627"/>
      <c r="D297" s="627"/>
      <c r="E297" s="627"/>
      <c r="F297" s="627"/>
      <c r="G297" s="627"/>
      <c r="H297" s="627"/>
      <c r="I297" s="627"/>
    </row>
    <row r="298" spans="1:9" x14ac:dyDescent="0.25">
      <c r="A298" s="627"/>
      <c r="B298" s="627"/>
      <c r="C298" s="627"/>
      <c r="D298" s="627"/>
      <c r="E298" s="627"/>
      <c r="F298" s="627"/>
      <c r="G298" s="627"/>
      <c r="H298" s="627"/>
      <c r="I298" s="627"/>
    </row>
    <row r="299" spans="1:9" x14ac:dyDescent="0.25">
      <c r="A299" s="627"/>
      <c r="B299" s="627"/>
      <c r="C299" s="627"/>
      <c r="D299" s="627"/>
      <c r="E299" s="627"/>
      <c r="F299" s="627"/>
      <c r="G299" s="627"/>
      <c r="H299" s="627"/>
      <c r="I299" s="627"/>
    </row>
    <row r="300" spans="1:9" x14ac:dyDescent="0.25">
      <c r="A300" s="627"/>
      <c r="B300" s="627"/>
      <c r="C300" s="627"/>
      <c r="D300" s="627"/>
      <c r="E300" s="627"/>
      <c r="F300" s="627"/>
      <c r="G300" s="627"/>
      <c r="H300" s="627"/>
      <c r="I300" s="627"/>
    </row>
    <row r="301" spans="1:9" x14ac:dyDescent="0.25">
      <c r="A301" s="627"/>
      <c r="B301" s="627"/>
      <c r="C301" s="627"/>
      <c r="D301" s="627"/>
      <c r="E301" s="627"/>
      <c r="F301" s="627"/>
      <c r="G301" s="627"/>
      <c r="H301" s="627"/>
      <c r="I301" s="627"/>
    </row>
    <row r="302" spans="1:9" x14ac:dyDescent="0.25">
      <c r="A302" s="627"/>
      <c r="B302" s="627"/>
      <c r="C302" s="627"/>
      <c r="D302" s="627"/>
      <c r="E302" s="627"/>
      <c r="F302" s="627"/>
      <c r="G302" s="627"/>
      <c r="H302" s="627"/>
      <c r="I302" s="627"/>
    </row>
    <row r="303" spans="1:9" x14ac:dyDescent="0.25">
      <c r="A303" s="627"/>
      <c r="B303" s="627"/>
      <c r="C303" s="627"/>
      <c r="D303" s="627"/>
      <c r="E303" s="627"/>
      <c r="F303" s="627"/>
      <c r="G303" s="627"/>
      <c r="H303" s="627"/>
      <c r="I303" s="627"/>
    </row>
    <row r="304" spans="1:9" x14ac:dyDescent="0.25">
      <c r="A304" s="627"/>
      <c r="B304" s="627"/>
      <c r="C304" s="627"/>
      <c r="D304" s="627"/>
      <c r="E304" s="627"/>
      <c r="F304" s="627"/>
      <c r="G304" s="627"/>
      <c r="H304" s="627"/>
      <c r="I304" s="627"/>
    </row>
    <row r="305" spans="1:9" x14ac:dyDescent="0.25">
      <c r="A305" s="627"/>
      <c r="B305" s="627"/>
      <c r="C305" s="627"/>
      <c r="D305" s="627"/>
      <c r="E305" s="627"/>
      <c r="F305" s="627"/>
      <c r="G305" s="627"/>
      <c r="H305" s="627"/>
      <c r="I305" s="627"/>
    </row>
    <row r="306" spans="1:9" x14ac:dyDescent="0.25">
      <c r="A306" s="627"/>
      <c r="B306" s="627"/>
      <c r="C306" s="627"/>
      <c r="D306" s="627"/>
      <c r="E306" s="627"/>
      <c r="F306" s="627"/>
      <c r="G306" s="627"/>
      <c r="H306" s="627"/>
      <c r="I306" s="627"/>
    </row>
    <row r="307" spans="1:9" x14ac:dyDescent="0.25">
      <c r="A307" s="627"/>
      <c r="B307" s="627"/>
      <c r="C307" s="627"/>
      <c r="D307" s="627"/>
      <c r="E307" s="627"/>
      <c r="F307" s="627"/>
      <c r="G307" s="627"/>
      <c r="H307" s="627"/>
      <c r="I307" s="627"/>
    </row>
    <row r="308" spans="1:9" x14ac:dyDescent="0.25">
      <c r="A308" s="627"/>
      <c r="B308" s="627"/>
      <c r="C308" s="627"/>
      <c r="D308" s="627"/>
      <c r="E308" s="627"/>
      <c r="F308" s="627"/>
      <c r="G308" s="627"/>
      <c r="H308" s="627"/>
      <c r="I308" s="627"/>
    </row>
    <row r="309" spans="1:9" x14ac:dyDescent="0.25">
      <c r="A309" s="627"/>
      <c r="B309" s="627"/>
      <c r="C309" s="627"/>
      <c r="D309" s="627"/>
      <c r="E309" s="627"/>
      <c r="F309" s="627"/>
      <c r="G309" s="627"/>
      <c r="H309" s="627"/>
      <c r="I309" s="627"/>
    </row>
    <row r="310" spans="1:9" x14ac:dyDescent="0.25">
      <c r="A310" s="627"/>
      <c r="B310" s="627"/>
      <c r="C310" s="627"/>
      <c r="D310" s="627"/>
      <c r="E310" s="627"/>
      <c r="F310" s="627"/>
      <c r="G310" s="627"/>
      <c r="H310" s="627"/>
      <c r="I310" s="627"/>
    </row>
    <row r="311" spans="1:9" x14ac:dyDescent="0.25">
      <c r="A311" s="627"/>
      <c r="B311" s="627"/>
      <c r="C311" s="627"/>
      <c r="D311" s="627"/>
      <c r="E311" s="627"/>
      <c r="F311" s="627"/>
      <c r="G311" s="627"/>
      <c r="H311" s="627"/>
      <c r="I311" s="627"/>
    </row>
    <row r="312" spans="1:9" x14ac:dyDescent="0.25">
      <c r="A312" s="627"/>
      <c r="B312" s="627"/>
      <c r="C312" s="627"/>
      <c r="D312" s="627"/>
      <c r="E312" s="627"/>
      <c r="F312" s="627"/>
      <c r="G312" s="627"/>
      <c r="H312" s="627"/>
      <c r="I312" s="627"/>
    </row>
    <row r="313" spans="1:9" x14ac:dyDescent="0.25">
      <c r="A313" s="627"/>
      <c r="B313" s="627"/>
      <c r="C313" s="627"/>
      <c r="D313" s="627"/>
      <c r="E313" s="627"/>
      <c r="F313" s="627"/>
      <c r="G313" s="627"/>
      <c r="H313" s="627"/>
      <c r="I313" s="627"/>
    </row>
    <row r="314" spans="1:9" x14ac:dyDescent="0.25">
      <c r="A314" s="627"/>
      <c r="B314" s="627"/>
      <c r="C314" s="627"/>
      <c r="D314" s="627"/>
      <c r="E314" s="627"/>
      <c r="F314" s="627"/>
      <c r="G314" s="627"/>
      <c r="H314" s="627"/>
      <c r="I314" s="627"/>
    </row>
    <row r="315" spans="1:9" x14ac:dyDescent="0.25">
      <c r="A315" s="627"/>
      <c r="B315" s="627"/>
      <c r="C315" s="627"/>
      <c r="D315" s="627"/>
      <c r="E315" s="627"/>
      <c r="F315" s="627"/>
      <c r="G315" s="627"/>
      <c r="H315" s="627"/>
      <c r="I315" s="627"/>
    </row>
    <row r="316" spans="1:9" x14ac:dyDescent="0.25">
      <c r="A316" s="627"/>
      <c r="B316" s="627"/>
      <c r="C316" s="627"/>
      <c r="D316" s="627"/>
      <c r="E316" s="627"/>
      <c r="F316" s="627"/>
      <c r="G316" s="627"/>
      <c r="H316" s="627"/>
      <c r="I316" s="627"/>
    </row>
    <row r="317" spans="1:9" x14ac:dyDescent="0.25">
      <c r="A317" s="627"/>
      <c r="B317" s="627"/>
      <c r="C317" s="627"/>
      <c r="D317" s="627"/>
      <c r="E317" s="627"/>
      <c r="F317" s="627"/>
      <c r="G317" s="627"/>
      <c r="H317" s="627"/>
      <c r="I317" s="627"/>
    </row>
    <row r="318" spans="1:9" x14ac:dyDescent="0.25">
      <c r="A318" s="627"/>
      <c r="B318" s="627"/>
      <c r="C318" s="627"/>
      <c r="D318" s="627"/>
      <c r="E318" s="627"/>
      <c r="F318" s="627"/>
      <c r="G318" s="627"/>
      <c r="H318" s="627"/>
      <c r="I318" s="627"/>
    </row>
    <row r="319" spans="1:9" x14ac:dyDescent="0.25">
      <c r="A319" s="627"/>
      <c r="B319" s="627"/>
      <c r="C319" s="627"/>
      <c r="D319" s="627"/>
      <c r="E319" s="627"/>
      <c r="F319" s="627"/>
      <c r="G319" s="627"/>
      <c r="H319" s="627"/>
      <c r="I319" s="627"/>
    </row>
    <row r="320" spans="1:9" x14ac:dyDescent="0.25">
      <c r="A320" s="627"/>
      <c r="B320" s="627"/>
      <c r="C320" s="627"/>
      <c r="D320" s="627"/>
      <c r="E320" s="627"/>
      <c r="F320" s="627"/>
      <c r="G320" s="627"/>
      <c r="H320" s="627"/>
      <c r="I320" s="627"/>
    </row>
    <row r="321" spans="1:9" x14ac:dyDescent="0.25">
      <c r="A321" s="627"/>
      <c r="B321" s="627"/>
      <c r="C321" s="627"/>
      <c r="D321" s="627"/>
      <c r="E321" s="627"/>
      <c r="F321" s="627"/>
      <c r="G321" s="627"/>
      <c r="H321" s="627"/>
      <c r="I321" s="627"/>
    </row>
    <row r="322" spans="1:9" x14ac:dyDescent="0.25">
      <c r="A322" s="627"/>
      <c r="B322" s="627"/>
      <c r="C322" s="627"/>
      <c r="D322" s="627"/>
      <c r="E322" s="627"/>
      <c r="F322" s="627"/>
      <c r="G322" s="627"/>
      <c r="H322" s="627"/>
      <c r="I322" s="627"/>
    </row>
    <row r="323" spans="1:9" x14ac:dyDescent="0.25">
      <c r="A323" s="627"/>
      <c r="B323" s="627"/>
      <c r="C323" s="627"/>
      <c r="D323" s="627"/>
      <c r="E323" s="627"/>
      <c r="F323" s="627"/>
      <c r="G323" s="627"/>
      <c r="H323" s="627"/>
      <c r="I323" s="627"/>
    </row>
    <row r="324" spans="1:9" x14ac:dyDescent="0.25">
      <c r="A324" s="627"/>
      <c r="B324" s="627"/>
      <c r="C324" s="627"/>
      <c r="D324" s="627"/>
      <c r="E324" s="627"/>
      <c r="F324" s="627"/>
      <c r="G324" s="627"/>
      <c r="H324" s="627"/>
      <c r="I324" s="627"/>
    </row>
    <row r="325" spans="1:9" x14ac:dyDescent="0.25">
      <c r="A325" s="627"/>
      <c r="B325" s="627"/>
      <c r="C325" s="627"/>
      <c r="D325" s="627"/>
      <c r="E325" s="627"/>
      <c r="F325" s="627"/>
      <c r="G325" s="627"/>
      <c r="H325" s="627"/>
      <c r="I325" s="627"/>
    </row>
    <row r="326" spans="1:9" x14ac:dyDescent="0.25">
      <c r="A326" s="627"/>
      <c r="B326" s="627"/>
      <c r="C326" s="627"/>
      <c r="D326" s="627"/>
      <c r="E326" s="627"/>
      <c r="F326" s="627"/>
      <c r="G326" s="627"/>
      <c r="H326" s="627"/>
      <c r="I326" s="627"/>
    </row>
    <row r="327" spans="1:9" x14ac:dyDescent="0.25">
      <c r="A327" s="627"/>
      <c r="B327" s="627"/>
      <c r="C327" s="627"/>
      <c r="D327" s="627"/>
      <c r="E327" s="627"/>
      <c r="F327" s="627"/>
      <c r="G327" s="627"/>
      <c r="H327" s="627"/>
      <c r="I327" s="627"/>
    </row>
    <row r="328" spans="1:9" x14ac:dyDescent="0.25">
      <c r="A328" s="627"/>
      <c r="B328" s="627"/>
      <c r="C328" s="627"/>
      <c r="D328" s="627"/>
      <c r="E328" s="627"/>
      <c r="F328" s="627"/>
      <c r="G328" s="627"/>
      <c r="H328" s="627"/>
      <c r="I328" s="627"/>
    </row>
    <row r="329" spans="1:9" x14ac:dyDescent="0.25">
      <c r="A329" s="627"/>
      <c r="B329" s="627"/>
      <c r="C329" s="627"/>
      <c r="D329" s="627"/>
      <c r="E329" s="627"/>
      <c r="F329" s="627"/>
      <c r="G329" s="627"/>
      <c r="H329" s="627"/>
      <c r="I329" s="627"/>
    </row>
    <row r="330" spans="1:9" x14ac:dyDescent="0.25">
      <c r="A330" s="627"/>
      <c r="B330" s="627"/>
      <c r="C330" s="627"/>
      <c r="D330" s="627"/>
      <c r="E330" s="627"/>
      <c r="F330" s="627"/>
      <c r="G330" s="627"/>
      <c r="H330" s="627"/>
      <c r="I330" s="627"/>
    </row>
    <row r="331" spans="1:9" x14ac:dyDescent="0.25">
      <c r="A331" s="627"/>
      <c r="B331" s="627"/>
      <c r="C331" s="627"/>
      <c r="D331" s="627"/>
      <c r="E331" s="627"/>
      <c r="F331" s="627"/>
      <c r="G331" s="627"/>
      <c r="H331" s="627"/>
      <c r="I331" s="627"/>
    </row>
    <row r="332" spans="1:9" x14ac:dyDescent="0.25">
      <c r="A332" s="627"/>
      <c r="B332" s="627"/>
      <c r="C332" s="627"/>
      <c r="D332" s="627"/>
      <c r="E332" s="627"/>
      <c r="F332" s="627"/>
      <c r="G332" s="627"/>
      <c r="H332" s="627"/>
      <c r="I332" s="627"/>
    </row>
    <row r="333" spans="1:9" x14ac:dyDescent="0.25">
      <c r="A333" s="627"/>
      <c r="B333" s="627"/>
      <c r="C333" s="627"/>
      <c r="D333" s="627"/>
      <c r="E333" s="627"/>
      <c r="F333" s="627"/>
      <c r="G333" s="627"/>
      <c r="H333" s="627"/>
      <c r="I333" s="627"/>
    </row>
    <row r="334" spans="1:9" x14ac:dyDescent="0.25">
      <c r="A334" s="627"/>
      <c r="B334" s="627"/>
      <c r="C334" s="627"/>
      <c r="D334" s="627"/>
      <c r="E334" s="627"/>
      <c r="F334" s="627"/>
      <c r="G334" s="627"/>
      <c r="H334" s="627"/>
      <c r="I334" s="627"/>
    </row>
    <row r="335" spans="1:9" x14ac:dyDescent="0.25">
      <c r="A335" s="627"/>
      <c r="B335" s="627"/>
      <c r="C335" s="627"/>
      <c r="D335" s="627"/>
      <c r="E335" s="627"/>
      <c r="F335" s="627"/>
      <c r="G335" s="627"/>
      <c r="H335" s="627"/>
      <c r="I335" s="627"/>
    </row>
    <row r="336" spans="1:9" x14ac:dyDescent="0.25">
      <c r="A336" s="627"/>
      <c r="B336" s="627"/>
      <c r="C336" s="627"/>
      <c r="D336" s="627"/>
      <c r="E336" s="627"/>
      <c r="F336" s="627"/>
      <c r="G336" s="627"/>
      <c r="H336" s="627"/>
      <c r="I336" s="627"/>
    </row>
    <row r="337" spans="1:9" x14ac:dyDescent="0.25">
      <c r="A337" s="627"/>
      <c r="B337" s="627"/>
      <c r="C337" s="627"/>
      <c r="D337" s="627"/>
      <c r="E337" s="627"/>
      <c r="F337" s="627"/>
      <c r="G337" s="627"/>
      <c r="H337" s="627"/>
      <c r="I337" s="627"/>
    </row>
    <row r="338" spans="1:9" x14ac:dyDescent="0.25">
      <c r="A338" s="627"/>
      <c r="B338" s="627"/>
      <c r="C338" s="627"/>
      <c r="D338" s="627"/>
      <c r="E338" s="627"/>
      <c r="F338" s="627"/>
      <c r="G338" s="627"/>
      <c r="H338" s="627"/>
      <c r="I338" s="627"/>
    </row>
    <row r="339" spans="1:9" x14ac:dyDescent="0.25">
      <c r="A339" s="627"/>
      <c r="B339" s="627"/>
      <c r="C339" s="627"/>
      <c r="D339" s="627"/>
      <c r="E339" s="627"/>
      <c r="F339" s="627"/>
      <c r="G339" s="627"/>
      <c r="H339" s="627"/>
      <c r="I339" s="627"/>
    </row>
    <row r="340" spans="1:9" x14ac:dyDescent="0.25">
      <c r="A340" s="627"/>
      <c r="B340" s="627"/>
      <c r="C340" s="627"/>
      <c r="D340" s="627"/>
      <c r="E340" s="627"/>
      <c r="F340" s="627"/>
      <c r="G340" s="627"/>
      <c r="H340" s="627"/>
      <c r="I340" s="627"/>
    </row>
    <row r="341" spans="1:9" x14ac:dyDescent="0.25">
      <c r="A341" s="627"/>
      <c r="B341" s="627"/>
      <c r="C341" s="627"/>
      <c r="D341" s="627"/>
      <c r="E341" s="627"/>
      <c r="F341" s="627"/>
      <c r="G341" s="627"/>
      <c r="H341" s="627"/>
      <c r="I341" s="627"/>
    </row>
    <row r="342" spans="1:9" x14ac:dyDescent="0.25">
      <c r="A342" s="627"/>
      <c r="B342" s="627"/>
      <c r="C342" s="627"/>
      <c r="D342" s="627"/>
      <c r="E342" s="627"/>
      <c r="F342" s="627"/>
      <c r="G342" s="627"/>
      <c r="H342" s="627"/>
      <c r="I342" s="627"/>
    </row>
    <row r="343" spans="1:9" x14ac:dyDescent="0.25">
      <c r="A343" s="627"/>
      <c r="B343" s="627"/>
      <c r="C343" s="627"/>
      <c r="D343" s="627"/>
      <c r="E343" s="627"/>
      <c r="F343" s="627"/>
      <c r="G343" s="627"/>
      <c r="H343" s="627"/>
      <c r="I343" s="627"/>
    </row>
    <row r="344" spans="1:9" x14ac:dyDescent="0.25">
      <c r="A344" s="627"/>
      <c r="B344" s="627"/>
      <c r="C344" s="627"/>
      <c r="D344" s="627"/>
      <c r="E344" s="627"/>
      <c r="F344" s="627"/>
      <c r="G344" s="627"/>
      <c r="H344" s="627"/>
      <c r="I344" s="627"/>
    </row>
    <row r="345" spans="1:9" x14ac:dyDescent="0.25">
      <c r="A345" s="627"/>
      <c r="B345" s="627"/>
      <c r="C345" s="627"/>
      <c r="D345" s="627"/>
      <c r="E345" s="627"/>
      <c r="F345" s="627"/>
      <c r="G345" s="627"/>
      <c r="H345" s="627"/>
      <c r="I345" s="627"/>
    </row>
    <row r="346" spans="1:9" x14ac:dyDescent="0.25">
      <c r="A346" s="627"/>
      <c r="B346" s="627"/>
      <c r="C346" s="627"/>
      <c r="D346" s="627"/>
      <c r="E346" s="627"/>
      <c r="F346" s="627"/>
      <c r="G346" s="627"/>
      <c r="H346" s="627"/>
      <c r="I346" s="627"/>
    </row>
    <row r="347" spans="1:9" x14ac:dyDescent="0.25">
      <c r="A347" s="627"/>
      <c r="B347" s="627"/>
      <c r="C347" s="627"/>
      <c r="D347" s="627"/>
      <c r="E347" s="627"/>
      <c r="F347" s="627"/>
      <c r="G347" s="627"/>
      <c r="H347" s="627"/>
      <c r="I347" s="627"/>
    </row>
    <row r="348" spans="1:9" x14ac:dyDescent="0.25">
      <c r="A348" s="627"/>
      <c r="B348" s="627"/>
      <c r="C348" s="627"/>
      <c r="D348" s="627"/>
      <c r="E348" s="627"/>
      <c r="F348" s="627"/>
      <c r="G348" s="627"/>
      <c r="H348" s="627"/>
      <c r="I348" s="627"/>
    </row>
    <row r="349" spans="1:9" x14ac:dyDescent="0.25">
      <c r="A349" s="627"/>
      <c r="B349" s="627"/>
      <c r="C349" s="627"/>
      <c r="D349" s="627"/>
      <c r="E349" s="627"/>
      <c r="F349" s="627"/>
      <c r="G349" s="627"/>
      <c r="H349" s="627"/>
      <c r="I349" s="627"/>
    </row>
    <row r="350" spans="1:9" x14ac:dyDescent="0.25">
      <c r="A350" s="627"/>
      <c r="B350" s="627"/>
      <c r="C350" s="627"/>
      <c r="D350" s="627"/>
      <c r="E350" s="627"/>
      <c r="F350" s="627"/>
      <c r="G350" s="627"/>
      <c r="H350" s="627"/>
      <c r="I350" s="627"/>
    </row>
    <row r="351" spans="1:9" x14ac:dyDescent="0.25">
      <c r="A351" s="627"/>
      <c r="B351" s="627"/>
      <c r="C351" s="627"/>
      <c r="D351" s="627"/>
      <c r="E351" s="627"/>
      <c r="F351" s="627"/>
      <c r="G351" s="627"/>
      <c r="H351" s="627"/>
      <c r="I351" s="627"/>
    </row>
    <row r="352" spans="1:9" x14ac:dyDescent="0.25">
      <c r="A352" s="627"/>
      <c r="B352" s="627"/>
      <c r="C352" s="627"/>
      <c r="D352" s="627"/>
      <c r="E352" s="627"/>
      <c r="F352" s="627"/>
      <c r="G352" s="627"/>
      <c r="H352" s="627"/>
      <c r="I352" s="627"/>
    </row>
    <row r="353" spans="1:9" x14ac:dyDescent="0.25">
      <c r="A353" s="627"/>
      <c r="B353" s="627"/>
      <c r="C353" s="627"/>
      <c r="D353" s="627"/>
      <c r="E353" s="627"/>
      <c r="F353" s="627"/>
      <c r="G353" s="627"/>
      <c r="H353" s="627"/>
      <c r="I353" s="627"/>
    </row>
    <row r="354" spans="1:9" x14ac:dyDescent="0.25">
      <c r="A354" s="627"/>
      <c r="B354" s="627"/>
      <c r="C354" s="627"/>
      <c r="D354" s="627"/>
      <c r="E354" s="627"/>
      <c r="F354" s="627"/>
      <c r="G354" s="627"/>
      <c r="H354" s="627"/>
      <c r="I354" s="627"/>
    </row>
    <row r="355" spans="1:9" x14ac:dyDescent="0.25">
      <c r="A355" s="627"/>
      <c r="B355" s="627"/>
      <c r="C355" s="627"/>
      <c r="D355" s="627"/>
      <c r="E355" s="627"/>
      <c r="F355" s="627"/>
      <c r="G355" s="627"/>
      <c r="H355" s="627"/>
      <c r="I355" s="627"/>
    </row>
    <row r="356" spans="1:9" x14ac:dyDescent="0.25">
      <c r="A356" s="627"/>
      <c r="B356" s="627"/>
      <c r="C356" s="627"/>
      <c r="D356" s="627"/>
      <c r="E356" s="627"/>
      <c r="F356" s="627"/>
      <c r="G356" s="627"/>
      <c r="H356" s="627"/>
      <c r="I356" s="627"/>
    </row>
    <row r="357" spans="1:9" x14ac:dyDescent="0.25">
      <c r="A357" s="627"/>
      <c r="B357" s="627"/>
      <c r="C357" s="627"/>
      <c r="D357" s="627"/>
      <c r="E357" s="627"/>
      <c r="F357" s="627"/>
      <c r="G357" s="627"/>
      <c r="H357" s="627"/>
      <c r="I357" s="627"/>
    </row>
    <row r="358" spans="1:9" x14ac:dyDescent="0.25">
      <c r="A358" s="627"/>
      <c r="B358" s="627"/>
      <c r="C358" s="627"/>
      <c r="D358" s="627"/>
      <c r="E358" s="627"/>
      <c r="F358" s="627"/>
      <c r="G358" s="627"/>
      <c r="H358" s="627"/>
      <c r="I358" s="627"/>
    </row>
    <row r="359" spans="1:9" x14ac:dyDescent="0.25">
      <c r="A359" s="627"/>
      <c r="B359" s="627"/>
      <c r="C359" s="627"/>
      <c r="D359" s="627"/>
      <c r="E359" s="627"/>
      <c r="F359" s="627"/>
      <c r="G359" s="627"/>
      <c r="H359" s="627"/>
      <c r="I359" s="627"/>
    </row>
    <row r="360" spans="1:9" x14ac:dyDescent="0.25">
      <c r="A360" s="627"/>
      <c r="B360" s="627"/>
      <c r="C360" s="627"/>
      <c r="D360" s="627"/>
      <c r="E360" s="627"/>
      <c r="F360" s="627"/>
      <c r="G360" s="627"/>
      <c r="H360" s="627"/>
      <c r="I360" s="627"/>
    </row>
    <row r="361" spans="1:9" x14ac:dyDescent="0.25">
      <c r="A361" s="627"/>
      <c r="B361" s="627"/>
      <c r="C361" s="627"/>
      <c r="D361" s="627"/>
      <c r="E361" s="627"/>
      <c r="F361" s="627"/>
      <c r="G361" s="627"/>
      <c r="H361" s="627"/>
      <c r="I361" s="627"/>
    </row>
    <row r="362" spans="1:9" x14ac:dyDescent="0.25">
      <c r="A362" s="627"/>
      <c r="B362" s="627"/>
      <c r="C362" s="627"/>
      <c r="D362" s="627"/>
      <c r="E362" s="627"/>
      <c r="F362" s="627"/>
      <c r="G362" s="627"/>
      <c r="H362" s="627"/>
      <c r="I362" s="627"/>
    </row>
    <row r="363" spans="1:9" x14ac:dyDescent="0.25">
      <c r="A363" s="627"/>
      <c r="B363" s="627"/>
      <c r="C363" s="627"/>
      <c r="D363" s="627"/>
      <c r="E363" s="627"/>
      <c r="F363" s="627"/>
      <c r="G363" s="627"/>
      <c r="H363" s="627"/>
      <c r="I363" s="627"/>
    </row>
    <row r="364" spans="1:9" x14ac:dyDescent="0.25">
      <c r="A364" s="627"/>
      <c r="B364" s="627"/>
      <c r="C364" s="627"/>
      <c r="D364" s="627"/>
      <c r="E364" s="627"/>
      <c r="F364" s="627"/>
      <c r="G364" s="627"/>
      <c r="H364" s="627"/>
      <c r="I364" s="627"/>
    </row>
    <row r="365" spans="1:9" x14ac:dyDescent="0.25">
      <c r="A365" s="627"/>
      <c r="B365" s="627"/>
      <c r="C365" s="627"/>
      <c r="D365" s="627"/>
      <c r="E365" s="627"/>
      <c r="F365" s="627"/>
      <c r="G365" s="627"/>
      <c r="H365" s="627"/>
      <c r="I365" s="627"/>
    </row>
    <row r="366" spans="1:9" x14ac:dyDescent="0.25">
      <c r="A366" s="627"/>
      <c r="B366" s="627"/>
      <c r="C366" s="627"/>
      <c r="D366" s="627"/>
      <c r="E366" s="627"/>
      <c r="F366" s="627"/>
      <c r="G366" s="627"/>
      <c r="H366" s="627"/>
      <c r="I366" s="627"/>
    </row>
    <row r="367" spans="1:9" x14ac:dyDescent="0.25">
      <c r="A367" s="627"/>
      <c r="B367" s="627"/>
      <c r="C367" s="627"/>
      <c r="D367" s="627"/>
      <c r="E367" s="627"/>
      <c r="F367" s="627"/>
      <c r="G367" s="627"/>
      <c r="H367" s="627"/>
      <c r="I367" s="627"/>
    </row>
    <row r="368" spans="1:9" x14ac:dyDescent="0.25">
      <c r="A368" s="627"/>
      <c r="B368" s="627"/>
      <c r="C368" s="627"/>
      <c r="D368" s="627"/>
      <c r="E368" s="627"/>
      <c r="F368" s="627"/>
      <c r="G368" s="627"/>
      <c r="H368" s="627"/>
      <c r="I368" s="627"/>
    </row>
    <row r="369" spans="1:9" x14ac:dyDescent="0.25">
      <c r="A369" s="627"/>
      <c r="B369" s="627"/>
      <c r="C369" s="627"/>
      <c r="D369" s="627"/>
      <c r="E369" s="627"/>
      <c r="F369" s="627"/>
      <c r="G369" s="627"/>
      <c r="H369" s="627"/>
      <c r="I369" s="627"/>
    </row>
    <row r="370" spans="1:9" x14ac:dyDescent="0.25">
      <c r="A370" s="627"/>
      <c r="B370" s="627"/>
      <c r="C370" s="627"/>
      <c r="D370" s="627"/>
      <c r="E370" s="627"/>
      <c r="F370" s="627"/>
      <c r="G370" s="627"/>
      <c r="H370" s="627"/>
      <c r="I370" s="627"/>
    </row>
    <row r="371" spans="1:9" x14ac:dyDescent="0.25">
      <c r="A371" s="627"/>
      <c r="B371" s="627"/>
      <c r="C371" s="627"/>
      <c r="D371" s="627"/>
      <c r="E371" s="627"/>
      <c r="F371" s="627"/>
      <c r="G371" s="627"/>
      <c r="H371" s="627"/>
      <c r="I371" s="627"/>
    </row>
    <row r="372" spans="1:9" x14ac:dyDescent="0.25">
      <c r="A372" s="627"/>
      <c r="B372" s="627"/>
      <c r="C372" s="627"/>
      <c r="D372" s="627"/>
      <c r="E372" s="627"/>
      <c r="F372" s="627"/>
      <c r="G372" s="627"/>
      <c r="H372" s="627"/>
      <c r="I372" s="627"/>
    </row>
    <row r="373" spans="1:9" x14ac:dyDescent="0.25">
      <c r="A373" s="627"/>
      <c r="B373" s="627"/>
      <c r="C373" s="627"/>
      <c r="D373" s="627"/>
      <c r="E373" s="627"/>
      <c r="F373" s="627"/>
      <c r="G373" s="627"/>
      <c r="H373" s="627"/>
      <c r="I373" s="627"/>
    </row>
    <row r="374" spans="1:9" x14ac:dyDescent="0.25">
      <c r="A374" s="627"/>
      <c r="B374" s="627"/>
      <c r="C374" s="627"/>
      <c r="D374" s="627"/>
      <c r="E374" s="627"/>
      <c r="F374" s="627"/>
      <c r="G374" s="627"/>
      <c r="H374" s="627"/>
      <c r="I374" s="627"/>
    </row>
    <row r="375" spans="1:9" x14ac:dyDescent="0.25">
      <c r="A375" s="627"/>
      <c r="B375" s="627"/>
      <c r="C375" s="627"/>
      <c r="D375" s="627"/>
      <c r="E375" s="627"/>
      <c r="F375" s="627"/>
      <c r="G375" s="627"/>
      <c r="H375" s="627"/>
      <c r="I375" s="627"/>
    </row>
    <row r="376" spans="1:9" x14ac:dyDescent="0.25">
      <c r="A376" s="627"/>
      <c r="B376" s="627"/>
      <c r="C376" s="627"/>
      <c r="D376" s="627"/>
      <c r="E376" s="627"/>
      <c r="F376" s="627"/>
      <c r="G376" s="627"/>
      <c r="H376" s="627"/>
      <c r="I376" s="627"/>
    </row>
    <row r="377" spans="1:9" x14ac:dyDescent="0.25">
      <c r="A377" s="627"/>
      <c r="B377" s="627"/>
      <c r="C377" s="627"/>
      <c r="D377" s="627"/>
      <c r="E377" s="627"/>
      <c r="F377" s="627"/>
      <c r="G377" s="627"/>
      <c r="H377" s="627"/>
      <c r="I377" s="627"/>
    </row>
    <row r="378" spans="1:9" x14ac:dyDescent="0.25">
      <c r="A378" s="627"/>
      <c r="B378" s="627"/>
      <c r="C378" s="627"/>
      <c r="D378" s="627"/>
      <c r="E378" s="627"/>
      <c r="F378" s="627"/>
      <c r="G378" s="627"/>
      <c r="H378" s="627"/>
      <c r="I378" s="627"/>
    </row>
    <row r="379" spans="1:9" x14ac:dyDescent="0.25">
      <c r="A379" s="627"/>
      <c r="B379" s="627"/>
      <c r="C379" s="627"/>
      <c r="D379" s="627"/>
      <c r="E379" s="627"/>
      <c r="F379" s="627"/>
      <c r="G379" s="627"/>
      <c r="H379" s="627"/>
      <c r="I379" s="627"/>
    </row>
    <row r="380" spans="1:9" x14ac:dyDescent="0.25">
      <c r="A380" s="627"/>
      <c r="B380" s="627"/>
      <c r="C380" s="627"/>
      <c r="D380" s="627"/>
      <c r="E380" s="627"/>
      <c r="F380" s="627"/>
      <c r="G380" s="627"/>
      <c r="H380" s="627"/>
      <c r="I380" s="627"/>
    </row>
    <row r="381" spans="1:9" x14ac:dyDescent="0.25">
      <c r="A381" s="627"/>
      <c r="B381" s="627"/>
      <c r="C381" s="627"/>
      <c r="D381" s="627"/>
      <c r="E381" s="627"/>
      <c r="F381" s="627"/>
      <c r="G381" s="627"/>
      <c r="H381" s="627"/>
      <c r="I381" s="627"/>
    </row>
    <row r="382" spans="1:9" x14ac:dyDescent="0.25">
      <c r="A382" s="627"/>
      <c r="B382" s="627"/>
      <c r="C382" s="627"/>
      <c r="D382" s="627"/>
      <c r="E382" s="627"/>
      <c r="F382" s="627"/>
      <c r="G382" s="627"/>
      <c r="H382" s="627"/>
      <c r="I382" s="627"/>
    </row>
    <row r="383" spans="1:9" x14ac:dyDescent="0.25">
      <c r="A383" s="627"/>
      <c r="B383" s="627"/>
      <c r="C383" s="627"/>
      <c r="D383" s="627"/>
      <c r="E383" s="627"/>
      <c r="F383" s="627"/>
      <c r="G383" s="627"/>
      <c r="H383" s="627"/>
      <c r="I383" s="627"/>
    </row>
    <row r="384" spans="1:9" x14ac:dyDescent="0.25">
      <c r="A384" s="627"/>
      <c r="B384" s="627"/>
      <c r="C384" s="627"/>
      <c r="D384" s="627"/>
      <c r="E384" s="627"/>
      <c r="F384" s="627"/>
      <c r="G384" s="627"/>
      <c r="H384" s="627"/>
      <c r="I384" s="627"/>
    </row>
    <row r="385" spans="1:9" x14ac:dyDescent="0.25">
      <c r="A385" s="627"/>
      <c r="B385" s="627"/>
      <c r="C385" s="627"/>
      <c r="D385" s="627"/>
      <c r="E385" s="627"/>
      <c r="F385" s="627"/>
      <c r="G385" s="627"/>
      <c r="H385" s="627"/>
      <c r="I385" s="627"/>
    </row>
    <row r="386" spans="1:9" x14ac:dyDescent="0.25">
      <c r="A386" s="627"/>
      <c r="B386" s="627"/>
      <c r="C386" s="627"/>
      <c r="D386" s="627"/>
      <c r="E386" s="627"/>
      <c r="F386" s="627"/>
      <c r="G386" s="627"/>
      <c r="H386" s="627"/>
      <c r="I386" s="627"/>
    </row>
    <row r="387" spans="1:9" x14ac:dyDescent="0.25">
      <c r="A387" s="627"/>
      <c r="B387" s="627"/>
      <c r="C387" s="627"/>
      <c r="D387" s="627"/>
      <c r="E387" s="627"/>
      <c r="F387" s="627"/>
      <c r="G387" s="627"/>
      <c r="H387" s="627"/>
      <c r="I387" s="627"/>
    </row>
    <row r="388" spans="1:9" x14ac:dyDescent="0.25">
      <c r="A388" s="627"/>
      <c r="B388" s="627"/>
      <c r="C388" s="627"/>
      <c r="D388" s="627"/>
      <c r="E388" s="627"/>
      <c r="F388" s="627"/>
      <c r="G388" s="627"/>
      <c r="H388" s="627"/>
      <c r="I388" s="627"/>
    </row>
    <row r="389" spans="1:9" x14ac:dyDescent="0.25">
      <c r="A389" s="627"/>
      <c r="B389" s="627"/>
      <c r="C389" s="627"/>
      <c r="D389" s="627"/>
      <c r="E389" s="627"/>
      <c r="F389" s="627"/>
      <c r="G389" s="627"/>
      <c r="H389" s="627"/>
      <c r="I389" s="627"/>
    </row>
    <row r="390" spans="1:9" x14ac:dyDescent="0.25">
      <c r="A390" s="627"/>
      <c r="B390" s="627"/>
      <c r="C390" s="627"/>
      <c r="D390" s="627"/>
      <c r="E390" s="627"/>
      <c r="F390" s="627"/>
      <c r="G390" s="627"/>
      <c r="H390" s="627"/>
      <c r="I390" s="627"/>
    </row>
    <row r="391" spans="1:9" x14ac:dyDescent="0.25">
      <c r="A391" s="627"/>
      <c r="B391" s="627"/>
      <c r="C391" s="627"/>
      <c r="D391" s="627"/>
      <c r="E391" s="627"/>
      <c r="F391" s="627"/>
      <c r="G391" s="627"/>
      <c r="H391" s="627"/>
      <c r="I391" s="627"/>
    </row>
    <row r="392" spans="1:9" x14ac:dyDescent="0.25">
      <c r="A392" s="627"/>
      <c r="B392" s="627"/>
      <c r="C392" s="627"/>
      <c r="D392" s="627"/>
      <c r="E392" s="627"/>
      <c r="F392" s="627"/>
      <c r="G392" s="627"/>
      <c r="H392" s="627"/>
      <c r="I392" s="627"/>
    </row>
    <row r="393" spans="1:9" x14ac:dyDescent="0.25">
      <c r="A393" s="627"/>
      <c r="B393" s="627"/>
      <c r="C393" s="627"/>
      <c r="D393" s="627"/>
      <c r="E393" s="627"/>
      <c r="F393" s="627"/>
      <c r="G393" s="627"/>
      <c r="H393" s="627"/>
      <c r="I393" s="627"/>
    </row>
    <row r="394" spans="1:9" x14ac:dyDescent="0.25">
      <c r="A394" s="627"/>
      <c r="B394" s="627"/>
      <c r="C394" s="627"/>
      <c r="D394" s="627"/>
      <c r="E394" s="627"/>
      <c r="F394" s="627"/>
      <c r="G394" s="627"/>
      <c r="H394" s="627"/>
      <c r="I394" s="627"/>
    </row>
    <row r="395" spans="1:9" x14ac:dyDescent="0.25">
      <c r="A395" s="627"/>
      <c r="B395" s="627"/>
      <c r="C395" s="627"/>
      <c r="D395" s="627"/>
      <c r="E395" s="627"/>
      <c r="F395" s="627"/>
      <c r="G395" s="627"/>
      <c r="H395" s="627"/>
      <c r="I395" s="627"/>
    </row>
    <row r="396" spans="1:9" x14ac:dyDescent="0.25">
      <c r="A396" s="627"/>
      <c r="B396" s="627"/>
      <c r="C396" s="627"/>
      <c r="D396" s="627"/>
      <c r="E396" s="627"/>
      <c r="F396" s="627"/>
      <c r="G396" s="627"/>
      <c r="H396" s="627"/>
      <c r="I396" s="627"/>
    </row>
    <row r="397" spans="1:9" x14ac:dyDescent="0.25">
      <c r="A397" s="627"/>
      <c r="B397" s="627"/>
      <c r="C397" s="627"/>
      <c r="D397" s="627"/>
      <c r="E397" s="627"/>
      <c r="F397" s="627"/>
      <c r="G397" s="627"/>
      <c r="H397" s="627"/>
      <c r="I397" s="627"/>
    </row>
    <row r="398" spans="1:9" x14ac:dyDescent="0.25">
      <c r="A398" s="627"/>
      <c r="B398" s="627"/>
      <c r="C398" s="627"/>
      <c r="D398" s="627"/>
      <c r="E398" s="627"/>
      <c r="F398" s="627"/>
      <c r="G398" s="627"/>
      <c r="H398" s="627"/>
      <c r="I398" s="627"/>
    </row>
    <row r="399" spans="1:9" x14ac:dyDescent="0.25">
      <c r="A399" s="627"/>
      <c r="B399" s="627"/>
      <c r="C399" s="627"/>
      <c r="D399" s="627"/>
      <c r="E399" s="627"/>
      <c r="F399" s="627"/>
      <c r="G399" s="627"/>
      <c r="H399" s="627"/>
      <c r="I399" s="627"/>
    </row>
    <row r="400" spans="1:9" x14ac:dyDescent="0.25">
      <c r="A400" s="627"/>
      <c r="B400" s="627"/>
      <c r="C400" s="627"/>
      <c r="D400" s="627"/>
      <c r="E400" s="627"/>
      <c r="F400" s="627"/>
      <c r="G400" s="627"/>
      <c r="H400" s="627"/>
      <c r="I400" s="627"/>
    </row>
    <row r="401" spans="1:9" x14ac:dyDescent="0.25">
      <c r="A401" s="627"/>
      <c r="B401" s="627"/>
      <c r="C401" s="627"/>
      <c r="D401" s="627"/>
      <c r="E401" s="627"/>
      <c r="F401" s="627"/>
      <c r="G401" s="627"/>
      <c r="H401" s="627"/>
      <c r="I401" s="627"/>
    </row>
    <row r="402" spans="1:9" x14ac:dyDescent="0.25">
      <c r="A402" s="627"/>
      <c r="B402" s="627"/>
      <c r="C402" s="627"/>
      <c r="D402" s="627"/>
      <c r="E402" s="627"/>
      <c r="F402" s="627"/>
      <c r="G402" s="627"/>
      <c r="H402" s="627"/>
      <c r="I402" s="627"/>
    </row>
    <row r="403" spans="1:9" x14ac:dyDescent="0.25">
      <c r="A403" s="627"/>
      <c r="B403" s="627"/>
      <c r="C403" s="627"/>
      <c r="D403" s="627"/>
      <c r="E403" s="627"/>
      <c r="F403" s="627"/>
      <c r="G403" s="627"/>
      <c r="H403" s="627"/>
      <c r="I403" s="627"/>
    </row>
    <row r="404" spans="1:9" x14ac:dyDescent="0.25">
      <c r="A404" s="627"/>
      <c r="B404" s="627"/>
      <c r="C404" s="627"/>
      <c r="D404" s="627"/>
      <c r="E404" s="627"/>
      <c r="F404" s="627"/>
      <c r="G404" s="627"/>
      <c r="H404" s="627"/>
      <c r="I404" s="627"/>
    </row>
    <row r="405" spans="1:9" x14ac:dyDescent="0.25">
      <c r="A405" s="627"/>
      <c r="B405" s="627"/>
      <c r="C405" s="627"/>
      <c r="D405" s="627"/>
      <c r="E405" s="627"/>
      <c r="F405" s="627"/>
      <c r="G405" s="627"/>
      <c r="H405" s="627"/>
      <c r="I405" s="627"/>
    </row>
    <row r="406" spans="1:9" x14ac:dyDescent="0.25">
      <c r="A406" s="627"/>
      <c r="B406" s="627"/>
      <c r="C406" s="627"/>
      <c r="D406" s="627"/>
      <c r="E406" s="627"/>
      <c r="F406" s="627"/>
      <c r="G406" s="627"/>
      <c r="H406" s="627"/>
      <c r="I406" s="627"/>
    </row>
    <row r="407" spans="1:9" x14ac:dyDescent="0.25">
      <c r="A407" s="627"/>
      <c r="B407" s="627"/>
      <c r="C407" s="627"/>
      <c r="D407" s="627"/>
      <c r="E407" s="627"/>
      <c r="F407" s="627"/>
      <c r="G407" s="627"/>
      <c r="H407" s="627"/>
      <c r="I407" s="627"/>
    </row>
    <row r="408" spans="1:9" x14ac:dyDescent="0.25">
      <c r="A408" s="627"/>
      <c r="B408" s="627"/>
      <c r="C408" s="627"/>
      <c r="D408" s="627"/>
      <c r="E408" s="627"/>
      <c r="F408" s="627"/>
      <c r="G408" s="627"/>
      <c r="H408" s="627"/>
      <c r="I408" s="627"/>
    </row>
    <row r="409" spans="1:9" x14ac:dyDescent="0.25">
      <c r="A409" s="627"/>
      <c r="B409" s="627"/>
      <c r="C409" s="627"/>
      <c r="D409" s="627"/>
      <c r="E409" s="627"/>
      <c r="F409" s="627"/>
      <c r="G409" s="627"/>
      <c r="H409" s="627"/>
      <c r="I409" s="627"/>
    </row>
    <row r="410" spans="1:9" x14ac:dyDescent="0.25">
      <c r="A410" s="627"/>
      <c r="B410" s="627"/>
      <c r="C410" s="627"/>
      <c r="D410" s="627"/>
      <c r="E410" s="627"/>
      <c r="F410" s="627"/>
      <c r="G410" s="627"/>
      <c r="H410" s="627"/>
      <c r="I410" s="627"/>
    </row>
    <row r="411" spans="1:9" x14ac:dyDescent="0.25">
      <c r="A411" s="627"/>
      <c r="B411" s="627"/>
      <c r="C411" s="627"/>
      <c r="D411" s="627"/>
      <c r="E411" s="627"/>
      <c r="F411" s="627"/>
      <c r="G411" s="627"/>
      <c r="H411" s="627"/>
      <c r="I411" s="627"/>
    </row>
    <row r="412" spans="1:9" x14ac:dyDescent="0.25">
      <c r="A412" s="627"/>
      <c r="B412" s="627"/>
      <c r="C412" s="627"/>
      <c r="D412" s="627"/>
      <c r="E412" s="627"/>
      <c r="F412" s="627"/>
      <c r="G412" s="627"/>
      <c r="H412" s="627"/>
      <c r="I412" s="627"/>
    </row>
    <row r="413" spans="1:9" x14ac:dyDescent="0.25">
      <c r="A413" s="627"/>
      <c r="B413" s="627"/>
      <c r="C413" s="627"/>
      <c r="D413" s="627"/>
      <c r="E413" s="627"/>
      <c r="F413" s="627"/>
      <c r="G413" s="627"/>
      <c r="H413" s="627"/>
      <c r="I413" s="627"/>
    </row>
    <row r="414" spans="1:9" x14ac:dyDescent="0.25">
      <c r="A414" s="627"/>
      <c r="B414" s="627"/>
      <c r="C414" s="627"/>
      <c r="D414" s="627"/>
      <c r="E414" s="627"/>
      <c r="F414" s="627"/>
      <c r="G414" s="627"/>
      <c r="H414" s="627"/>
      <c r="I414" s="627"/>
    </row>
    <row r="415" spans="1:9" x14ac:dyDescent="0.25">
      <c r="A415" s="627"/>
      <c r="B415" s="627"/>
      <c r="C415" s="627"/>
      <c r="D415" s="627"/>
      <c r="E415" s="627"/>
      <c r="F415" s="627"/>
      <c r="G415" s="627"/>
      <c r="H415" s="627"/>
      <c r="I415" s="627"/>
    </row>
    <row r="416" spans="1:9" x14ac:dyDescent="0.25">
      <c r="A416" s="627"/>
      <c r="B416" s="627"/>
      <c r="C416" s="627"/>
      <c r="D416" s="627"/>
      <c r="E416" s="627"/>
      <c r="F416" s="627"/>
      <c r="G416" s="627"/>
      <c r="H416" s="627"/>
      <c r="I416" s="627"/>
    </row>
    <row r="417" spans="1:9" x14ac:dyDescent="0.25">
      <c r="A417" s="627"/>
      <c r="B417" s="627"/>
      <c r="C417" s="627"/>
      <c r="D417" s="627"/>
      <c r="E417" s="627"/>
      <c r="F417" s="627"/>
      <c r="G417" s="627"/>
      <c r="H417" s="627"/>
      <c r="I417" s="627"/>
    </row>
    <row r="418" spans="1:9" x14ac:dyDescent="0.25">
      <c r="A418" s="627"/>
      <c r="B418" s="627"/>
      <c r="C418" s="627"/>
      <c r="D418" s="627"/>
      <c r="E418" s="627"/>
      <c r="F418" s="627"/>
      <c r="G418" s="627"/>
      <c r="H418" s="627"/>
      <c r="I418" s="627"/>
    </row>
    <row r="419" spans="1:9" x14ac:dyDescent="0.25">
      <c r="A419" s="627"/>
      <c r="B419" s="627"/>
      <c r="C419" s="627"/>
      <c r="D419" s="627"/>
      <c r="E419" s="627"/>
      <c r="F419" s="627"/>
      <c r="G419" s="627"/>
      <c r="H419" s="627"/>
      <c r="I419" s="627"/>
    </row>
    <row r="420" spans="1:9" x14ac:dyDescent="0.25">
      <c r="A420" s="627"/>
      <c r="B420" s="627"/>
      <c r="C420" s="627"/>
      <c r="D420" s="627"/>
      <c r="E420" s="627"/>
      <c r="F420" s="627"/>
      <c r="G420" s="627"/>
      <c r="H420" s="627"/>
      <c r="I420" s="627"/>
    </row>
    <row r="421" spans="1:9" x14ac:dyDescent="0.25">
      <c r="A421" s="627"/>
      <c r="B421" s="627"/>
      <c r="C421" s="627"/>
      <c r="D421" s="627"/>
      <c r="E421" s="627"/>
      <c r="F421" s="627"/>
      <c r="G421" s="627"/>
      <c r="H421" s="627"/>
      <c r="I421" s="627"/>
    </row>
    <row r="422" spans="1:9" x14ac:dyDescent="0.25">
      <c r="A422" s="627"/>
      <c r="B422" s="627"/>
      <c r="C422" s="627"/>
      <c r="D422" s="627"/>
      <c r="E422" s="627"/>
      <c r="F422" s="627"/>
      <c r="G422" s="627"/>
      <c r="H422" s="627"/>
      <c r="I422" s="627"/>
    </row>
    <row r="423" spans="1:9" x14ac:dyDescent="0.25">
      <c r="A423" s="627"/>
      <c r="B423" s="627"/>
      <c r="C423" s="627"/>
      <c r="D423" s="627"/>
      <c r="E423" s="627"/>
      <c r="F423" s="627"/>
      <c r="G423" s="627"/>
      <c r="H423" s="627"/>
      <c r="I423" s="627"/>
    </row>
    <row r="424" spans="1:9" x14ac:dyDescent="0.25">
      <c r="A424" s="627"/>
      <c r="B424" s="627"/>
      <c r="C424" s="627"/>
      <c r="D424" s="627"/>
      <c r="E424" s="627"/>
      <c r="F424" s="627"/>
      <c r="G424" s="627"/>
      <c r="H424" s="627"/>
      <c r="I424" s="627"/>
    </row>
    <row r="425" spans="1:9" x14ac:dyDescent="0.25">
      <c r="A425" s="627"/>
      <c r="B425" s="627"/>
      <c r="C425" s="627"/>
      <c r="D425" s="627"/>
      <c r="E425" s="627"/>
      <c r="F425" s="627"/>
      <c r="G425" s="627"/>
      <c r="H425" s="627"/>
      <c r="I425" s="627"/>
    </row>
    <row r="426" spans="1:9" x14ac:dyDescent="0.25">
      <c r="A426" s="627"/>
      <c r="B426" s="627"/>
      <c r="C426" s="627"/>
      <c r="D426" s="627"/>
      <c r="E426" s="627"/>
      <c r="F426" s="627"/>
      <c r="G426" s="627"/>
      <c r="H426" s="627"/>
      <c r="I426" s="627"/>
    </row>
    <row r="427" spans="1:9" x14ac:dyDescent="0.25">
      <c r="A427" s="627"/>
      <c r="B427" s="627"/>
      <c r="C427" s="627"/>
      <c r="D427" s="627"/>
      <c r="E427" s="627"/>
      <c r="F427" s="627"/>
      <c r="G427" s="627"/>
      <c r="H427" s="627"/>
      <c r="I427" s="627"/>
    </row>
    <row r="428" spans="1:9" x14ac:dyDescent="0.25">
      <c r="A428" s="627"/>
      <c r="B428" s="627"/>
      <c r="C428" s="627"/>
      <c r="D428" s="627"/>
      <c r="E428" s="627"/>
      <c r="F428" s="627"/>
      <c r="G428" s="627"/>
      <c r="H428" s="627"/>
      <c r="I428" s="627"/>
    </row>
    <row r="429" spans="1:9" x14ac:dyDescent="0.25">
      <c r="A429" s="627"/>
      <c r="B429" s="627"/>
      <c r="C429" s="627"/>
      <c r="D429" s="627"/>
      <c r="E429" s="627"/>
      <c r="F429" s="627"/>
      <c r="G429" s="627"/>
      <c r="H429" s="627"/>
      <c r="I429" s="627"/>
    </row>
    <row r="430" spans="1:9" x14ac:dyDescent="0.25">
      <c r="A430" s="627"/>
      <c r="B430" s="627"/>
      <c r="C430" s="627"/>
      <c r="D430" s="627"/>
      <c r="E430" s="627"/>
      <c r="F430" s="627"/>
      <c r="G430" s="627"/>
      <c r="H430" s="627"/>
      <c r="I430" s="627"/>
    </row>
    <row r="431" spans="1:9" x14ac:dyDescent="0.25">
      <c r="A431" s="627"/>
      <c r="B431" s="627"/>
      <c r="C431" s="627"/>
      <c r="D431" s="627"/>
      <c r="E431" s="627"/>
      <c r="F431" s="627"/>
      <c r="G431" s="627"/>
      <c r="H431" s="627"/>
      <c r="I431" s="627"/>
    </row>
    <row r="432" spans="1:9" x14ac:dyDescent="0.25">
      <c r="A432" s="627"/>
      <c r="B432" s="627"/>
      <c r="C432" s="627"/>
      <c r="D432" s="627"/>
      <c r="E432" s="627"/>
      <c r="F432" s="627"/>
      <c r="G432" s="627"/>
      <c r="H432" s="627"/>
      <c r="I432" s="627"/>
    </row>
    <row r="433" spans="1:9" x14ac:dyDescent="0.25">
      <c r="A433" s="627"/>
      <c r="B433" s="627"/>
      <c r="C433" s="627"/>
      <c r="D433" s="627"/>
      <c r="E433" s="627"/>
      <c r="F433" s="627"/>
      <c r="G433" s="627"/>
      <c r="H433" s="627"/>
      <c r="I433" s="627"/>
    </row>
    <row r="434" spans="1:9" x14ac:dyDescent="0.25">
      <c r="A434" s="627"/>
      <c r="B434" s="627"/>
      <c r="C434" s="627"/>
      <c r="D434" s="627"/>
      <c r="E434" s="627"/>
      <c r="F434" s="627"/>
      <c r="G434" s="627"/>
      <c r="H434" s="627"/>
      <c r="I434" s="627"/>
    </row>
    <row r="435" spans="1:9" x14ac:dyDescent="0.25">
      <c r="A435" s="627"/>
      <c r="B435" s="627"/>
      <c r="C435" s="627"/>
      <c r="D435" s="627"/>
      <c r="E435" s="627"/>
      <c r="F435" s="627"/>
      <c r="G435" s="627"/>
      <c r="H435" s="627"/>
      <c r="I435" s="627"/>
    </row>
    <row r="436" spans="1:9" x14ac:dyDescent="0.25">
      <c r="A436" s="627"/>
      <c r="B436" s="627"/>
      <c r="C436" s="627"/>
      <c r="D436" s="627"/>
      <c r="E436" s="627"/>
      <c r="F436" s="627"/>
      <c r="G436" s="627"/>
      <c r="H436" s="627"/>
      <c r="I436" s="627"/>
    </row>
    <row r="437" spans="1:9" x14ac:dyDescent="0.25">
      <c r="A437" s="627"/>
      <c r="B437" s="627"/>
      <c r="C437" s="627"/>
      <c r="D437" s="627"/>
      <c r="E437" s="627"/>
      <c r="F437" s="627"/>
      <c r="G437" s="627"/>
      <c r="H437" s="627"/>
      <c r="I437" s="627"/>
    </row>
    <row r="438" spans="1:9" x14ac:dyDescent="0.25">
      <c r="A438" s="627"/>
      <c r="B438" s="627"/>
      <c r="C438" s="627"/>
      <c r="D438" s="627"/>
      <c r="E438" s="627"/>
      <c r="F438" s="627"/>
      <c r="G438" s="627"/>
      <c r="H438" s="627"/>
      <c r="I438" s="627"/>
    </row>
    <row r="439" spans="1:9" x14ac:dyDescent="0.25">
      <c r="A439" s="627"/>
      <c r="B439" s="627"/>
      <c r="C439" s="627"/>
      <c r="D439" s="627"/>
      <c r="E439" s="627"/>
      <c r="F439" s="627"/>
      <c r="G439" s="627"/>
      <c r="H439" s="627"/>
      <c r="I439" s="627"/>
    </row>
    <row r="440" spans="1:9" x14ac:dyDescent="0.25">
      <c r="A440" s="627"/>
      <c r="B440" s="627"/>
      <c r="C440" s="627"/>
      <c r="D440" s="627"/>
      <c r="E440" s="627"/>
      <c r="F440" s="627"/>
      <c r="G440" s="627"/>
      <c r="H440" s="627"/>
      <c r="I440" s="627"/>
    </row>
    <row r="441" spans="1:9" x14ac:dyDescent="0.25">
      <c r="A441" s="627"/>
      <c r="B441" s="627"/>
      <c r="C441" s="627"/>
      <c r="D441" s="627"/>
      <c r="E441" s="627"/>
      <c r="F441" s="627"/>
      <c r="G441" s="627"/>
      <c r="H441" s="627"/>
      <c r="I441" s="627"/>
    </row>
    <row r="442" spans="1:9" x14ac:dyDescent="0.25">
      <c r="A442" s="627"/>
      <c r="B442" s="627"/>
      <c r="C442" s="627"/>
      <c r="D442" s="627"/>
      <c r="E442" s="627"/>
      <c r="F442" s="627"/>
      <c r="G442" s="627"/>
      <c r="H442" s="627"/>
      <c r="I442" s="627"/>
    </row>
    <row r="443" spans="1:9" x14ac:dyDescent="0.25">
      <c r="A443" s="627"/>
      <c r="B443" s="627"/>
      <c r="C443" s="627"/>
      <c r="D443" s="627"/>
      <c r="E443" s="627"/>
      <c r="F443" s="627"/>
      <c r="G443" s="627"/>
      <c r="H443" s="627"/>
      <c r="I443" s="627"/>
    </row>
    <row r="444" spans="1:9" x14ac:dyDescent="0.25">
      <c r="A444" s="627"/>
      <c r="B444" s="627"/>
      <c r="C444" s="627"/>
      <c r="D444" s="627"/>
      <c r="E444" s="627"/>
      <c r="F444" s="627"/>
      <c r="G444" s="627"/>
      <c r="H444" s="627"/>
      <c r="I444" s="627"/>
    </row>
    <row r="445" spans="1:9" x14ac:dyDescent="0.25">
      <c r="A445" s="627"/>
      <c r="B445" s="627"/>
      <c r="C445" s="627"/>
      <c r="D445" s="627"/>
      <c r="E445" s="627"/>
      <c r="F445" s="627"/>
      <c r="G445" s="627"/>
      <c r="H445" s="627"/>
      <c r="I445" s="627"/>
    </row>
    <row r="446" spans="1:9" x14ac:dyDescent="0.25">
      <c r="A446" s="627"/>
      <c r="B446" s="627"/>
      <c r="C446" s="627"/>
      <c r="D446" s="627"/>
      <c r="E446" s="627"/>
      <c r="F446" s="627"/>
      <c r="G446" s="627"/>
      <c r="H446" s="627"/>
      <c r="I446" s="627"/>
    </row>
    <row r="447" spans="1:9" x14ac:dyDescent="0.25">
      <c r="A447" s="627"/>
      <c r="B447" s="627"/>
      <c r="C447" s="627"/>
      <c r="D447" s="627"/>
      <c r="E447" s="627"/>
      <c r="F447" s="627"/>
      <c r="G447" s="627"/>
      <c r="H447" s="627"/>
      <c r="I447" s="627"/>
    </row>
    <row r="448" spans="1:9" x14ac:dyDescent="0.25">
      <c r="A448" s="627"/>
      <c r="B448" s="627"/>
      <c r="C448" s="627"/>
      <c r="D448" s="627"/>
      <c r="E448" s="627"/>
      <c r="F448" s="627"/>
      <c r="G448" s="627"/>
      <c r="H448" s="627"/>
      <c r="I448" s="627"/>
    </row>
    <row r="449" spans="1:9" x14ac:dyDescent="0.25">
      <c r="A449" s="627"/>
      <c r="B449" s="627"/>
      <c r="C449" s="627"/>
      <c r="D449" s="627"/>
      <c r="E449" s="627"/>
      <c r="F449" s="627"/>
      <c r="G449" s="627"/>
      <c r="H449" s="627"/>
      <c r="I449" s="627"/>
    </row>
    <row r="450" spans="1:9" x14ac:dyDescent="0.25">
      <c r="A450" s="627"/>
      <c r="B450" s="627"/>
      <c r="C450" s="627"/>
      <c r="D450" s="627"/>
      <c r="E450" s="627"/>
      <c r="F450" s="627"/>
      <c r="G450" s="627"/>
      <c r="H450" s="627"/>
      <c r="I450" s="627"/>
    </row>
    <row r="451" spans="1:9" x14ac:dyDescent="0.25">
      <c r="A451" s="627"/>
      <c r="B451" s="627"/>
      <c r="C451" s="627"/>
      <c r="D451" s="627"/>
      <c r="E451" s="627"/>
      <c r="F451" s="627"/>
      <c r="G451" s="627"/>
      <c r="H451" s="627"/>
      <c r="I451" s="627"/>
    </row>
    <row r="452" spans="1:9" x14ac:dyDescent="0.25">
      <c r="A452" s="627"/>
      <c r="B452" s="627"/>
      <c r="C452" s="627"/>
      <c r="D452" s="627"/>
      <c r="E452" s="627"/>
      <c r="F452" s="627"/>
      <c r="G452" s="627"/>
      <c r="H452" s="627"/>
      <c r="I452" s="627"/>
    </row>
    <row r="453" spans="1:9" x14ac:dyDescent="0.25">
      <c r="A453" s="627"/>
      <c r="B453" s="627"/>
      <c r="C453" s="627"/>
      <c r="D453" s="627"/>
      <c r="E453" s="627"/>
      <c r="F453" s="627"/>
      <c r="G453" s="627"/>
      <c r="H453" s="627"/>
      <c r="I453" s="627"/>
    </row>
    <row r="454" spans="1:9" x14ac:dyDescent="0.25">
      <c r="A454" s="627"/>
      <c r="B454" s="627"/>
      <c r="C454" s="627"/>
      <c r="D454" s="627"/>
      <c r="E454" s="627"/>
      <c r="F454" s="627"/>
      <c r="G454" s="627"/>
      <c r="H454" s="627"/>
      <c r="I454" s="627"/>
    </row>
    <row r="455" spans="1:9" x14ac:dyDescent="0.25">
      <c r="A455" s="627"/>
      <c r="B455" s="627"/>
      <c r="C455" s="627"/>
      <c r="D455" s="627"/>
      <c r="E455" s="627"/>
      <c r="F455" s="627"/>
      <c r="G455" s="627"/>
      <c r="H455" s="627"/>
      <c r="I455" s="627"/>
    </row>
    <row r="456" spans="1:9" x14ac:dyDescent="0.25">
      <c r="A456" s="627"/>
      <c r="B456" s="627"/>
      <c r="C456" s="627"/>
      <c r="D456" s="627"/>
      <c r="E456" s="627"/>
      <c r="F456" s="627"/>
      <c r="G456" s="627"/>
      <c r="H456" s="627"/>
      <c r="I456" s="627"/>
    </row>
    <row r="457" spans="1:9" x14ac:dyDescent="0.25">
      <c r="A457" s="627"/>
      <c r="B457" s="627"/>
      <c r="C457" s="627"/>
      <c r="D457" s="627"/>
      <c r="E457" s="627"/>
      <c r="F457" s="627"/>
      <c r="G457" s="627"/>
      <c r="H457" s="627"/>
      <c r="I457" s="627"/>
    </row>
  </sheetData>
  <mergeCells count="3">
    <mergeCell ref="G10:I10"/>
    <mergeCell ref="A1:I1"/>
    <mergeCell ref="K1:S1"/>
  </mergeCells>
  <pageMargins left="0.7" right="0.7" top="0.75" bottom="0.75" header="0.3" footer="0.3"/>
  <pageSetup paperSize="9" scale="63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showGridLines="0" workbookViewId="0"/>
  </sheetViews>
  <sheetFormatPr defaultRowHeight="12.75" x14ac:dyDescent="0.2"/>
  <cols>
    <col min="1" max="1" width="21.42578125" style="184" bestFit="1" customWidth="1"/>
    <col min="2" max="16384" width="9.140625" style="184"/>
  </cols>
  <sheetData>
    <row r="1" spans="1:12" ht="15" customHeight="1" x14ac:dyDescent="0.2">
      <c r="A1" s="927" t="s">
        <v>371</v>
      </c>
      <c r="L1" s="199" t="s">
        <v>371</v>
      </c>
    </row>
    <row r="2" spans="1:12" x14ac:dyDescent="0.2">
      <c r="A2" s="264"/>
      <c r="B2" s="348" t="s">
        <v>370</v>
      </c>
      <c r="C2" s="348" t="s">
        <v>369</v>
      </c>
      <c r="D2" s="348" t="s">
        <v>368</v>
      </c>
      <c r="E2" s="348" t="s">
        <v>367</v>
      </c>
      <c r="F2" s="348" t="s">
        <v>366</v>
      </c>
      <c r="G2" s="348" t="s">
        <v>76</v>
      </c>
      <c r="H2" s="348" t="s">
        <v>77</v>
      </c>
      <c r="I2" s="348" t="s">
        <v>78</v>
      </c>
      <c r="J2" s="348" t="s">
        <v>79</v>
      </c>
    </row>
    <row r="3" spans="1:12" x14ac:dyDescent="0.2">
      <c r="A3" s="184" t="s">
        <v>365</v>
      </c>
      <c r="B3" s="333"/>
      <c r="C3" s="333"/>
      <c r="D3" s="333"/>
      <c r="E3" s="333"/>
      <c r="F3" s="334">
        <v>53.5</v>
      </c>
      <c r="G3" s="334">
        <v>52.689104474915538</v>
      </c>
      <c r="H3" s="334">
        <v>52.028697621013848</v>
      </c>
      <c r="I3" s="334">
        <v>51.572690588879809</v>
      </c>
      <c r="J3" s="334">
        <v>49.182428411493774</v>
      </c>
    </row>
    <row r="4" spans="1:12" x14ac:dyDescent="0.2">
      <c r="A4" s="184" t="s">
        <v>364</v>
      </c>
      <c r="B4" s="333"/>
      <c r="F4" s="184">
        <f>F5</f>
        <v>53.5</v>
      </c>
      <c r="G4" s="333">
        <v>52.8</v>
      </c>
      <c r="H4" s="333">
        <v>52.1</v>
      </c>
      <c r="I4" s="333">
        <v>51.3</v>
      </c>
      <c r="J4" s="333">
        <v>48.9</v>
      </c>
    </row>
    <row r="5" spans="1:12" x14ac:dyDescent="0.2">
      <c r="A5" s="184" t="s">
        <v>363</v>
      </c>
      <c r="B5" s="333">
        <v>40.799999999999997</v>
      </c>
      <c r="C5" s="333">
        <v>43.3</v>
      </c>
      <c r="D5" s="333">
        <v>51.9</v>
      </c>
      <c r="E5" s="333">
        <v>54.6</v>
      </c>
      <c r="F5" s="333">
        <v>53.5</v>
      </c>
    </row>
    <row r="6" spans="1:12" x14ac:dyDescent="0.2">
      <c r="A6" s="233" t="s">
        <v>362</v>
      </c>
      <c r="D6" s="184">
        <v>60</v>
      </c>
      <c r="E6" s="184">
        <v>60</v>
      </c>
      <c r="F6" s="184">
        <v>60</v>
      </c>
      <c r="G6" s="184">
        <v>60</v>
      </c>
      <c r="H6" s="184">
        <v>60</v>
      </c>
      <c r="I6" s="184">
        <v>60</v>
      </c>
      <c r="J6" s="184">
        <v>59</v>
      </c>
    </row>
    <row r="7" spans="1:12" x14ac:dyDescent="0.2">
      <c r="A7" s="184" t="s">
        <v>361</v>
      </c>
      <c r="D7" s="184">
        <v>57</v>
      </c>
      <c r="E7" s="184">
        <v>57</v>
      </c>
      <c r="F7" s="184">
        <v>57</v>
      </c>
      <c r="G7" s="184">
        <v>57</v>
      </c>
      <c r="H7" s="184">
        <v>57</v>
      </c>
      <c r="I7" s="184">
        <v>57</v>
      </c>
      <c r="J7" s="184">
        <v>56</v>
      </c>
    </row>
    <row r="8" spans="1:12" x14ac:dyDescent="0.2">
      <c r="A8" s="184" t="s">
        <v>360</v>
      </c>
      <c r="D8" s="184">
        <v>55</v>
      </c>
      <c r="E8" s="184">
        <v>55</v>
      </c>
      <c r="F8" s="184">
        <v>55</v>
      </c>
      <c r="G8" s="184">
        <v>55</v>
      </c>
      <c r="H8" s="184">
        <v>55</v>
      </c>
      <c r="I8" s="184">
        <v>55</v>
      </c>
      <c r="J8" s="184">
        <v>54</v>
      </c>
    </row>
    <row r="9" spans="1:12" x14ac:dyDescent="0.2">
      <c r="A9" s="184" t="s">
        <v>359</v>
      </c>
      <c r="D9" s="184">
        <v>53</v>
      </c>
      <c r="E9" s="184">
        <v>53</v>
      </c>
      <c r="F9" s="184">
        <v>53</v>
      </c>
      <c r="G9" s="184">
        <v>53</v>
      </c>
      <c r="H9" s="184">
        <v>53</v>
      </c>
      <c r="I9" s="184">
        <v>53</v>
      </c>
      <c r="J9" s="184">
        <v>52</v>
      </c>
    </row>
    <row r="10" spans="1:12" x14ac:dyDescent="0.2">
      <c r="A10" s="184" t="s">
        <v>358</v>
      </c>
      <c r="D10" s="184">
        <v>50</v>
      </c>
      <c r="E10" s="184">
        <v>50</v>
      </c>
      <c r="F10" s="184">
        <v>50</v>
      </c>
      <c r="G10" s="184">
        <v>50</v>
      </c>
      <c r="H10" s="184">
        <v>50</v>
      </c>
      <c r="I10" s="184">
        <v>50</v>
      </c>
      <c r="J10" s="184">
        <v>49</v>
      </c>
    </row>
    <row r="20" spans="5:10" x14ac:dyDescent="0.2">
      <c r="E20" s="233"/>
      <c r="F20" s="233"/>
      <c r="G20" s="233"/>
      <c r="H20" s="233"/>
      <c r="I20" s="233"/>
      <c r="J20" s="233"/>
    </row>
    <row r="21" spans="5:10" x14ac:dyDescent="0.2">
      <c r="E21" s="332"/>
      <c r="F21" s="332"/>
      <c r="G21" s="332"/>
      <c r="H21" s="332"/>
      <c r="I21" s="332"/>
      <c r="J21" s="332"/>
    </row>
    <row r="22" spans="5:10" x14ac:dyDescent="0.2">
      <c r="E22" s="331"/>
      <c r="F22" s="330"/>
      <c r="G22" s="330"/>
      <c r="H22" s="330"/>
      <c r="I22" s="330"/>
      <c r="J22" s="330"/>
    </row>
  </sheetData>
  <pageMargins left="0.75" right="0.75" top="1" bottom="1" header="0.5" footer="0.5"/>
  <pageSetup orientation="portrait" horizontalDpi="300" verticalDpi="300" copies="0"/>
  <headerFooter alignWithMargins="0"/>
  <ignoredErrors>
    <ignoredError sqref="B2:K2 B4:K10 B3:F3 K3" numberStoredAsText="1"/>
  </ignoredErrors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GridLines="0" workbookViewId="0"/>
  </sheetViews>
  <sheetFormatPr defaultRowHeight="12.75" x14ac:dyDescent="0.2"/>
  <cols>
    <col min="1" max="1" width="47.85546875" style="336" customWidth="1"/>
    <col min="2" max="7" width="9.140625" style="336" customWidth="1"/>
    <col min="8" max="16384" width="9.140625" style="336"/>
  </cols>
  <sheetData>
    <row r="1" spans="1:9" ht="15" customHeight="1" x14ac:dyDescent="0.2">
      <c r="A1" s="339" t="s">
        <v>377</v>
      </c>
      <c r="I1" s="339" t="s">
        <v>377</v>
      </c>
    </row>
    <row r="2" spans="1:9" x14ac:dyDescent="0.2">
      <c r="A2" s="341"/>
      <c r="B2" s="340">
        <v>2012</v>
      </c>
      <c r="C2" s="340">
        <v>2013</v>
      </c>
      <c r="D2" s="340">
        <v>2014</v>
      </c>
      <c r="E2" s="340">
        <v>2015</v>
      </c>
      <c r="F2" s="340">
        <v>2016</v>
      </c>
      <c r="G2" s="340">
        <v>2017</v>
      </c>
      <c r="H2" s="337"/>
    </row>
    <row r="3" spans="1:9" x14ac:dyDescent="0.2">
      <c r="A3" s="336" t="s">
        <v>376</v>
      </c>
      <c r="B3" s="337">
        <v>-4.4414609806427805</v>
      </c>
      <c r="C3" s="337">
        <v>-2.3405598804733843</v>
      </c>
      <c r="D3" s="337">
        <v>-2.768495735466443</v>
      </c>
      <c r="E3" s="337">
        <v>-2.8422290673602375</v>
      </c>
      <c r="F3" s="337">
        <v>-2.0534434941567068</v>
      </c>
      <c r="G3" s="337">
        <v>-0.50563939120119639</v>
      </c>
      <c r="H3" s="337"/>
    </row>
    <row r="4" spans="1:9" x14ac:dyDescent="0.2">
      <c r="A4" s="336" t="s">
        <v>375</v>
      </c>
      <c r="B4" s="337">
        <f>B3</f>
        <v>-4.4414609806427805</v>
      </c>
      <c r="C4" s="338">
        <f>B4+(-0.5-$B$3)/5</f>
        <v>-3.6531687845142242</v>
      </c>
      <c r="D4" s="338">
        <f>C4+(-0.5-$B$3)/5</f>
        <v>-2.8648765883856679</v>
      </c>
      <c r="E4" s="338">
        <f>D4+(-0.5-$B$3)/5</f>
        <v>-2.0765843922571117</v>
      </c>
      <c r="F4" s="338">
        <f>E4+(-0.5-$B$3)/5</f>
        <v>-1.2882921961285556</v>
      </c>
      <c r="G4" s="338">
        <f>F4+(-0.5-$B$3)/5</f>
        <v>-0.49999999999999956</v>
      </c>
    </row>
    <row r="6" spans="1:9" x14ac:dyDescent="0.2">
      <c r="A6" s="336" t="s">
        <v>374</v>
      </c>
      <c r="C6" s="337">
        <f>C3-B3</f>
        <v>2.1009011001693962</v>
      </c>
      <c r="D6" s="337">
        <f t="shared" ref="D6:G7" si="0">D3-C3+C6</f>
        <v>1.6729652451763375</v>
      </c>
      <c r="E6" s="337">
        <f t="shared" si="0"/>
        <v>1.599231913282543</v>
      </c>
      <c r="F6" s="337">
        <f t="shared" si="0"/>
        <v>2.3880174864860737</v>
      </c>
      <c r="G6" s="337">
        <f t="shared" si="0"/>
        <v>3.9358215894415842</v>
      </c>
    </row>
    <row r="7" spans="1:9" x14ac:dyDescent="0.2">
      <c r="A7" s="336" t="s">
        <v>373</v>
      </c>
      <c r="C7" s="337">
        <f>C4-B4</f>
        <v>0.78829219612855628</v>
      </c>
      <c r="D7" s="337">
        <f t="shared" si="0"/>
        <v>1.5765843922571126</v>
      </c>
      <c r="E7" s="337">
        <f t="shared" si="0"/>
        <v>2.3648765883856688</v>
      </c>
      <c r="F7" s="337">
        <f t="shared" si="0"/>
        <v>3.1531687845142251</v>
      </c>
      <c r="G7" s="337">
        <f t="shared" si="0"/>
        <v>3.9414609806427814</v>
      </c>
    </row>
    <row r="8" spans="1:9" x14ac:dyDescent="0.2">
      <c r="A8" s="336" t="s">
        <v>372</v>
      </c>
      <c r="B8" s="337"/>
      <c r="C8" s="337">
        <f>C6-C7</f>
        <v>1.31260890404084</v>
      </c>
      <c r="D8" s="337">
        <f>D6-D7</f>
        <v>9.6380852919224935E-2</v>
      </c>
      <c r="E8" s="337">
        <f>E6-E7</f>
        <v>-0.76564467510312584</v>
      </c>
      <c r="F8" s="337">
        <f>F6-F7</f>
        <v>-0.76515129802815141</v>
      </c>
      <c r="G8" s="337">
        <f>G6-G7</f>
        <v>-5.6393912011971636E-3</v>
      </c>
    </row>
    <row r="10" spans="1:9" x14ac:dyDescent="0.2">
      <c r="C10" s="337"/>
      <c r="D10" s="337"/>
    </row>
    <row r="32" ht="22.5" customHeight="1" x14ac:dyDescent="0.2"/>
    <row r="34" spans="2:7" x14ac:dyDescent="0.2">
      <c r="B34" s="337"/>
      <c r="C34" s="338"/>
      <c r="D34" s="338"/>
      <c r="E34" s="337"/>
      <c r="F34" s="337"/>
      <c r="G34" s="337"/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showGridLines="0" workbookViewId="0">
      <selection sqref="A1:D1"/>
    </sheetView>
  </sheetViews>
  <sheetFormatPr defaultRowHeight="15" x14ac:dyDescent="0.25"/>
  <cols>
    <col min="1" max="1" width="39.85546875" customWidth="1"/>
  </cols>
  <sheetData>
    <row r="1" spans="1:10" x14ac:dyDescent="0.25">
      <c r="A1" s="1284" t="s">
        <v>776</v>
      </c>
      <c r="B1" s="1284"/>
      <c r="C1" s="1284"/>
      <c r="D1" s="1284"/>
      <c r="E1" s="1"/>
      <c r="F1" s="1284" t="s">
        <v>776</v>
      </c>
      <c r="G1" s="1284"/>
      <c r="H1" s="1284"/>
      <c r="I1" s="1284"/>
      <c r="J1" s="1"/>
    </row>
    <row r="2" spans="1:10" x14ac:dyDescent="0.25">
      <c r="A2" s="535"/>
      <c r="B2" s="3">
        <v>2013</v>
      </c>
      <c r="C2" s="3">
        <v>2014</v>
      </c>
      <c r="D2" s="3">
        <v>2015</v>
      </c>
      <c r="E2" s="1"/>
      <c r="F2" s="1"/>
      <c r="G2" s="1"/>
      <c r="H2" s="1"/>
      <c r="I2" s="1"/>
      <c r="J2" s="1"/>
    </row>
    <row r="3" spans="1:10" x14ac:dyDescent="0.25">
      <c r="A3" s="2" t="s">
        <v>775</v>
      </c>
      <c r="B3" s="1">
        <v>3781.2359999999999</v>
      </c>
      <c r="C3" s="1">
        <v>3755.5</v>
      </c>
      <c r="D3" s="1">
        <v>3855.2249999999999</v>
      </c>
      <c r="E3" s="1"/>
      <c r="F3" s="1"/>
      <c r="G3" s="1"/>
      <c r="H3" s="1"/>
      <c r="I3" s="1"/>
      <c r="J3" s="1"/>
    </row>
    <row r="4" spans="1:10" x14ac:dyDescent="0.25">
      <c r="A4" s="2" t="s">
        <v>774</v>
      </c>
      <c r="B4" s="1">
        <v>3881.2359999999999</v>
      </c>
      <c r="C4" s="1">
        <v>3855.5</v>
      </c>
      <c r="D4" s="1">
        <v>3905.2249999999999</v>
      </c>
      <c r="E4" s="1"/>
      <c r="F4" s="1"/>
      <c r="G4" s="1"/>
      <c r="H4" s="1"/>
      <c r="I4" s="1"/>
      <c r="J4" s="1"/>
    </row>
    <row r="5" spans="1:10" x14ac:dyDescent="0.25">
      <c r="A5" s="560" t="s">
        <v>773</v>
      </c>
      <c r="B5" s="688">
        <v>3799.8449999999998</v>
      </c>
      <c r="C5" s="688">
        <v>3996.6289999999999</v>
      </c>
      <c r="D5" s="688">
        <v>4082.0059999999999</v>
      </c>
      <c r="E5" s="2"/>
      <c r="F5" s="2"/>
      <c r="G5" s="2"/>
      <c r="H5" s="2"/>
      <c r="I5" s="2"/>
      <c r="J5" s="2"/>
    </row>
    <row r="6" spans="1:10" x14ac:dyDescent="0.25">
      <c r="A6" s="2"/>
      <c r="B6" s="2"/>
      <c r="C6" s="2"/>
      <c r="D6" s="2"/>
      <c r="E6" s="2"/>
      <c r="F6" s="2"/>
      <c r="G6" s="2"/>
      <c r="H6" s="2"/>
      <c r="I6" s="2"/>
      <c r="J6" s="2"/>
    </row>
    <row r="7" spans="1:10" x14ac:dyDescent="0.25">
      <c r="A7" s="2"/>
      <c r="B7" s="2"/>
      <c r="C7" s="2"/>
      <c r="D7" s="2"/>
      <c r="E7" s="2"/>
      <c r="F7" s="2"/>
      <c r="G7" s="2"/>
      <c r="H7" s="2"/>
      <c r="I7" s="2"/>
      <c r="J7" s="2"/>
    </row>
    <row r="8" spans="1:10" x14ac:dyDescent="0.25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x14ac:dyDescent="0.25">
      <c r="A9" s="2"/>
      <c r="B9" s="2"/>
      <c r="C9" s="2"/>
      <c r="D9" s="2"/>
      <c r="E9" s="2"/>
      <c r="F9" s="2"/>
      <c r="G9" s="2"/>
      <c r="H9" s="2"/>
      <c r="I9" s="2"/>
      <c r="J9" s="2"/>
    </row>
    <row r="10" spans="1:10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</row>
    <row r="11" spans="1:10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</row>
    <row r="12" spans="1:10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</row>
    <row r="13" spans="1:10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</row>
    <row r="14" spans="1:10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</row>
  </sheetData>
  <mergeCells count="2">
    <mergeCell ref="A1:D1"/>
    <mergeCell ref="F1:I1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showGridLines="0" workbookViewId="0"/>
  </sheetViews>
  <sheetFormatPr defaultRowHeight="12.75" x14ac:dyDescent="0.2"/>
  <cols>
    <col min="1" max="1" width="9.28515625" style="184" bestFit="1" customWidth="1"/>
    <col min="2" max="5" width="20.140625" style="184" customWidth="1"/>
    <col min="6" max="6" width="12" style="184" customWidth="1"/>
    <col min="7" max="16384" width="9.140625" style="184"/>
  </cols>
  <sheetData>
    <row r="1" spans="1:8" x14ac:dyDescent="0.2">
      <c r="A1" s="347"/>
      <c r="B1" s="347" t="s">
        <v>382</v>
      </c>
      <c r="C1" s="347" t="s">
        <v>381</v>
      </c>
      <c r="D1" s="347" t="s">
        <v>380</v>
      </c>
      <c r="E1" s="347" t="s">
        <v>379</v>
      </c>
      <c r="F1" s="346"/>
      <c r="G1" s="346"/>
      <c r="H1" s="199" t="s">
        <v>378</v>
      </c>
    </row>
    <row r="2" spans="1:8" x14ac:dyDescent="0.2">
      <c r="A2" s="335">
        <v>1999</v>
      </c>
      <c r="B2" s="349">
        <v>-0.1955965321046331</v>
      </c>
      <c r="C2" s="349">
        <v>-2.3354984863776074E-2</v>
      </c>
      <c r="D2" s="349">
        <v>-0.21895151696840917</v>
      </c>
      <c r="E2" s="349">
        <v>-0.47296742040038015</v>
      </c>
      <c r="F2" s="349"/>
    </row>
    <row r="3" spans="1:8" x14ac:dyDescent="0.2">
      <c r="A3" s="335">
        <v>2000</v>
      </c>
      <c r="B3" s="349">
        <v>-0.18135989307199343</v>
      </c>
      <c r="C3" s="349">
        <v>-4.8743180640083213E-2</v>
      </c>
      <c r="D3" s="349">
        <v>-0.23010307371207661</v>
      </c>
      <c r="E3" s="349">
        <v>-1.3948399479032016</v>
      </c>
      <c r="F3" s="349"/>
    </row>
    <row r="4" spans="1:8" x14ac:dyDescent="0.2">
      <c r="A4" s="335">
        <v>2001</v>
      </c>
      <c r="B4" s="349">
        <v>-0.29910806593370287</v>
      </c>
      <c r="C4" s="349">
        <v>-0.15853243374329878</v>
      </c>
      <c r="D4" s="349">
        <v>-0.45764049967700166</v>
      </c>
      <c r="E4" s="349">
        <v>-1.1114671171029589</v>
      </c>
      <c r="F4" s="349"/>
    </row>
    <row r="5" spans="1:8" x14ac:dyDescent="0.2">
      <c r="A5" s="335">
        <v>2002</v>
      </c>
      <c r="B5" s="349">
        <v>-9.7293247166826011E-2</v>
      </c>
      <c r="C5" s="349">
        <v>-4.4475132339150715E-2</v>
      </c>
      <c r="D5" s="349">
        <v>-0.14176837950597673</v>
      </c>
      <c r="E5" s="349">
        <v>-0.87245695774706122</v>
      </c>
      <c r="F5" s="349"/>
    </row>
    <row r="6" spans="1:8" x14ac:dyDescent="0.2">
      <c r="A6" s="335">
        <v>2003</v>
      </c>
      <c r="B6" s="349">
        <v>-0.27979752788475137</v>
      </c>
      <c r="C6" s="349">
        <v>-7.5523833385596179E-2</v>
      </c>
      <c r="D6" s="349">
        <v>-0.35532136127034747</v>
      </c>
      <c r="E6" s="349">
        <v>-0.65755694607332893</v>
      </c>
      <c r="F6" s="349"/>
    </row>
    <row r="7" spans="1:8" x14ac:dyDescent="0.2">
      <c r="A7" s="335">
        <v>2004</v>
      </c>
      <c r="B7" s="349">
        <v>-0.56121109404764524</v>
      </c>
      <c r="C7" s="349">
        <v>-1.9924074348359775E-2</v>
      </c>
      <c r="D7" s="349">
        <v>-0.5811351683960051</v>
      </c>
      <c r="E7" s="349">
        <v>-0.84668883521196026</v>
      </c>
      <c r="F7" s="349"/>
    </row>
    <row r="8" spans="1:8" x14ac:dyDescent="0.2">
      <c r="A8" s="335">
        <v>2005</v>
      </c>
      <c r="B8" s="349">
        <v>-0.18682353243913538</v>
      </c>
      <c r="C8" s="349">
        <v>9.5920346573748233E-2</v>
      </c>
      <c r="D8" s="349">
        <v>-9.0903185865387162E-2</v>
      </c>
      <c r="E8" s="349">
        <v>-0.69230405469448952</v>
      </c>
      <c r="F8" s="349"/>
    </row>
    <row r="9" spans="1:8" x14ac:dyDescent="0.2">
      <c r="A9" s="335">
        <v>2006</v>
      </c>
      <c r="B9" s="349">
        <v>8.3639431065612474E-2</v>
      </c>
      <c r="C9" s="349">
        <v>3.6241763726117981E-2</v>
      </c>
      <c r="D9" s="349">
        <v>0.11988119479173044</v>
      </c>
      <c r="E9" s="349">
        <v>0.65078146523381342</v>
      </c>
      <c r="F9" s="349"/>
    </row>
    <row r="10" spans="1:8" x14ac:dyDescent="0.2">
      <c r="A10" s="335">
        <v>2007</v>
      </c>
      <c r="B10" s="349">
        <v>0.86831955173531827</v>
      </c>
      <c r="C10" s="349">
        <v>6.6496573546810309E-2</v>
      </c>
      <c r="D10" s="349">
        <v>0.93481612528212832</v>
      </c>
      <c r="E10" s="349">
        <v>3.3613951024815112</v>
      </c>
      <c r="F10" s="349"/>
    </row>
    <row r="11" spans="1:8" x14ac:dyDescent="0.2">
      <c r="A11" s="335">
        <v>2008</v>
      </c>
      <c r="B11" s="349">
        <v>1.0022534940728787</v>
      </c>
      <c r="C11" s="349">
        <v>-2.9350238330838933E-2</v>
      </c>
      <c r="D11" s="349">
        <v>0.97290325574203984</v>
      </c>
      <c r="E11" s="349">
        <v>3.7580522921644377</v>
      </c>
      <c r="F11" s="349"/>
    </row>
    <row r="12" spans="1:8" x14ac:dyDescent="0.2">
      <c r="A12" s="335">
        <v>2009</v>
      </c>
      <c r="B12" s="349">
        <v>4.1177908595490462E-2</v>
      </c>
      <c r="C12" s="349">
        <v>9.0740340176610021E-2</v>
      </c>
      <c r="D12" s="349">
        <v>0.13191824877210048</v>
      </c>
      <c r="E12" s="349">
        <v>-3.2090686222722256</v>
      </c>
      <c r="F12" s="349"/>
    </row>
    <row r="13" spans="1:8" x14ac:dyDescent="0.2">
      <c r="A13" s="335">
        <v>2010</v>
      </c>
      <c r="B13" s="349">
        <v>-3.6693090362037939E-2</v>
      </c>
      <c r="C13" s="349">
        <v>0.10595204039935097</v>
      </c>
      <c r="D13" s="349">
        <v>6.9258950037313027E-2</v>
      </c>
      <c r="E13" s="349">
        <v>-0.88201808525835956</v>
      </c>
      <c r="F13" s="349"/>
    </row>
    <row r="14" spans="1:8" x14ac:dyDescent="0.2">
      <c r="A14" s="335">
        <v>2011</v>
      </c>
      <c r="B14" s="349">
        <v>5.8232450239968113E-2</v>
      </c>
      <c r="C14" s="349">
        <v>1.2744652003860059E-2</v>
      </c>
      <c r="D14" s="349">
        <v>7.0977102243828166E-2</v>
      </c>
      <c r="E14" s="349">
        <v>-0.5115672607369991</v>
      </c>
      <c r="F14" s="349"/>
    </row>
    <row r="15" spans="1:8" x14ac:dyDescent="0.2">
      <c r="A15" s="335">
        <v>2012</v>
      </c>
      <c r="B15" s="349">
        <v>-0.16486431069759538</v>
      </c>
      <c r="C15" s="349">
        <v>-5.47654569252975E-5</v>
      </c>
      <c r="D15" s="349">
        <v>-0.1649190761545207</v>
      </c>
      <c r="E15" s="349">
        <v>-0.98557259319042245</v>
      </c>
      <c r="F15" s="349"/>
    </row>
    <row r="16" spans="1:8" x14ac:dyDescent="0.2">
      <c r="A16" s="335">
        <v>2013</v>
      </c>
      <c r="B16" s="349">
        <v>-0.52330919726834757</v>
      </c>
      <c r="C16" s="349">
        <v>4.1893705544370552E-2</v>
      </c>
      <c r="D16" s="349">
        <v>-0.48141549172397702</v>
      </c>
      <c r="E16" s="349">
        <v>-1.4772438658357609</v>
      </c>
      <c r="F16" s="349">
        <f>D21-D16</f>
        <v>0.39784281104259872</v>
      </c>
    </row>
    <row r="17" spans="1:14" x14ac:dyDescent="0.2">
      <c r="A17" s="335">
        <v>2014</v>
      </c>
      <c r="B17" s="349">
        <v>-0.14059069985013786</v>
      </c>
      <c r="C17" s="349">
        <v>6.35404941937905E-2</v>
      </c>
      <c r="D17" s="349">
        <v>-7.7050205656347348E-2</v>
      </c>
      <c r="E17" s="349">
        <v>-0.88690279728533561</v>
      </c>
      <c r="F17" s="349"/>
    </row>
    <row r="18" spans="1:14" x14ac:dyDescent="0.2">
      <c r="A18" s="335" t="s">
        <v>76</v>
      </c>
      <c r="B18" s="349">
        <v>-2.2532847065472046E-2</v>
      </c>
      <c r="C18" s="349">
        <v>-6.1830543957320516E-2</v>
      </c>
      <c r="D18" s="349">
        <v>-8.4363391022792555E-2</v>
      </c>
      <c r="E18" s="349">
        <v>-0.500055495115726</v>
      </c>
      <c r="F18" s="349"/>
    </row>
    <row r="19" spans="1:14" x14ac:dyDescent="0.2">
      <c r="A19" s="335" t="s">
        <v>77</v>
      </c>
      <c r="B19" s="349">
        <v>7.6446846272061997E-2</v>
      </c>
      <c r="C19" s="349">
        <v>-5.7844463928837228E-2</v>
      </c>
      <c r="D19" s="349">
        <v>1.8602382343224776E-2</v>
      </c>
      <c r="E19" s="349">
        <v>-0.16477201442367462</v>
      </c>
      <c r="F19" s="349">
        <f>D19-D16</f>
        <v>0.50001787406720177</v>
      </c>
    </row>
    <row r="20" spans="1:14" x14ac:dyDescent="0.2">
      <c r="A20" s="335" t="s">
        <v>78</v>
      </c>
      <c r="B20" s="349">
        <v>3.0336305336855426E-2</v>
      </c>
      <c r="C20" s="349">
        <v>-7.3518846837501428E-2</v>
      </c>
      <c r="D20" s="349">
        <v>-4.3182541500646009E-2</v>
      </c>
      <c r="E20" s="349">
        <v>0.21047609740964485</v>
      </c>
      <c r="F20" s="349"/>
    </row>
    <row r="21" spans="1:14" x14ac:dyDescent="0.2">
      <c r="A21" s="335" t="s">
        <v>79</v>
      </c>
      <c r="B21" s="349">
        <v>-3.590707930833948E-2</v>
      </c>
      <c r="C21" s="349">
        <v>-4.766560137303881E-2</v>
      </c>
      <c r="D21" s="349">
        <v>-8.3572680681378311E-2</v>
      </c>
      <c r="E21" s="349">
        <v>0.49658051801639463</v>
      </c>
      <c r="F21" s="349"/>
    </row>
    <row r="22" spans="1:14" x14ac:dyDescent="0.2">
      <c r="B22" s="345"/>
      <c r="C22" s="344"/>
      <c r="D22" s="344"/>
      <c r="E22" s="344"/>
      <c r="F22" s="343"/>
    </row>
    <row r="24" spans="1:14" x14ac:dyDescent="0.2">
      <c r="H24" s="199"/>
    </row>
    <row r="28" spans="1:14" x14ac:dyDescent="0.2">
      <c r="M28" s="342"/>
      <c r="N28" s="342"/>
    </row>
    <row r="29" spans="1:14" x14ac:dyDescent="0.2">
      <c r="M29" s="342"/>
      <c r="N29" s="342"/>
    </row>
    <row r="30" spans="1:14" x14ac:dyDescent="0.2">
      <c r="M30" s="342"/>
      <c r="N30" s="342"/>
    </row>
    <row r="31" spans="1:14" x14ac:dyDescent="0.2">
      <c r="M31" s="342"/>
      <c r="N31" s="342"/>
    </row>
    <row r="32" spans="1:14" x14ac:dyDescent="0.2">
      <c r="M32" s="342"/>
      <c r="N32" s="342"/>
    </row>
    <row r="33" spans="13:14" x14ac:dyDescent="0.2">
      <c r="M33" s="342"/>
      <c r="N33" s="342"/>
    </row>
    <row r="34" spans="13:14" x14ac:dyDescent="0.2">
      <c r="M34" s="342"/>
      <c r="N34" s="342"/>
    </row>
    <row r="35" spans="13:14" x14ac:dyDescent="0.2">
      <c r="M35" s="342"/>
      <c r="N35" s="342"/>
    </row>
    <row r="36" spans="13:14" x14ac:dyDescent="0.2">
      <c r="M36" s="342"/>
      <c r="N36" s="342"/>
    </row>
    <row r="37" spans="13:14" x14ac:dyDescent="0.2">
      <c r="M37" s="342"/>
      <c r="N37" s="342"/>
    </row>
    <row r="38" spans="13:14" x14ac:dyDescent="0.2">
      <c r="M38" s="342"/>
      <c r="N38" s="342"/>
    </row>
    <row r="39" spans="13:14" x14ac:dyDescent="0.2">
      <c r="M39" s="342"/>
      <c r="N39" s="342"/>
    </row>
    <row r="40" spans="13:14" x14ac:dyDescent="0.2">
      <c r="M40" s="342"/>
      <c r="N40" s="342"/>
    </row>
    <row r="41" spans="13:14" x14ac:dyDescent="0.2">
      <c r="M41" s="342"/>
      <c r="N41" s="342"/>
    </row>
    <row r="42" spans="13:14" x14ac:dyDescent="0.2">
      <c r="M42" s="342"/>
      <c r="N42" s="342"/>
    </row>
    <row r="43" spans="13:14" x14ac:dyDescent="0.2">
      <c r="M43" s="342"/>
      <c r="N43" s="342"/>
    </row>
    <row r="44" spans="13:14" x14ac:dyDescent="0.2">
      <c r="M44" s="342"/>
      <c r="N44" s="342"/>
    </row>
    <row r="45" spans="13:14" x14ac:dyDescent="0.2">
      <c r="M45" s="342"/>
      <c r="N45" s="342"/>
    </row>
    <row r="46" spans="13:14" x14ac:dyDescent="0.2">
      <c r="M46" s="342"/>
      <c r="N46" s="342"/>
    </row>
    <row r="47" spans="13:14" x14ac:dyDescent="0.2">
      <c r="M47" s="342"/>
      <c r="N47" s="342"/>
    </row>
    <row r="49" spans="2:7" x14ac:dyDescent="0.2">
      <c r="B49" s="342"/>
      <c r="C49" s="342"/>
      <c r="D49" s="342"/>
      <c r="E49" s="342"/>
      <c r="F49" s="342"/>
      <c r="G49" s="342"/>
    </row>
    <row r="50" spans="2:7" x14ac:dyDescent="0.2">
      <c r="B50" s="342"/>
      <c r="C50" s="342"/>
      <c r="D50" s="342"/>
      <c r="E50" s="342"/>
      <c r="F50" s="342"/>
      <c r="G50" s="342"/>
    </row>
    <row r="51" spans="2:7" x14ac:dyDescent="0.2">
      <c r="B51" s="342"/>
      <c r="C51" s="342"/>
      <c r="D51" s="342"/>
      <c r="E51" s="342"/>
      <c r="F51" s="342"/>
      <c r="G51" s="342"/>
    </row>
    <row r="52" spans="2:7" x14ac:dyDescent="0.2">
      <c r="B52" s="342"/>
      <c r="C52" s="342"/>
      <c r="D52" s="342"/>
      <c r="E52" s="342"/>
      <c r="F52" s="342"/>
      <c r="G52" s="342"/>
    </row>
    <row r="53" spans="2:7" x14ac:dyDescent="0.2">
      <c r="B53" s="342"/>
      <c r="C53" s="342"/>
      <c r="D53" s="342"/>
      <c r="E53" s="342"/>
      <c r="F53" s="342"/>
      <c r="G53" s="342"/>
    </row>
    <row r="54" spans="2:7" x14ac:dyDescent="0.2">
      <c r="B54" s="342"/>
      <c r="C54" s="342"/>
      <c r="D54" s="342"/>
      <c r="E54" s="342"/>
      <c r="F54" s="342"/>
      <c r="G54" s="342"/>
    </row>
    <row r="55" spans="2:7" x14ac:dyDescent="0.2">
      <c r="B55" s="342"/>
      <c r="C55" s="342"/>
      <c r="D55" s="342"/>
      <c r="E55" s="342"/>
      <c r="F55" s="342"/>
      <c r="G55" s="342"/>
    </row>
    <row r="56" spans="2:7" x14ac:dyDescent="0.2">
      <c r="B56" s="342"/>
      <c r="C56" s="342"/>
      <c r="D56" s="342"/>
      <c r="E56" s="342"/>
      <c r="F56" s="342"/>
      <c r="G56" s="342"/>
    </row>
    <row r="57" spans="2:7" x14ac:dyDescent="0.2">
      <c r="B57" s="342"/>
      <c r="C57" s="342"/>
      <c r="D57" s="342"/>
      <c r="E57" s="342"/>
      <c r="F57" s="342"/>
      <c r="G57" s="342"/>
    </row>
    <row r="58" spans="2:7" x14ac:dyDescent="0.2">
      <c r="B58" s="342"/>
      <c r="C58" s="342"/>
      <c r="D58" s="342"/>
      <c r="E58" s="342"/>
      <c r="F58" s="342"/>
      <c r="G58" s="342"/>
    </row>
    <row r="59" spans="2:7" x14ac:dyDescent="0.2">
      <c r="B59" s="342"/>
      <c r="C59" s="342"/>
      <c r="D59" s="342"/>
      <c r="E59" s="342"/>
      <c r="F59" s="342"/>
      <c r="G59" s="342"/>
    </row>
    <row r="60" spans="2:7" x14ac:dyDescent="0.2">
      <c r="B60" s="342"/>
      <c r="C60" s="342"/>
      <c r="D60" s="342"/>
      <c r="E60" s="342"/>
      <c r="F60" s="342"/>
      <c r="G60" s="342"/>
    </row>
    <row r="61" spans="2:7" x14ac:dyDescent="0.2">
      <c r="B61" s="342"/>
      <c r="C61" s="342"/>
      <c r="D61" s="342"/>
      <c r="E61" s="342"/>
      <c r="F61" s="342"/>
      <c r="G61" s="342"/>
    </row>
    <row r="62" spans="2:7" x14ac:dyDescent="0.2">
      <c r="B62" s="342"/>
      <c r="C62" s="342"/>
      <c r="D62" s="342"/>
      <c r="E62" s="342"/>
      <c r="F62" s="342"/>
      <c r="G62" s="342"/>
    </row>
    <row r="63" spans="2:7" x14ac:dyDescent="0.2">
      <c r="B63" s="342"/>
      <c r="C63" s="342"/>
      <c r="D63" s="342"/>
      <c r="E63" s="342"/>
      <c r="F63" s="342"/>
      <c r="G63" s="342"/>
    </row>
    <row r="64" spans="2:7" x14ac:dyDescent="0.2">
      <c r="B64" s="342"/>
      <c r="C64" s="342"/>
      <c r="D64" s="342"/>
      <c r="E64" s="342"/>
      <c r="F64" s="342"/>
      <c r="G64" s="342"/>
    </row>
    <row r="65" spans="2:7" x14ac:dyDescent="0.2">
      <c r="B65" s="342"/>
      <c r="C65" s="342"/>
      <c r="D65" s="342"/>
      <c r="E65" s="342"/>
      <c r="F65" s="342"/>
      <c r="G65" s="342"/>
    </row>
    <row r="66" spans="2:7" x14ac:dyDescent="0.2">
      <c r="B66" s="342"/>
      <c r="C66" s="342"/>
      <c r="D66" s="342"/>
      <c r="E66" s="342"/>
      <c r="F66" s="342"/>
      <c r="G66" s="342"/>
    </row>
    <row r="67" spans="2:7" x14ac:dyDescent="0.2">
      <c r="B67" s="342"/>
      <c r="C67" s="342"/>
      <c r="D67" s="342"/>
      <c r="E67" s="342"/>
      <c r="F67" s="342"/>
      <c r="G67" s="342"/>
    </row>
    <row r="68" spans="2:7" x14ac:dyDescent="0.2">
      <c r="B68" s="342"/>
      <c r="C68" s="342"/>
      <c r="D68" s="342"/>
      <c r="E68" s="342"/>
      <c r="F68" s="342"/>
      <c r="G68" s="342"/>
    </row>
    <row r="69" spans="2:7" x14ac:dyDescent="0.2">
      <c r="B69" s="342"/>
      <c r="C69" s="342"/>
      <c r="D69" s="342"/>
      <c r="E69" s="342"/>
      <c r="F69" s="342"/>
      <c r="G69" s="342"/>
    </row>
    <row r="70" spans="2:7" x14ac:dyDescent="0.2">
      <c r="B70" s="342"/>
      <c r="C70" s="342"/>
      <c r="D70" s="342"/>
      <c r="E70" s="342"/>
      <c r="F70" s="342"/>
      <c r="G70" s="342"/>
    </row>
  </sheetData>
  <pageMargins left="0.7" right="0.7" top="0.75" bottom="0.75" header="0.3" footer="0.3"/>
  <pageSetup paperSize="9" scale="60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9"/>
  <sheetViews>
    <sheetView showGridLines="0" workbookViewId="0"/>
  </sheetViews>
  <sheetFormatPr defaultRowHeight="12.75" x14ac:dyDescent="0.2"/>
  <cols>
    <col min="1" max="1" width="9.28515625" style="184" bestFit="1" customWidth="1"/>
    <col min="2" max="6" width="16.140625" style="184" customWidth="1"/>
    <col min="7" max="7" width="19.5703125" style="184" customWidth="1"/>
    <col min="8" max="8" width="14.42578125" style="184" customWidth="1"/>
    <col min="9" max="16384" width="9.140625" style="184"/>
  </cols>
  <sheetData>
    <row r="1" spans="1:10" x14ac:dyDescent="0.2">
      <c r="A1" s="347"/>
      <c r="B1" s="347" t="s">
        <v>380</v>
      </c>
      <c r="C1" s="347" t="s">
        <v>250</v>
      </c>
      <c r="D1" s="347" t="s">
        <v>251</v>
      </c>
      <c r="E1" s="347" t="s">
        <v>386</v>
      </c>
      <c r="F1" s="347" t="s">
        <v>385</v>
      </c>
      <c r="G1" s="347" t="s">
        <v>169</v>
      </c>
      <c r="H1" s="347" t="s">
        <v>384</v>
      </c>
      <c r="J1" s="199" t="s">
        <v>383</v>
      </c>
    </row>
    <row r="2" spans="1:10" x14ac:dyDescent="0.2">
      <c r="A2" s="335">
        <v>1999</v>
      </c>
      <c r="B2" s="184">
        <v>-0.21895151696840917</v>
      </c>
      <c r="C2" s="184">
        <v>-1.1246453348701103E-2</v>
      </c>
      <c r="D2" s="184">
        <v>-2.0822425083965663E-2</v>
      </c>
      <c r="E2" s="184">
        <v>-7.1232467216798351E-2</v>
      </c>
      <c r="F2" s="184">
        <v>-9.2295186455167988E-2</v>
      </c>
      <c r="G2" s="184">
        <v>-2.3354984863776074E-2</v>
      </c>
      <c r="H2" s="184">
        <v>0</v>
      </c>
    </row>
    <row r="3" spans="1:10" x14ac:dyDescent="0.2">
      <c r="A3" s="335">
        <v>2000</v>
      </c>
      <c r="B3" s="184">
        <v>-0.23010307371207661</v>
      </c>
      <c r="C3" s="184">
        <v>-8.1235035620944765E-2</v>
      </c>
      <c r="D3" s="184">
        <v>4.9335827664470137E-2</v>
      </c>
      <c r="E3" s="184">
        <v>0.15816477249574235</v>
      </c>
      <c r="F3" s="184">
        <v>-0.30762545761126114</v>
      </c>
      <c r="G3" s="184">
        <v>-4.6163629851525521E-2</v>
      </c>
      <c r="H3" s="184">
        <v>-2.5795507885576895E-3</v>
      </c>
    </row>
    <row r="4" spans="1:10" x14ac:dyDescent="0.2">
      <c r="A4" s="335">
        <v>2001</v>
      </c>
      <c r="B4" s="184">
        <v>-0.45764049967700166</v>
      </c>
      <c r="C4" s="184">
        <v>-3.901192691647544E-2</v>
      </c>
      <c r="D4" s="184">
        <v>-1.2709043314325741E-2</v>
      </c>
      <c r="E4" s="184">
        <v>-5.9230997522260902E-2</v>
      </c>
      <c r="F4" s="184">
        <v>-0.18815609818064077</v>
      </c>
      <c r="G4" s="184">
        <v>-1.74633888670577E-2</v>
      </c>
      <c r="H4" s="184">
        <v>-0.14106904487624108</v>
      </c>
    </row>
    <row r="5" spans="1:10" x14ac:dyDescent="0.2">
      <c r="A5" s="335">
        <v>2002</v>
      </c>
      <c r="B5" s="184">
        <v>-0.14176837950597673</v>
      </c>
      <c r="C5" s="184">
        <v>-4.2621343678165384E-2</v>
      </c>
      <c r="D5" s="184">
        <v>1.7908186396587675E-2</v>
      </c>
      <c r="E5" s="184">
        <v>5.8002412906790909E-2</v>
      </c>
      <c r="F5" s="184">
        <v>-0.13058250279203923</v>
      </c>
      <c r="G5" s="184">
        <v>-1.7445501873547015E-2</v>
      </c>
      <c r="H5" s="184">
        <v>-2.70296304656037E-2</v>
      </c>
    </row>
    <row r="6" spans="1:10" x14ac:dyDescent="0.2">
      <c r="A6" s="335">
        <v>2003</v>
      </c>
      <c r="B6" s="184">
        <v>-0.35532136127034747</v>
      </c>
      <c r="C6" s="184">
        <v>-1.8347526967565815E-2</v>
      </c>
      <c r="D6" s="184">
        <v>-1.5910861151494732E-2</v>
      </c>
      <c r="E6" s="184">
        <v>-7.0964388469553649E-2</v>
      </c>
      <c r="F6" s="184">
        <v>-0.17457475129613712</v>
      </c>
      <c r="G6" s="184">
        <v>-6.7911205704713215E-3</v>
      </c>
      <c r="H6" s="184">
        <v>-6.8732712815124858E-2</v>
      </c>
    </row>
    <row r="7" spans="1:10" x14ac:dyDescent="0.2">
      <c r="A7" s="335">
        <v>2004</v>
      </c>
      <c r="B7" s="184">
        <v>-0.5811351683960051</v>
      </c>
      <c r="C7" s="184">
        <v>2.5365293132308283E-2</v>
      </c>
      <c r="D7" s="184">
        <v>-0.10098743686491396</v>
      </c>
      <c r="E7" s="184">
        <v>-0.41140222138409721</v>
      </c>
      <c r="F7" s="184">
        <v>-7.4186728930942358E-2</v>
      </c>
      <c r="G7" s="184">
        <v>-1.5441677597481147E-2</v>
      </c>
      <c r="H7" s="184">
        <v>-4.482396750878628E-3</v>
      </c>
    </row>
    <row r="8" spans="1:10" x14ac:dyDescent="0.2">
      <c r="A8" s="335">
        <v>2005</v>
      </c>
      <c r="B8" s="184">
        <v>-9.0903185865387162E-2</v>
      </c>
      <c r="C8" s="184">
        <v>-1.097001075037405E-2</v>
      </c>
      <c r="D8" s="184">
        <v>-3.1876326416276218E-2</v>
      </c>
      <c r="E8" s="184">
        <v>-0.12465000859013106</v>
      </c>
      <c r="F8" s="184">
        <v>-1.9327186682354076E-2</v>
      </c>
      <c r="G8" s="184">
        <v>-2.5533127323853233E-3</v>
      </c>
      <c r="H8" s="184">
        <v>9.8473659306133568E-2</v>
      </c>
    </row>
    <row r="9" spans="1:10" x14ac:dyDescent="0.2">
      <c r="A9" s="335">
        <v>2006</v>
      </c>
      <c r="B9" s="184">
        <v>0.11988119479173044</v>
      </c>
      <c r="C9" s="184">
        <v>4.6303205111437033E-2</v>
      </c>
      <c r="D9" s="184">
        <v>-2.7158972416195904E-2</v>
      </c>
      <c r="E9" s="184">
        <v>-9.0723101560396174E-2</v>
      </c>
      <c r="F9" s="184">
        <v>0.15521829993076752</v>
      </c>
      <c r="G9" s="184">
        <v>2.6435660879467289E-3</v>
      </c>
      <c r="H9" s="184">
        <v>3.3598197638171255E-2</v>
      </c>
    </row>
    <row r="10" spans="1:10" x14ac:dyDescent="0.2">
      <c r="A10" s="335">
        <v>2007</v>
      </c>
      <c r="B10" s="184">
        <v>0.93481612528212832</v>
      </c>
      <c r="C10" s="184">
        <v>0.11431284611621506</v>
      </c>
      <c r="D10" s="184">
        <v>6.7720631902600192E-2</v>
      </c>
      <c r="E10" s="184">
        <v>0.24865657256506699</v>
      </c>
      <c r="F10" s="184">
        <v>0.43762950115143601</v>
      </c>
      <c r="G10" s="184">
        <v>7.119547711415505E-3</v>
      </c>
      <c r="H10" s="184">
        <v>5.9377025835394788E-2</v>
      </c>
    </row>
    <row r="11" spans="1:10" x14ac:dyDescent="0.2">
      <c r="A11" s="335">
        <v>2008</v>
      </c>
      <c r="B11" s="184">
        <v>0.97290325574203984</v>
      </c>
      <c r="C11" s="184">
        <v>0.14923723101119551</v>
      </c>
      <c r="D11" s="184">
        <v>4.574294948452079E-2</v>
      </c>
      <c r="E11" s="184">
        <v>0.18864767108394959</v>
      </c>
      <c r="F11" s="184">
        <v>0.61862564249321284</v>
      </c>
      <c r="G11" s="184">
        <v>1.81007322831E-2</v>
      </c>
      <c r="H11" s="184">
        <v>-4.745097061393893E-2</v>
      </c>
    </row>
    <row r="12" spans="1:10" x14ac:dyDescent="0.2">
      <c r="A12" s="335">
        <v>2009</v>
      </c>
      <c r="B12" s="184">
        <v>0.13191824877210048</v>
      </c>
      <c r="C12" s="184">
        <v>-0.11151541250304527</v>
      </c>
      <c r="D12" s="184">
        <v>-4.1116625815898547E-2</v>
      </c>
      <c r="E12" s="184">
        <v>-0.1585634614287636</v>
      </c>
      <c r="F12" s="184">
        <v>0.35237340834319786</v>
      </c>
      <c r="G12" s="184">
        <v>1.2927518485547686E-2</v>
      </c>
      <c r="H12" s="184">
        <v>7.781282169106235E-2</v>
      </c>
    </row>
    <row r="13" spans="1:10" x14ac:dyDescent="0.2">
      <c r="A13" s="335">
        <v>2010</v>
      </c>
      <c r="B13" s="184">
        <v>6.9258950037313027E-2</v>
      </c>
      <c r="C13" s="184">
        <v>-1.2777868134885982E-2</v>
      </c>
      <c r="D13" s="184">
        <v>-3.3029045464244434E-2</v>
      </c>
      <c r="E13" s="184">
        <v>-0.14777906897492601</v>
      </c>
      <c r="F13" s="184">
        <v>0.15689289221201846</v>
      </c>
      <c r="G13" s="184">
        <v>-1.3717041262718766E-2</v>
      </c>
      <c r="H13" s="184">
        <v>0.11966908166206976</v>
      </c>
    </row>
    <row r="14" spans="1:10" x14ac:dyDescent="0.2">
      <c r="A14" s="335">
        <v>2011</v>
      </c>
      <c r="B14" s="184">
        <v>7.0977102243828166E-2</v>
      </c>
      <c r="C14" s="184">
        <v>-2.1039244365145822E-2</v>
      </c>
      <c r="D14" s="184">
        <v>8.1024529404685654E-4</v>
      </c>
      <c r="E14" s="184">
        <v>3.7266771047467524E-3</v>
      </c>
      <c r="F14" s="184">
        <v>7.4734772206320313E-2</v>
      </c>
      <c r="G14" s="184">
        <v>7.572912583052936E-4</v>
      </c>
      <c r="H14" s="184">
        <v>1.1987360745554764E-2</v>
      </c>
    </row>
    <row r="15" spans="1:10" x14ac:dyDescent="0.2">
      <c r="A15" s="335">
        <v>2012</v>
      </c>
      <c r="B15" s="184">
        <v>-0.1649190761545207</v>
      </c>
      <c r="C15" s="184">
        <v>-2.0756967422080452E-2</v>
      </c>
      <c r="D15" s="184">
        <v>-3.4271363859648192E-2</v>
      </c>
      <c r="E15" s="184">
        <v>-0.13041864566434141</v>
      </c>
      <c r="F15" s="184">
        <v>2.0582666248474688E-2</v>
      </c>
      <c r="G15" s="184">
        <v>-1.4793571714172614E-3</v>
      </c>
      <c r="H15" s="184">
        <v>1.4245917144919639E-3</v>
      </c>
    </row>
    <row r="16" spans="1:10" x14ac:dyDescent="0.2">
      <c r="A16" s="335">
        <v>2013</v>
      </c>
      <c r="B16" s="184">
        <v>-0.48141549172397702</v>
      </c>
      <c r="C16" s="184">
        <v>-2.1478853331736627E-2</v>
      </c>
      <c r="D16" s="184">
        <v>-7.0445864831749291E-2</v>
      </c>
      <c r="E16" s="184">
        <v>-0.30206389364651604</v>
      </c>
      <c r="F16" s="184">
        <v>-0.12932058545834574</v>
      </c>
      <c r="G16" s="184">
        <v>-1.5727807132029467E-2</v>
      </c>
      <c r="H16" s="184">
        <v>5.7621512676400026E-2</v>
      </c>
    </row>
    <row r="17" spans="1:16" x14ac:dyDescent="0.2">
      <c r="A17" s="335">
        <v>2014</v>
      </c>
      <c r="B17" s="184">
        <v>-7.7050205656347348E-2</v>
      </c>
      <c r="C17" s="184">
        <v>-5.0263593100378513E-2</v>
      </c>
      <c r="D17" s="184">
        <v>1.0403589719556827E-2</v>
      </c>
      <c r="E17" s="184">
        <v>3.0288065293286516E-2</v>
      </c>
      <c r="F17" s="184">
        <v>-0.13101876176260266</v>
      </c>
      <c r="G17" s="184">
        <v>-1.0517774104193472E-2</v>
      </c>
      <c r="H17" s="184">
        <v>7.4058268297983967E-2</v>
      </c>
    </row>
    <row r="18" spans="1:16" x14ac:dyDescent="0.2">
      <c r="A18" s="335" t="s">
        <v>76</v>
      </c>
      <c r="B18" s="184">
        <v>-8.4363391022792555E-2</v>
      </c>
      <c r="C18" s="184">
        <v>-5.3638949671954775E-2</v>
      </c>
      <c r="D18" s="184">
        <v>3.5301760687158387E-2</v>
      </c>
      <c r="E18" s="184">
        <v>0.13725834705178686</v>
      </c>
      <c r="F18" s="184">
        <v>-0.14145400513246253</v>
      </c>
      <c r="G18" s="184">
        <v>-2.0899662043949853E-4</v>
      </c>
      <c r="H18" s="184">
        <v>-6.1621547336881022E-2</v>
      </c>
    </row>
    <row r="19" spans="1:16" x14ac:dyDescent="0.2">
      <c r="A19" s="335" t="s">
        <v>77</v>
      </c>
      <c r="B19" s="184">
        <v>1.8602382343224776E-2</v>
      </c>
      <c r="C19" s="184">
        <v>-4.9024882403759476E-2</v>
      </c>
      <c r="D19" s="184">
        <v>5.3805912723322524E-2</v>
      </c>
      <c r="E19" s="184">
        <v>0.20649126337482274</v>
      </c>
      <c r="F19" s="184">
        <v>-0.13482544742232383</v>
      </c>
      <c r="G19" s="184">
        <v>3.3005956133320452E-3</v>
      </c>
      <c r="H19" s="184">
        <v>-6.1145059542169269E-2</v>
      </c>
    </row>
    <row r="20" spans="1:16" x14ac:dyDescent="0.2">
      <c r="A20" s="335" t="s">
        <v>78</v>
      </c>
      <c r="B20" s="184">
        <v>-4.3182541500646009E-2</v>
      </c>
      <c r="C20" s="184">
        <v>-1.5516134362442502E-2</v>
      </c>
      <c r="D20" s="184">
        <v>3.7137050780168171E-2</v>
      </c>
      <c r="E20" s="184">
        <v>0.14195544467107502</v>
      </c>
      <c r="F20" s="184">
        <v>-0.13324005575194522</v>
      </c>
      <c r="G20" s="184">
        <v>2.6227938942087145E-3</v>
      </c>
      <c r="H20" s="184">
        <v>-7.6141640731710147E-2</v>
      </c>
    </row>
    <row r="21" spans="1:16" x14ac:dyDescent="0.2">
      <c r="A21" s="335" t="s">
        <v>79</v>
      </c>
      <c r="B21" s="184">
        <v>-8.3572680681378311E-2</v>
      </c>
      <c r="C21" s="184">
        <v>1.6627116131874533E-2</v>
      </c>
      <c r="D21" s="184">
        <v>1.5784771336114611E-2</v>
      </c>
      <c r="E21" s="184">
        <v>6.0591141577203883E-2</v>
      </c>
      <c r="F21" s="184">
        <v>-0.1289101083535325</v>
      </c>
      <c r="G21" s="184">
        <v>2.0117081362479882E-3</v>
      </c>
      <c r="H21" s="184">
        <v>-4.967730950928681E-2</v>
      </c>
    </row>
    <row r="22" spans="1:16" x14ac:dyDescent="0.2">
      <c r="C22" s="345"/>
      <c r="D22" s="345"/>
      <c r="E22" s="345"/>
      <c r="F22" s="345"/>
      <c r="G22" s="345"/>
      <c r="H22" s="345"/>
    </row>
    <row r="27" spans="1:16" x14ac:dyDescent="0.2">
      <c r="O27" s="342"/>
      <c r="P27" s="342"/>
    </row>
    <row r="28" spans="1:16" x14ac:dyDescent="0.2">
      <c r="O28" s="342"/>
      <c r="P28" s="342"/>
    </row>
    <row r="29" spans="1:16" x14ac:dyDescent="0.2">
      <c r="O29" s="342"/>
      <c r="P29" s="342"/>
    </row>
    <row r="30" spans="1:16" x14ac:dyDescent="0.2">
      <c r="O30" s="342"/>
      <c r="P30" s="342"/>
    </row>
    <row r="31" spans="1:16" x14ac:dyDescent="0.2">
      <c r="O31" s="342"/>
      <c r="P31" s="342"/>
    </row>
    <row r="32" spans="1:16" x14ac:dyDescent="0.2">
      <c r="O32" s="342"/>
      <c r="P32" s="342"/>
    </row>
    <row r="33" spans="3:16" x14ac:dyDescent="0.2">
      <c r="O33" s="342"/>
      <c r="P33" s="342"/>
    </row>
    <row r="34" spans="3:16" x14ac:dyDescent="0.2">
      <c r="O34" s="342"/>
      <c r="P34" s="342"/>
    </row>
    <row r="35" spans="3:16" x14ac:dyDescent="0.2">
      <c r="O35" s="342"/>
      <c r="P35" s="342"/>
    </row>
    <row r="36" spans="3:16" x14ac:dyDescent="0.2">
      <c r="O36" s="342"/>
      <c r="P36" s="342"/>
    </row>
    <row r="37" spans="3:16" x14ac:dyDescent="0.2">
      <c r="O37" s="342"/>
      <c r="P37" s="342"/>
    </row>
    <row r="38" spans="3:16" x14ac:dyDescent="0.2">
      <c r="O38" s="342"/>
      <c r="P38" s="342"/>
    </row>
    <row r="39" spans="3:16" x14ac:dyDescent="0.2">
      <c r="O39" s="342"/>
      <c r="P39" s="342"/>
    </row>
    <row r="40" spans="3:16" x14ac:dyDescent="0.2">
      <c r="O40" s="342"/>
      <c r="P40" s="342"/>
    </row>
    <row r="41" spans="3:16" x14ac:dyDescent="0.2">
      <c r="O41" s="342"/>
      <c r="P41" s="342"/>
    </row>
    <row r="42" spans="3:16" x14ac:dyDescent="0.2">
      <c r="O42" s="342"/>
      <c r="P42" s="342"/>
    </row>
    <row r="43" spans="3:16" x14ac:dyDescent="0.2">
      <c r="O43" s="342"/>
      <c r="P43" s="342"/>
    </row>
    <row r="44" spans="3:16" x14ac:dyDescent="0.2">
      <c r="O44" s="342"/>
      <c r="P44" s="342"/>
    </row>
    <row r="45" spans="3:16" x14ac:dyDescent="0.2">
      <c r="O45" s="342"/>
      <c r="P45" s="342"/>
    </row>
    <row r="46" spans="3:16" x14ac:dyDescent="0.2">
      <c r="O46" s="342"/>
      <c r="P46" s="342"/>
    </row>
    <row r="48" spans="3:16" x14ac:dyDescent="0.2">
      <c r="C48" s="342"/>
      <c r="D48" s="342"/>
      <c r="E48" s="342"/>
      <c r="F48" s="342"/>
      <c r="G48" s="342"/>
      <c r="H48" s="342"/>
    </row>
    <row r="49" spans="3:8" x14ac:dyDescent="0.2">
      <c r="C49" s="342"/>
      <c r="D49" s="342"/>
      <c r="E49" s="342"/>
      <c r="F49" s="342"/>
      <c r="G49" s="342"/>
      <c r="H49" s="342"/>
    </row>
    <row r="50" spans="3:8" x14ac:dyDescent="0.2">
      <c r="C50" s="342"/>
      <c r="D50" s="342"/>
      <c r="E50" s="342"/>
      <c r="F50" s="342"/>
      <c r="G50" s="342"/>
      <c r="H50" s="342"/>
    </row>
    <row r="51" spans="3:8" x14ac:dyDescent="0.2">
      <c r="C51" s="342"/>
      <c r="D51" s="342"/>
      <c r="E51" s="342"/>
      <c r="F51" s="342"/>
      <c r="G51" s="342"/>
      <c r="H51" s="342"/>
    </row>
    <row r="52" spans="3:8" x14ac:dyDescent="0.2">
      <c r="C52" s="342"/>
      <c r="D52" s="342"/>
      <c r="E52" s="342"/>
      <c r="F52" s="342"/>
      <c r="G52" s="342"/>
      <c r="H52" s="342"/>
    </row>
    <row r="53" spans="3:8" x14ac:dyDescent="0.2">
      <c r="C53" s="342"/>
      <c r="D53" s="342"/>
      <c r="E53" s="342"/>
      <c r="F53" s="342"/>
      <c r="G53" s="342"/>
      <c r="H53" s="342"/>
    </row>
    <row r="54" spans="3:8" x14ac:dyDescent="0.2">
      <c r="C54" s="342"/>
      <c r="D54" s="342"/>
      <c r="E54" s="342"/>
      <c r="F54" s="342"/>
      <c r="G54" s="342"/>
      <c r="H54" s="342"/>
    </row>
    <row r="55" spans="3:8" x14ac:dyDescent="0.2">
      <c r="C55" s="342"/>
      <c r="D55" s="342"/>
      <c r="E55" s="342"/>
      <c r="F55" s="342"/>
      <c r="G55" s="342"/>
      <c r="H55" s="342"/>
    </row>
    <row r="56" spans="3:8" x14ac:dyDescent="0.2">
      <c r="C56" s="342"/>
      <c r="D56" s="342"/>
      <c r="E56" s="342"/>
      <c r="F56" s="342"/>
      <c r="G56" s="342"/>
      <c r="H56" s="342"/>
    </row>
    <row r="57" spans="3:8" x14ac:dyDescent="0.2">
      <c r="C57" s="342"/>
      <c r="D57" s="342"/>
      <c r="E57" s="342"/>
      <c r="F57" s="342"/>
      <c r="G57" s="342"/>
      <c r="H57" s="342"/>
    </row>
    <row r="58" spans="3:8" x14ac:dyDescent="0.2">
      <c r="C58" s="342"/>
      <c r="D58" s="342"/>
      <c r="E58" s="342"/>
      <c r="F58" s="342"/>
      <c r="G58" s="342"/>
      <c r="H58" s="342"/>
    </row>
    <row r="59" spans="3:8" x14ac:dyDescent="0.2">
      <c r="C59" s="342"/>
      <c r="D59" s="342"/>
      <c r="E59" s="342"/>
      <c r="F59" s="342"/>
      <c r="G59" s="342"/>
      <c r="H59" s="342"/>
    </row>
    <row r="60" spans="3:8" x14ac:dyDescent="0.2">
      <c r="C60" s="342"/>
      <c r="D60" s="342"/>
      <c r="E60" s="342"/>
      <c r="F60" s="342"/>
      <c r="G60" s="342"/>
      <c r="H60" s="342"/>
    </row>
    <row r="61" spans="3:8" x14ac:dyDescent="0.2">
      <c r="C61" s="342"/>
      <c r="D61" s="342"/>
      <c r="E61" s="342"/>
      <c r="F61" s="342"/>
      <c r="G61" s="342"/>
      <c r="H61" s="342"/>
    </row>
    <row r="62" spans="3:8" x14ac:dyDescent="0.2">
      <c r="C62" s="342"/>
      <c r="D62" s="342"/>
      <c r="E62" s="342"/>
      <c r="F62" s="342"/>
      <c r="G62" s="342"/>
      <c r="H62" s="342"/>
    </row>
    <row r="63" spans="3:8" x14ac:dyDescent="0.2">
      <c r="C63" s="342"/>
      <c r="D63" s="342"/>
      <c r="E63" s="342"/>
      <c r="F63" s="342"/>
      <c r="G63" s="342"/>
      <c r="H63" s="342"/>
    </row>
    <row r="64" spans="3:8" x14ac:dyDescent="0.2">
      <c r="C64" s="342"/>
      <c r="D64" s="342"/>
      <c r="E64" s="342"/>
      <c r="F64" s="342"/>
      <c r="G64" s="342"/>
      <c r="H64" s="342"/>
    </row>
    <row r="65" spans="3:8" x14ac:dyDescent="0.2">
      <c r="C65" s="342"/>
      <c r="D65" s="342"/>
      <c r="E65" s="342"/>
      <c r="F65" s="342"/>
      <c r="G65" s="342"/>
      <c r="H65" s="342"/>
    </row>
    <row r="66" spans="3:8" x14ac:dyDescent="0.2">
      <c r="C66" s="342"/>
      <c r="D66" s="342"/>
      <c r="E66" s="342"/>
      <c r="F66" s="342"/>
      <c r="G66" s="342"/>
      <c r="H66" s="342"/>
    </row>
    <row r="67" spans="3:8" x14ac:dyDescent="0.2">
      <c r="C67" s="342"/>
      <c r="D67" s="342"/>
      <c r="E67" s="342"/>
      <c r="F67" s="342"/>
      <c r="G67" s="342"/>
      <c r="H67" s="342"/>
    </row>
    <row r="68" spans="3:8" x14ac:dyDescent="0.2">
      <c r="C68" s="342"/>
      <c r="D68" s="342"/>
      <c r="E68" s="342"/>
      <c r="F68" s="342"/>
      <c r="G68" s="342"/>
      <c r="H68" s="342"/>
    </row>
    <row r="69" spans="3:8" x14ac:dyDescent="0.2">
      <c r="C69" s="342"/>
      <c r="D69" s="342"/>
      <c r="E69" s="342"/>
      <c r="F69" s="342"/>
      <c r="G69" s="342"/>
      <c r="H69" s="342"/>
    </row>
  </sheetData>
  <pageMargins left="0.7" right="0.7" top="0.75" bottom="0.75" header="0.3" footer="0.3"/>
  <pageSetup paperSize="9" scale="60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"/>
  <sheetViews>
    <sheetView showGridLines="0" workbookViewId="0"/>
  </sheetViews>
  <sheetFormatPr defaultRowHeight="15" x14ac:dyDescent="0.25"/>
  <cols>
    <col min="1" max="8" width="9.140625" style="1084"/>
    <col min="9" max="9" width="17.28515625" style="1084" customWidth="1"/>
    <col min="10" max="10" width="9.140625" style="1084"/>
    <col min="11" max="11" width="17.28515625" style="1084" customWidth="1"/>
    <col min="12" max="254" width="9.140625" style="1084"/>
    <col min="255" max="255" width="14.85546875" style="1084" bestFit="1" customWidth="1"/>
    <col min="256" max="260" width="9.140625" style="1084"/>
    <col min="261" max="261" width="29.28515625" style="1084" bestFit="1" customWidth="1"/>
    <col min="262" max="510" width="9.140625" style="1084"/>
    <col min="511" max="511" width="14.85546875" style="1084" bestFit="1" customWidth="1"/>
    <col min="512" max="516" width="9.140625" style="1084"/>
    <col min="517" max="517" width="29.28515625" style="1084" bestFit="1" customWidth="1"/>
    <col min="518" max="766" width="9.140625" style="1084"/>
    <col min="767" max="767" width="14.85546875" style="1084" bestFit="1" customWidth="1"/>
    <col min="768" max="772" width="9.140625" style="1084"/>
    <col min="773" max="773" width="29.28515625" style="1084" bestFit="1" customWidth="1"/>
    <col min="774" max="1022" width="9.140625" style="1084"/>
    <col min="1023" max="1023" width="14.85546875" style="1084" bestFit="1" customWidth="1"/>
    <col min="1024" max="1028" width="9.140625" style="1084"/>
    <col min="1029" max="1029" width="29.28515625" style="1084" bestFit="1" customWidth="1"/>
    <col min="1030" max="1278" width="9.140625" style="1084"/>
    <col min="1279" max="1279" width="14.85546875" style="1084" bestFit="1" customWidth="1"/>
    <col min="1280" max="1284" width="9.140625" style="1084"/>
    <col min="1285" max="1285" width="29.28515625" style="1084" bestFit="1" customWidth="1"/>
    <col min="1286" max="1534" width="9.140625" style="1084"/>
    <col min="1535" max="1535" width="14.85546875" style="1084" bestFit="1" customWidth="1"/>
    <col min="1536" max="1540" width="9.140625" style="1084"/>
    <col min="1541" max="1541" width="29.28515625" style="1084" bestFit="1" customWidth="1"/>
    <col min="1542" max="1790" width="9.140625" style="1084"/>
    <col min="1791" max="1791" width="14.85546875" style="1084" bestFit="1" customWidth="1"/>
    <col min="1792" max="1796" width="9.140625" style="1084"/>
    <col min="1797" max="1797" width="29.28515625" style="1084" bestFit="1" customWidth="1"/>
    <col min="1798" max="2046" width="9.140625" style="1084"/>
    <col min="2047" max="2047" width="14.85546875" style="1084" bestFit="1" customWidth="1"/>
    <col min="2048" max="2052" width="9.140625" style="1084"/>
    <col min="2053" max="2053" width="29.28515625" style="1084" bestFit="1" customWidth="1"/>
    <col min="2054" max="2302" width="9.140625" style="1084"/>
    <col min="2303" max="2303" width="14.85546875" style="1084" bestFit="1" customWidth="1"/>
    <col min="2304" max="2308" width="9.140625" style="1084"/>
    <col min="2309" max="2309" width="29.28515625" style="1084" bestFit="1" customWidth="1"/>
    <col min="2310" max="2558" width="9.140625" style="1084"/>
    <col min="2559" max="2559" width="14.85546875" style="1084" bestFit="1" customWidth="1"/>
    <col min="2560" max="2564" width="9.140625" style="1084"/>
    <col min="2565" max="2565" width="29.28515625" style="1084" bestFit="1" customWidth="1"/>
    <col min="2566" max="2814" width="9.140625" style="1084"/>
    <col min="2815" max="2815" width="14.85546875" style="1084" bestFit="1" customWidth="1"/>
    <col min="2816" max="2820" width="9.140625" style="1084"/>
    <col min="2821" max="2821" width="29.28515625" style="1084" bestFit="1" customWidth="1"/>
    <col min="2822" max="3070" width="9.140625" style="1084"/>
    <col min="3071" max="3071" width="14.85546875" style="1084" bestFit="1" customWidth="1"/>
    <col min="3072" max="3076" width="9.140625" style="1084"/>
    <col min="3077" max="3077" width="29.28515625" style="1084" bestFit="1" customWidth="1"/>
    <col min="3078" max="3326" width="9.140625" style="1084"/>
    <col min="3327" max="3327" width="14.85546875" style="1084" bestFit="1" customWidth="1"/>
    <col min="3328" max="3332" width="9.140625" style="1084"/>
    <col min="3333" max="3333" width="29.28515625" style="1084" bestFit="1" customWidth="1"/>
    <col min="3334" max="3582" width="9.140625" style="1084"/>
    <col min="3583" max="3583" width="14.85546875" style="1084" bestFit="1" customWidth="1"/>
    <col min="3584" max="3588" width="9.140625" style="1084"/>
    <col min="3589" max="3589" width="29.28515625" style="1084" bestFit="1" customWidth="1"/>
    <col min="3590" max="3838" width="9.140625" style="1084"/>
    <col min="3839" max="3839" width="14.85546875" style="1084" bestFit="1" customWidth="1"/>
    <col min="3840" max="3844" width="9.140625" style="1084"/>
    <col min="3845" max="3845" width="29.28515625" style="1084" bestFit="1" customWidth="1"/>
    <col min="3846" max="4094" width="9.140625" style="1084"/>
    <col min="4095" max="4095" width="14.85546875" style="1084" bestFit="1" customWidth="1"/>
    <col min="4096" max="4100" width="9.140625" style="1084"/>
    <col min="4101" max="4101" width="29.28515625" style="1084" bestFit="1" customWidth="1"/>
    <col min="4102" max="4350" width="9.140625" style="1084"/>
    <col min="4351" max="4351" width="14.85546875" style="1084" bestFit="1" customWidth="1"/>
    <col min="4352" max="4356" width="9.140625" style="1084"/>
    <col min="4357" max="4357" width="29.28515625" style="1084" bestFit="1" customWidth="1"/>
    <col min="4358" max="4606" width="9.140625" style="1084"/>
    <col min="4607" max="4607" width="14.85546875" style="1084" bestFit="1" customWidth="1"/>
    <col min="4608" max="4612" width="9.140625" style="1084"/>
    <col min="4613" max="4613" width="29.28515625" style="1084" bestFit="1" customWidth="1"/>
    <col min="4614" max="4862" width="9.140625" style="1084"/>
    <col min="4863" max="4863" width="14.85546875" style="1084" bestFit="1" customWidth="1"/>
    <col min="4864" max="4868" width="9.140625" style="1084"/>
    <col min="4869" max="4869" width="29.28515625" style="1084" bestFit="1" customWidth="1"/>
    <col min="4870" max="5118" width="9.140625" style="1084"/>
    <col min="5119" max="5119" width="14.85546875" style="1084" bestFit="1" customWidth="1"/>
    <col min="5120" max="5124" width="9.140625" style="1084"/>
    <col min="5125" max="5125" width="29.28515625" style="1084" bestFit="1" customWidth="1"/>
    <col min="5126" max="5374" width="9.140625" style="1084"/>
    <col min="5375" max="5375" width="14.85546875" style="1084" bestFit="1" customWidth="1"/>
    <col min="5376" max="5380" width="9.140625" style="1084"/>
    <col min="5381" max="5381" width="29.28515625" style="1084" bestFit="1" customWidth="1"/>
    <col min="5382" max="5630" width="9.140625" style="1084"/>
    <col min="5631" max="5631" width="14.85546875" style="1084" bestFit="1" customWidth="1"/>
    <col min="5632" max="5636" width="9.140625" style="1084"/>
    <col min="5637" max="5637" width="29.28515625" style="1084" bestFit="1" customWidth="1"/>
    <col min="5638" max="5886" width="9.140625" style="1084"/>
    <col min="5887" max="5887" width="14.85546875" style="1084" bestFit="1" customWidth="1"/>
    <col min="5888" max="5892" width="9.140625" style="1084"/>
    <col min="5893" max="5893" width="29.28515625" style="1084" bestFit="1" customWidth="1"/>
    <col min="5894" max="6142" width="9.140625" style="1084"/>
    <col min="6143" max="6143" width="14.85546875" style="1084" bestFit="1" customWidth="1"/>
    <col min="6144" max="6148" width="9.140625" style="1084"/>
    <col min="6149" max="6149" width="29.28515625" style="1084" bestFit="1" customWidth="1"/>
    <col min="6150" max="6398" width="9.140625" style="1084"/>
    <col min="6399" max="6399" width="14.85546875" style="1084" bestFit="1" customWidth="1"/>
    <col min="6400" max="6404" width="9.140625" style="1084"/>
    <col min="6405" max="6405" width="29.28515625" style="1084" bestFit="1" customWidth="1"/>
    <col min="6406" max="6654" width="9.140625" style="1084"/>
    <col min="6655" max="6655" width="14.85546875" style="1084" bestFit="1" customWidth="1"/>
    <col min="6656" max="6660" width="9.140625" style="1084"/>
    <col min="6661" max="6661" width="29.28515625" style="1084" bestFit="1" customWidth="1"/>
    <col min="6662" max="6910" width="9.140625" style="1084"/>
    <col min="6911" max="6911" width="14.85546875" style="1084" bestFit="1" customWidth="1"/>
    <col min="6912" max="6916" width="9.140625" style="1084"/>
    <col min="6917" max="6917" width="29.28515625" style="1084" bestFit="1" customWidth="1"/>
    <col min="6918" max="7166" width="9.140625" style="1084"/>
    <col min="7167" max="7167" width="14.85546875" style="1084" bestFit="1" customWidth="1"/>
    <col min="7168" max="7172" width="9.140625" style="1084"/>
    <col min="7173" max="7173" width="29.28515625" style="1084" bestFit="1" customWidth="1"/>
    <col min="7174" max="7422" width="9.140625" style="1084"/>
    <col min="7423" max="7423" width="14.85546875" style="1084" bestFit="1" customWidth="1"/>
    <col min="7424" max="7428" width="9.140625" style="1084"/>
    <col min="7429" max="7429" width="29.28515625" style="1084" bestFit="1" customWidth="1"/>
    <col min="7430" max="7678" width="9.140625" style="1084"/>
    <col min="7679" max="7679" width="14.85546875" style="1084" bestFit="1" customWidth="1"/>
    <col min="7680" max="7684" width="9.140625" style="1084"/>
    <col min="7685" max="7685" width="29.28515625" style="1084" bestFit="1" customWidth="1"/>
    <col min="7686" max="7934" width="9.140625" style="1084"/>
    <col min="7935" max="7935" width="14.85546875" style="1084" bestFit="1" customWidth="1"/>
    <col min="7936" max="7940" width="9.140625" style="1084"/>
    <col min="7941" max="7941" width="29.28515625" style="1084" bestFit="1" customWidth="1"/>
    <col min="7942" max="8190" width="9.140625" style="1084"/>
    <col min="8191" max="8191" width="14.85546875" style="1084" bestFit="1" customWidth="1"/>
    <col min="8192" max="8196" width="9.140625" style="1084"/>
    <col min="8197" max="8197" width="29.28515625" style="1084" bestFit="1" customWidth="1"/>
    <col min="8198" max="8446" width="9.140625" style="1084"/>
    <col min="8447" max="8447" width="14.85546875" style="1084" bestFit="1" customWidth="1"/>
    <col min="8448" max="8452" width="9.140625" style="1084"/>
    <col min="8453" max="8453" width="29.28515625" style="1084" bestFit="1" customWidth="1"/>
    <col min="8454" max="8702" width="9.140625" style="1084"/>
    <col min="8703" max="8703" width="14.85546875" style="1084" bestFit="1" customWidth="1"/>
    <col min="8704" max="8708" width="9.140625" style="1084"/>
    <col min="8709" max="8709" width="29.28515625" style="1084" bestFit="1" customWidth="1"/>
    <col min="8710" max="8958" width="9.140625" style="1084"/>
    <col min="8959" max="8959" width="14.85546875" style="1084" bestFit="1" customWidth="1"/>
    <col min="8960" max="8964" width="9.140625" style="1084"/>
    <col min="8965" max="8965" width="29.28515625" style="1084" bestFit="1" customWidth="1"/>
    <col min="8966" max="9214" width="9.140625" style="1084"/>
    <col min="9215" max="9215" width="14.85546875" style="1084" bestFit="1" customWidth="1"/>
    <col min="9216" max="9220" width="9.140625" style="1084"/>
    <col min="9221" max="9221" width="29.28515625" style="1084" bestFit="1" customWidth="1"/>
    <col min="9222" max="9470" width="9.140625" style="1084"/>
    <col min="9471" max="9471" width="14.85546875" style="1084" bestFit="1" customWidth="1"/>
    <col min="9472" max="9476" width="9.140625" style="1084"/>
    <col min="9477" max="9477" width="29.28515625" style="1084" bestFit="1" customWidth="1"/>
    <col min="9478" max="9726" width="9.140625" style="1084"/>
    <col min="9727" max="9727" width="14.85546875" style="1084" bestFit="1" customWidth="1"/>
    <col min="9728" max="9732" width="9.140625" style="1084"/>
    <col min="9733" max="9733" width="29.28515625" style="1084" bestFit="1" customWidth="1"/>
    <col min="9734" max="9982" width="9.140625" style="1084"/>
    <col min="9983" max="9983" width="14.85546875" style="1084" bestFit="1" customWidth="1"/>
    <col min="9984" max="9988" width="9.140625" style="1084"/>
    <col min="9989" max="9989" width="29.28515625" style="1084" bestFit="1" customWidth="1"/>
    <col min="9990" max="10238" width="9.140625" style="1084"/>
    <col min="10239" max="10239" width="14.85546875" style="1084" bestFit="1" customWidth="1"/>
    <col min="10240" max="10244" width="9.140625" style="1084"/>
    <col min="10245" max="10245" width="29.28515625" style="1084" bestFit="1" customWidth="1"/>
    <col min="10246" max="10494" width="9.140625" style="1084"/>
    <col min="10495" max="10495" width="14.85546875" style="1084" bestFit="1" customWidth="1"/>
    <col min="10496" max="10500" width="9.140625" style="1084"/>
    <col min="10501" max="10501" width="29.28515625" style="1084" bestFit="1" customWidth="1"/>
    <col min="10502" max="10750" width="9.140625" style="1084"/>
    <col min="10751" max="10751" width="14.85546875" style="1084" bestFit="1" customWidth="1"/>
    <col min="10752" max="10756" width="9.140625" style="1084"/>
    <col min="10757" max="10757" width="29.28515625" style="1084" bestFit="1" customWidth="1"/>
    <col min="10758" max="11006" width="9.140625" style="1084"/>
    <col min="11007" max="11007" width="14.85546875" style="1084" bestFit="1" customWidth="1"/>
    <col min="11008" max="11012" width="9.140625" style="1084"/>
    <col min="11013" max="11013" width="29.28515625" style="1084" bestFit="1" customWidth="1"/>
    <col min="11014" max="11262" width="9.140625" style="1084"/>
    <col min="11263" max="11263" width="14.85546875" style="1084" bestFit="1" customWidth="1"/>
    <col min="11264" max="11268" width="9.140625" style="1084"/>
    <col min="11269" max="11269" width="29.28515625" style="1084" bestFit="1" customWidth="1"/>
    <col min="11270" max="11518" width="9.140625" style="1084"/>
    <col min="11519" max="11519" width="14.85546875" style="1084" bestFit="1" customWidth="1"/>
    <col min="11520" max="11524" width="9.140625" style="1084"/>
    <col min="11525" max="11525" width="29.28515625" style="1084" bestFit="1" customWidth="1"/>
    <col min="11526" max="11774" width="9.140625" style="1084"/>
    <col min="11775" max="11775" width="14.85546875" style="1084" bestFit="1" customWidth="1"/>
    <col min="11776" max="11780" width="9.140625" style="1084"/>
    <col min="11781" max="11781" width="29.28515625" style="1084" bestFit="1" customWidth="1"/>
    <col min="11782" max="12030" width="9.140625" style="1084"/>
    <col min="12031" max="12031" width="14.85546875" style="1084" bestFit="1" customWidth="1"/>
    <col min="12032" max="12036" width="9.140625" style="1084"/>
    <col min="12037" max="12037" width="29.28515625" style="1084" bestFit="1" customWidth="1"/>
    <col min="12038" max="12286" width="9.140625" style="1084"/>
    <col min="12287" max="12287" width="14.85546875" style="1084" bestFit="1" customWidth="1"/>
    <col min="12288" max="12292" width="9.140625" style="1084"/>
    <col min="12293" max="12293" width="29.28515625" style="1084" bestFit="1" customWidth="1"/>
    <col min="12294" max="12542" width="9.140625" style="1084"/>
    <col min="12543" max="12543" width="14.85546875" style="1084" bestFit="1" customWidth="1"/>
    <col min="12544" max="12548" width="9.140625" style="1084"/>
    <col min="12549" max="12549" width="29.28515625" style="1084" bestFit="1" customWidth="1"/>
    <col min="12550" max="12798" width="9.140625" style="1084"/>
    <col min="12799" max="12799" width="14.85546875" style="1084" bestFit="1" customWidth="1"/>
    <col min="12800" max="12804" width="9.140625" style="1084"/>
    <col min="12805" max="12805" width="29.28515625" style="1084" bestFit="1" customWidth="1"/>
    <col min="12806" max="13054" width="9.140625" style="1084"/>
    <col min="13055" max="13055" width="14.85546875" style="1084" bestFit="1" customWidth="1"/>
    <col min="13056" max="13060" width="9.140625" style="1084"/>
    <col min="13061" max="13061" width="29.28515625" style="1084" bestFit="1" customWidth="1"/>
    <col min="13062" max="13310" width="9.140625" style="1084"/>
    <col min="13311" max="13311" width="14.85546875" style="1084" bestFit="1" customWidth="1"/>
    <col min="13312" max="13316" width="9.140625" style="1084"/>
    <col min="13317" max="13317" width="29.28515625" style="1084" bestFit="1" customWidth="1"/>
    <col min="13318" max="13566" width="9.140625" style="1084"/>
    <col min="13567" max="13567" width="14.85546875" style="1084" bestFit="1" customWidth="1"/>
    <col min="13568" max="13572" width="9.140625" style="1084"/>
    <col min="13573" max="13573" width="29.28515625" style="1084" bestFit="1" customWidth="1"/>
    <col min="13574" max="13822" width="9.140625" style="1084"/>
    <col min="13823" max="13823" width="14.85546875" style="1084" bestFit="1" customWidth="1"/>
    <col min="13824" max="13828" width="9.140625" style="1084"/>
    <col min="13829" max="13829" width="29.28515625" style="1084" bestFit="1" customWidth="1"/>
    <col min="13830" max="14078" width="9.140625" style="1084"/>
    <col min="14079" max="14079" width="14.85546875" style="1084" bestFit="1" customWidth="1"/>
    <col min="14080" max="14084" width="9.140625" style="1084"/>
    <col min="14085" max="14085" width="29.28515625" style="1084" bestFit="1" customWidth="1"/>
    <col min="14086" max="14334" width="9.140625" style="1084"/>
    <col min="14335" max="14335" width="14.85546875" style="1084" bestFit="1" customWidth="1"/>
    <col min="14336" max="14340" width="9.140625" style="1084"/>
    <col min="14341" max="14341" width="29.28515625" style="1084" bestFit="1" customWidth="1"/>
    <col min="14342" max="14590" width="9.140625" style="1084"/>
    <col min="14591" max="14591" width="14.85546875" style="1084" bestFit="1" customWidth="1"/>
    <col min="14592" max="14596" width="9.140625" style="1084"/>
    <col min="14597" max="14597" width="29.28515625" style="1084" bestFit="1" customWidth="1"/>
    <col min="14598" max="14846" width="9.140625" style="1084"/>
    <col min="14847" max="14847" width="14.85546875" style="1084" bestFit="1" customWidth="1"/>
    <col min="14848" max="14852" width="9.140625" style="1084"/>
    <col min="14853" max="14853" width="29.28515625" style="1084" bestFit="1" customWidth="1"/>
    <col min="14854" max="15102" width="9.140625" style="1084"/>
    <col min="15103" max="15103" width="14.85546875" style="1084" bestFit="1" customWidth="1"/>
    <col min="15104" max="15108" width="9.140625" style="1084"/>
    <col min="15109" max="15109" width="29.28515625" style="1084" bestFit="1" customWidth="1"/>
    <col min="15110" max="15358" width="9.140625" style="1084"/>
    <col min="15359" max="15359" width="14.85546875" style="1084" bestFit="1" customWidth="1"/>
    <col min="15360" max="15364" width="9.140625" style="1084"/>
    <col min="15365" max="15365" width="29.28515625" style="1084" bestFit="1" customWidth="1"/>
    <col min="15366" max="15614" width="9.140625" style="1084"/>
    <col min="15615" max="15615" width="14.85546875" style="1084" bestFit="1" customWidth="1"/>
    <col min="15616" max="15620" width="9.140625" style="1084"/>
    <col min="15621" max="15621" width="29.28515625" style="1084" bestFit="1" customWidth="1"/>
    <col min="15622" max="15870" width="9.140625" style="1084"/>
    <col min="15871" max="15871" width="14.85546875" style="1084" bestFit="1" customWidth="1"/>
    <col min="15872" max="15876" width="9.140625" style="1084"/>
    <col min="15877" max="15877" width="29.28515625" style="1084" bestFit="1" customWidth="1"/>
    <col min="15878" max="16126" width="9.140625" style="1084"/>
    <col min="16127" max="16127" width="14.85546875" style="1084" bestFit="1" customWidth="1"/>
    <col min="16128" max="16132" width="9.140625" style="1084"/>
    <col min="16133" max="16133" width="29.28515625" style="1084" bestFit="1" customWidth="1"/>
    <col min="16134" max="16384" width="9.140625" style="1084"/>
  </cols>
  <sheetData>
    <row r="1" spans="1:17" x14ac:dyDescent="0.25">
      <c r="A1" s="1103" t="s">
        <v>1021</v>
      </c>
      <c r="B1" s="1103"/>
      <c r="C1" s="1103"/>
      <c r="D1" s="1103"/>
      <c r="E1" s="1103"/>
      <c r="F1" s="1103"/>
      <c r="G1" s="1103"/>
      <c r="H1" s="1103"/>
      <c r="I1" s="1103"/>
      <c r="J1" s="1103"/>
      <c r="K1" s="1129" t="s">
        <v>1024</v>
      </c>
    </row>
    <row r="2" spans="1:17" x14ac:dyDescent="0.25">
      <c r="A2" s="1082"/>
      <c r="B2" s="1093" t="s">
        <v>987</v>
      </c>
      <c r="C2" s="1093" t="s">
        <v>986</v>
      </c>
      <c r="D2" s="1093" t="s">
        <v>985</v>
      </c>
      <c r="E2" s="1093" t="s">
        <v>984</v>
      </c>
      <c r="F2" s="1093" t="s">
        <v>981</v>
      </c>
      <c r="G2" s="1093" t="s">
        <v>980</v>
      </c>
      <c r="H2" s="1093" t="s">
        <v>979</v>
      </c>
      <c r="I2" s="1092" t="s">
        <v>769</v>
      </c>
    </row>
    <row r="3" spans="1:17" x14ac:dyDescent="0.25">
      <c r="A3" s="1102">
        <v>2014</v>
      </c>
      <c r="B3" s="1101">
        <v>-2.8676505801072717E-2</v>
      </c>
      <c r="C3" s="1101"/>
      <c r="D3" s="1101"/>
      <c r="E3" s="1101"/>
      <c r="F3" s="1101"/>
      <c r="G3" s="1101"/>
      <c r="H3" s="1101"/>
      <c r="I3" s="1101">
        <v>-2.8676505801072717E-2</v>
      </c>
      <c r="K3" s="1089"/>
      <c r="L3" s="1089"/>
      <c r="M3" s="1089"/>
      <c r="N3" s="1089"/>
      <c r="O3" s="1089"/>
      <c r="P3" s="1089"/>
      <c r="Q3" s="1089"/>
    </row>
    <row r="4" spans="1:17" x14ac:dyDescent="0.25">
      <c r="A4" s="1102">
        <v>2015</v>
      </c>
      <c r="B4" s="1101">
        <v>-2.8773021583264464E-2</v>
      </c>
      <c r="C4" s="1101">
        <v>4.6797584033947404E-4</v>
      </c>
      <c r="D4" s="1101">
        <v>2.1628798615109038E-4</v>
      </c>
      <c r="E4" s="1101">
        <v>6.8154678252616355E-4</v>
      </c>
      <c r="F4" s="1101">
        <v>5.1458496007995846E-4</v>
      </c>
      <c r="G4" s="1101">
        <v>5.0207141164296254E-4</v>
      </c>
      <c r="H4" s="1101">
        <v>4.8218281400703653E-4</v>
      </c>
      <c r="I4" s="1101">
        <v>-2.7407210974247736E-2</v>
      </c>
    </row>
    <row r="5" spans="1:17" x14ac:dyDescent="0.25">
      <c r="A5" s="1102">
        <v>2016</v>
      </c>
      <c r="B5" s="1101">
        <v>-2.5464873890932185E-2</v>
      </c>
      <c r="C5" s="1101">
        <v>2.024836995189943E-3</v>
      </c>
      <c r="D5" s="1101">
        <v>1.5346120377146902E-3</v>
      </c>
      <c r="E5" s="1101">
        <v>2.6054495019640772E-3</v>
      </c>
      <c r="F5" s="1101">
        <v>2.5959328372803757E-3</v>
      </c>
      <c r="G5" s="1101">
        <v>1.8603225890836371E-3</v>
      </c>
      <c r="H5" s="1101">
        <v>2.1270758423448128E-3</v>
      </c>
      <c r="I5" s="1101">
        <v>-1.9299975356063474E-2</v>
      </c>
    </row>
    <row r="6" spans="1:17" x14ac:dyDescent="0.25">
      <c r="A6" s="1102">
        <v>2017</v>
      </c>
      <c r="B6" s="1101">
        <v>-2.1786351044027603E-2</v>
      </c>
      <c r="C6" s="1101">
        <v>5.883644613791976E-3</v>
      </c>
      <c r="D6" s="1101">
        <v>4.4180061319972711E-3</v>
      </c>
      <c r="E6" s="1101">
        <v>7.284304674519685E-3</v>
      </c>
      <c r="F6" s="1101">
        <v>7.4126227789722294E-3</v>
      </c>
      <c r="G6" s="1101">
        <v>4.944547400476838E-3</v>
      </c>
      <c r="H6" s="1101">
        <v>6.4334521092549307E-3</v>
      </c>
      <c r="I6" s="1101">
        <v>-4.2003956237186713E-3</v>
      </c>
    </row>
    <row r="7" spans="1:17" x14ac:dyDescent="0.25">
      <c r="A7" s="1100">
        <v>2018</v>
      </c>
      <c r="B7" s="1099">
        <v>-3.4992423959620475E-2</v>
      </c>
      <c r="C7" s="1099">
        <v>1.1817225547610936E-2</v>
      </c>
      <c r="D7" s="1099">
        <v>8.8599666715534903E-3</v>
      </c>
      <c r="E7" s="1099">
        <v>1.4315231740456048E-2</v>
      </c>
      <c r="F7" s="1099">
        <v>1.4845988331396979E-2</v>
      </c>
      <c r="G7" s="1099">
        <v>9.3522945308161434E-3</v>
      </c>
      <c r="H7" s="1099">
        <v>1.2897372104730187E-2</v>
      </c>
      <c r="I7" s="1099">
        <v>0</v>
      </c>
    </row>
    <row r="8" spans="1:17" x14ac:dyDescent="0.25">
      <c r="I8" s="1066" t="s">
        <v>965</v>
      </c>
    </row>
  </sheetData>
  <pageMargins left="0.7" right="0.7" top="0.75" bottom="0.75" header="0.3" footer="0.3"/>
  <pageSetup orientation="portrait" horizontalDpi="4294967294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"/>
  <sheetViews>
    <sheetView showGridLines="0" workbookViewId="0">
      <selection sqref="A1:F1"/>
    </sheetView>
  </sheetViews>
  <sheetFormatPr defaultRowHeight="12.75" x14ac:dyDescent="0.2"/>
  <cols>
    <col min="1" max="1" width="49.5703125" style="94" customWidth="1"/>
    <col min="2" max="6" width="9.85546875" style="94" customWidth="1"/>
    <col min="7" max="16384" width="9.140625" style="94"/>
  </cols>
  <sheetData>
    <row r="1" spans="1:6" ht="15" customHeight="1" x14ac:dyDescent="0.2">
      <c r="A1" s="1184" t="s">
        <v>213</v>
      </c>
      <c r="B1" s="1184"/>
      <c r="C1" s="1184"/>
      <c r="D1" s="1184"/>
      <c r="E1" s="1184"/>
      <c r="F1" s="1184"/>
    </row>
    <row r="2" spans="1:6" ht="15" customHeight="1" x14ac:dyDescent="0.2">
      <c r="A2" s="131"/>
      <c r="B2" s="130">
        <v>2014</v>
      </c>
      <c r="C2" s="129" t="s">
        <v>212</v>
      </c>
      <c r="D2" s="129" t="s">
        <v>211</v>
      </c>
      <c r="E2" s="129" t="s">
        <v>210</v>
      </c>
      <c r="F2" s="129" t="s">
        <v>209</v>
      </c>
    </row>
    <row r="3" spans="1:6" s="127" customFormat="1" ht="15" customHeight="1" x14ac:dyDescent="0.2">
      <c r="A3" s="114" t="s">
        <v>208</v>
      </c>
      <c r="B3" s="126">
        <v>-3.03</v>
      </c>
      <c r="C3" s="113">
        <v>-2.4900000000000002</v>
      </c>
      <c r="D3" s="113">
        <v>-1.21</v>
      </c>
      <c r="E3" s="113">
        <v>-0.61</v>
      </c>
      <c r="F3" s="128"/>
    </row>
    <row r="4" spans="1:6" ht="15" customHeight="1" x14ac:dyDescent="0.2">
      <c r="A4" s="114" t="s">
        <v>207</v>
      </c>
      <c r="B4" s="126">
        <v>-2.87</v>
      </c>
      <c r="C4" s="126">
        <v>-2.54</v>
      </c>
      <c r="D4" s="126">
        <v>-1.9300005248462389</v>
      </c>
      <c r="E4" s="126">
        <v>-1.3781448845027648</v>
      </c>
      <c r="F4" s="126">
        <v>-1.0110403944836324</v>
      </c>
    </row>
    <row r="5" spans="1:6" ht="15" customHeight="1" x14ac:dyDescent="0.2">
      <c r="A5" s="114" t="s">
        <v>206</v>
      </c>
      <c r="B5" s="126"/>
      <c r="C5" s="126">
        <v>-2.74</v>
      </c>
      <c r="D5" s="126">
        <v>-1.93</v>
      </c>
      <c r="E5" s="126">
        <f>-752.4/E14*100</f>
        <v>-0.88402173020347663</v>
      </c>
      <c r="F5" s="126">
        <f>-372.5/F14*100</f>
        <v>-0.41415821137198622</v>
      </c>
    </row>
    <row r="6" spans="1:6" ht="15" customHeight="1" x14ac:dyDescent="0.2">
      <c r="A6" s="114" t="s">
        <v>205</v>
      </c>
      <c r="B6" s="126"/>
      <c r="C6" s="126">
        <v>-2.4900000000000002</v>
      </c>
      <c r="D6" s="126">
        <v>-1.9299975445074609</v>
      </c>
      <c r="E6" s="126">
        <v>-0.42003956478966359</v>
      </c>
      <c r="F6" s="126">
        <v>0</v>
      </c>
    </row>
    <row r="7" spans="1:6" ht="15" customHeight="1" x14ac:dyDescent="0.2">
      <c r="A7" s="125" t="s">
        <v>204</v>
      </c>
      <c r="B7" s="124"/>
      <c r="C7" s="124">
        <f>C5-C3</f>
        <v>-0.25</v>
      </c>
      <c r="D7" s="124">
        <f>D5-D3</f>
        <v>-0.72</v>
      </c>
      <c r="E7" s="124">
        <f>E5-E3</f>
        <v>-0.27402173020347664</v>
      </c>
      <c r="F7" s="124"/>
    </row>
    <row r="8" spans="1:6" ht="15" customHeight="1" x14ac:dyDescent="0.2">
      <c r="A8" s="123" t="s">
        <v>203</v>
      </c>
      <c r="B8" s="122"/>
      <c r="C8" s="122">
        <f>C6-C5</f>
        <v>0.25</v>
      </c>
      <c r="D8" s="122">
        <f>D6-D5</f>
        <v>2.4554925390773974E-6</v>
      </c>
      <c r="E8" s="122">
        <f>E6-E5</f>
        <v>0.46398216541381304</v>
      </c>
      <c r="F8" s="122">
        <f>F6-F5</f>
        <v>0.41415821137198622</v>
      </c>
    </row>
    <row r="9" spans="1:6" ht="15" customHeight="1" x14ac:dyDescent="0.2">
      <c r="A9" s="121" t="s">
        <v>202</v>
      </c>
      <c r="B9" s="120"/>
      <c r="C9" s="119">
        <f>C8/100*C14</f>
        <v>193.73551</v>
      </c>
      <c r="D9" s="119">
        <f>D8/100*D14</f>
        <v>1.9802999998372248E-3</v>
      </c>
      <c r="E9" s="119">
        <f>E8/100*E14</f>
        <v>394.90000000000003</v>
      </c>
      <c r="F9" s="119">
        <f>F8/100*F14</f>
        <v>372.5</v>
      </c>
    </row>
    <row r="10" spans="1:6" ht="47.25" customHeight="1" x14ac:dyDescent="0.2">
      <c r="A10" s="1186" t="s">
        <v>1030</v>
      </c>
      <c r="B10" s="1186"/>
      <c r="C10" s="1186"/>
      <c r="D10" s="1186"/>
      <c r="E10" s="118"/>
      <c r="F10" s="1145" t="s">
        <v>201</v>
      </c>
    </row>
    <row r="11" spans="1:6" ht="45" customHeight="1" x14ac:dyDescent="0.2">
      <c r="A11" s="1185" t="s">
        <v>200</v>
      </c>
      <c r="B11" s="1185"/>
      <c r="C11" s="1185"/>
      <c r="D11" s="1185"/>
    </row>
    <row r="12" spans="1:6" ht="15" customHeight="1" x14ac:dyDescent="0.2"/>
    <row r="13" spans="1:6" ht="15" customHeight="1" x14ac:dyDescent="0.2"/>
    <row r="14" spans="1:6" ht="15" customHeight="1" x14ac:dyDescent="0.2">
      <c r="A14" s="117" t="s">
        <v>199</v>
      </c>
      <c r="B14" s="117"/>
      <c r="C14" s="116">
        <v>77494.203999999998</v>
      </c>
      <c r="D14" s="116">
        <v>80647.770999999993</v>
      </c>
      <c r="E14" s="116">
        <v>85111.03</v>
      </c>
      <c r="F14" s="116">
        <v>89941.474000000002</v>
      </c>
    </row>
    <row r="15" spans="1:6" ht="15" customHeight="1" x14ac:dyDescent="0.2"/>
    <row r="16" spans="1:6" ht="15" customHeight="1" x14ac:dyDescent="0.2">
      <c r="C16" s="115"/>
      <c r="D16" s="115"/>
      <c r="E16" s="115"/>
    </row>
    <row r="17" spans="1:6" ht="15" customHeight="1" x14ac:dyDescent="0.2">
      <c r="A17" s="114"/>
      <c r="B17" s="113"/>
      <c r="C17" s="113"/>
      <c r="D17" s="113"/>
      <c r="E17" s="113"/>
    </row>
    <row r="18" spans="1:6" ht="15" customHeight="1" x14ac:dyDescent="0.2"/>
    <row r="19" spans="1:6" ht="15" customHeight="1" x14ac:dyDescent="0.2"/>
    <row r="20" spans="1:6" ht="15" customHeight="1" x14ac:dyDescent="0.2"/>
    <row r="21" spans="1:6" ht="15" customHeight="1" x14ac:dyDescent="0.2"/>
    <row r="22" spans="1:6" ht="15" customHeight="1" x14ac:dyDescent="0.2">
      <c r="F22" s="112"/>
    </row>
    <row r="23" spans="1:6" ht="15" customHeight="1" x14ac:dyDescent="0.2"/>
    <row r="24" spans="1:6" ht="15" customHeight="1" x14ac:dyDescent="0.2"/>
    <row r="25" spans="1:6" ht="15" customHeight="1" x14ac:dyDescent="0.2"/>
    <row r="26" spans="1:6" ht="15" customHeight="1" x14ac:dyDescent="0.2"/>
    <row r="27" spans="1:6" ht="15" customHeight="1" x14ac:dyDescent="0.2"/>
    <row r="28" spans="1:6" ht="15" customHeight="1" x14ac:dyDescent="0.2"/>
    <row r="29" spans="1:6" ht="15" customHeight="1" x14ac:dyDescent="0.2"/>
    <row r="30" spans="1:6" ht="15" customHeight="1" x14ac:dyDescent="0.2"/>
    <row r="31" spans="1:6" ht="15" customHeight="1" x14ac:dyDescent="0.2"/>
    <row r="32" spans="1:6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</sheetData>
  <mergeCells count="3">
    <mergeCell ref="A1:F1"/>
    <mergeCell ref="A11:D11"/>
    <mergeCell ref="A10:D10"/>
  </mergeCells>
  <pageMargins left="0.7" right="0.7" top="0.75" bottom="0.75" header="0.3" footer="0.3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"/>
  <sheetViews>
    <sheetView showGridLines="0" workbookViewId="0"/>
  </sheetViews>
  <sheetFormatPr defaultRowHeight="15" x14ac:dyDescent="0.25"/>
  <cols>
    <col min="1" max="8" width="9.140625" style="1084"/>
    <col min="9" max="9" width="17.28515625" style="1084" customWidth="1"/>
    <col min="10" max="10" width="9.140625" style="1084"/>
    <col min="11" max="11" width="17.28515625" style="1084" customWidth="1"/>
    <col min="12" max="254" width="9.140625" style="1084"/>
    <col min="255" max="255" width="14.85546875" style="1084" bestFit="1" customWidth="1"/>
    <col min="256" max="260" width="9.140625" style="1084"/>
    <col min="261" max="261" width="29.28515625" style="1084" bestFit="1" customWidth="1"/>
    <col min="262" max="510" width="9.140625" style="1084"/>
    <col min="511" max="511" width="14.85546875" style="1084" bestFit="1" customWidth="1"/>
    <col min="512" max="516" width="9.140625" style="1084"/>
    <col min="517" max="517" width="29.28515625" style="1084" bestFit="1" customWidth="1"/>
    <col min="518" max="766" width="9.140625" style="1084"/>
    <col min="767" max="767" width="14.85546875" style="1084" bestFit="1" customWidth="1"/>
    <col min="768" max="772" width="9.140625" style="1084"/>
    <col min="773" max="773" width="29.28515625" style="1084" bestFit="1" customWidth="1"/>
    <col min="774" max="1022" width="9.140625" style="1084"/>
    <col min="1023" max="1023" width="14.85546875" style="1084" bestFit="1" customWidth="1"/>
    <col min="1024" max="1028" width="9.140625" style="1084"/>
    <col min="1029" max="1029" width="29.28515625" style="1084" bestFit="1" customWidth="1"/>
    <col min="1030" max="1278" width="9.140625" style="1084"/>
    <col min="1279" max="1279" width="14.85546875" style="1084" bestFit="1" customWidth="1"/>
    <col min="1280" max="1284" width="9.140625" style="1084"/>
    <col min="1285" max="1285" width="29.28515625" style="1084" bestFit="1" customWidth="1"/>
    <col min="1286" max="1534" width="9.140625" style="1084"/>
    <col min="1535" max="1535" width="14.85546875" style="1084" bestFit="1" customWidth="1"/>
    <col min="1536" max="1540" width="9.140625" style="1084"/>
    <col min="1541" max="1541" width="29.28515625" style="1084" bestFit="1" customWidth="1"/>
    <col min="1542" max="1790" width="9.140625" style="1084"/>
    <col min="1791" max="1791" width="14.85546875" style="1084" bestFit="1" customWidth="1"/>
    <col min="1792" max="1796" width="9.140625" style="1084"/>
    <col min="1797" max="1797" width="29.28515625" style="1084" bestFit="1" customWidth="1"/>
    <col min="1798" max="2046" width="9.140625" style="1084"/>
    <col min="2047" max="2047" width="14.85546875" style="1084" bestFit="1" customWidth="1"/>
    <col min="2048" max="2052" width="9.140625" style="1084"/>
    <col min="2053" max="2053" width="29.28515625" style="1084" bestFit="1" customWidth="1"/>
    <col min="2054" max="2302" width="9.140625" style="1084"/>
    <col min="2303" max="2303" width="14.85546875" style="1084" bestFit="1" customWidth="1"/>
    <col min="2304" max="2308" width="9.140625" style="1084"/>
    <col min="2309" max="2309" width="29.28515625" style="1084" bestFit="1" customWidth="1"/>
    <col min="2310" max="2558" width="9.140625" style="1084"/>
    <col min="2559" max="2559" width="14.85546875" style="1084" bestFit="1" customWidth="1"/>
    <col min="2560" max="2564" width="9.140625" style="1084"/>
    <col min="2565" max="2565" width="29.28515625" style="1084" bestFit="1" customWidth="1"/>
    <col min="2566" max="2814" width="9.140625" style="1084"/>
    <col min="2815" max="2815" width="14.85546875" style="1084" bestFit="1" customWidth="1"/>
    <col min="2816" max="2820" width="9.140625" style="1084"/>
    <col min="2821" max="2821" width="29.28515625" style="1084" bestFit="1" customWidth="1"/>
    <col min="2822" max="3070" width="9.140625" style="1084"/>
    <col min="3071" max="3071" width="14.85546875" style="1084" bestFit="1" customWidth="1"/>
    <col min="3072" max="3076" width="9.140625" style="1084"/>
    <col min="3077" max="3077" width="29.28515625" style="1084" bestFit="1" customWidth="1"/>
    <col min="3078" max="3326" width="9.140625" style="1084"/>
    <col min="3327" max="3327" width="14.85546875" style="1084" bestFit="1" customWidth="1"/>
    <col min="3328" max="3332" width="9.140625" style="1084"/>
    <col min="3333" max="3333" width="29.28515625" style="1084" bestFit="1" customWidth="1"/>
    <col min="3334" max="3582" width="9.140625" style="1084"/>
    <col min="3583" max="3583" width="14.85546875" style="1084" bestFit="1" customWidth="1"/>
    <col min="3584" max="3588" width="9.140625" style="1084"/>
    <col min="3589" max="3589" width="29.28515625" style="1084" bestFit="1" customWidth="1"/>
    <col min="3590" max="3838" width="9.140625" style="1084"/>
    <col min="3839" max="3839" width="14.85546875" style="1084" bestFit="1" customWidth="1"/>
    <col min="3840" max="3844" width="9.140625" style="1084"/>
    <col min="3845" max="3845" width="29.28515625" style="1084" bestFit="1" customWidth="1"/>
    <col min="3846" max="4094" width="9.140625" style="1084"/>
    <col min="4095" max="4095" width="14.85546875" style="1084" bestFit="1" customWidth="1"/>
    <col min="4096" max="4100" width="9.140625" style="1084"/>
    <col min="4101" max="4101" width="29.28515625" style="1084" bestFit="1" customWidth="1"/>
    <col min="4102" max="4350" width="9.140625" style="1084"/>
    <col min="4351" max="4351" width="14.85546875" style="1084" bestFit="1" customWidth="1"/>
    <col min="4352" max="4356" width="9.140625" style="1084"/>
    <col min="4357" max="4357" width="29.28515625" style="1084" bestFit="1" customWidth="1"/>
    <col min="4358" max="4606" width="9.140625" style="1084"/>
    <col min="4607" max="4607" width="14.85546875" style="1084" bestFit="1" customWidth="1"/>
    <col min="4608" max="4612" width="9.140625" style="1084"/>
    <col min="4613" max="4613" width="29.28515625" style="1084" bestFit="1" customWidth="1"/>
    <col min="4614" max="4862" width="9.140625" style="1084"/>
    <col min="4863" max="4863" width="14.85546875" style="1084" bestFit="1" customWidth="1"/>
    <col min="4864" max="4868" width="9.140625" style="1084"/>
    <col min="4869" max="4869" width="29.28515625" style="1084" bestFit="1" customWidth="1"/>
    <col min="4870" max="5118" width="9.140625" style="1084"/>
    <col min="5119" max="5119" width="14.85546875" style="1084" bestFit="1" customWidth="1"/>
    <col min="5120" max="5124" width="9.140625" style="1084"/>
    <col min="5125" max="5125" width="29.28515625" style="1084" bestFit="1" customWidth="1"/>
    <col min="5126" max="5374" width="9.140625" style="1084"/>
    <col min="5375" max="5375" width="14.85546875" style="1084" bestFit="1" customWidth="1"/>
    <col min="5376" max="5380" width="9.140625" style="1084"/>
    <col min="5381" max="5381" width="29.28515625" style="1084" bestFit="1" customWidth="1"/>
    <col min="5382" max="5630" width="9.140625" style="1084"/>
    <col min="5631" max="5631" width="14.85546875" style="1084" bestFit="1" customWidth="1"/>
    <col min="5632" max="5636" width="9.140625" style="1084"/>
    <col min="5637" max="5637" width="29.28515625" style="1084" bestFit="1" customWidth="1"/>
    <col min="5638" max="5886" width="9.140625" style="1084"/>
    <col min="5887" max="5887" width="14.85546875" style="1084" bestFit="1" customWidth="1"/>
    <col min="5888" max="5892" width="9.140625" style="1084"/>
    <col min="5893" max="5893" width="29.28515625" style="1084" bestFit="1" customWidth="1"/>
    <col min="5894" max="6142" width="9.140625" style="1084"/>
    <col min="6143" max="6143" width="14.85546875" style="1084" bestFit="1" customWidth="1"/>
    <col min="6144" max="6148" width="9.140625" style="1084"/>
    <col min="6149" max="6149" width="29.28515625" style="1084" bestFit="1" customWidth="1"/>
    <col min="6150" max="6398" width="9.140625" style="1084"/>
    <col min="6399" max="6399" width="14.85546875" style="1084" bestFit="1" customWidth="1"/>
    <col min="6400" max="6404" width="9.140625" style="1084"/>
    <col min="6405" max="6405" width="29.28515625" style="1084" bestFit="1" customWidth="1"/>
    <col min="6406" max="6654" width="9.140625" style="1084"/>
    <col min="6655" max="6655" width="14.85546875" style="1084" bestFit="1" customWidth="1"/>
    <col min="6656" max="6660" width="9.140625" style="1084"/>
    <col min="6661" max="6661" width="29.28515625" style="1084" bestFit="1" customWidth="1"/>
    <col min="6662" max="6910" width="9.140625" style="1084"/>
    <col min="6911" max="6911" width="14.85546875" style="1084" bestFit="1" customWidth="1"/>
    <col min="6912" max="6916" width="9.140625" style="1084"/>
    <col min="6917" max="6917" width="29.28515625" style="1084" bestFit="1" customWidth="1"/>
    <col min="6918" max="7166" width="9.140625" style="1084"/>
    <col min="7167" max="7167" width="14.85546875" style="1084" bestFit="1" customWidth="1"/>
    <col min="7168" max="7172" width="9.140625" style="1084"/>
    <col min="7173" max="7173" width="29.28515625" style="1084" bestFit="1" customWidth="1"/>
    <col min="7174" max="7422" width="9.140625" style="1084"/>
    <col min="7423" max="7423" width="14.85546875" style="1084" bestFit="1" customWidth="1"/>
    <col min="7424" max="7428" width="9.140625" style="1084"/>
    <col min="7429" max="7429" width="29.28515625" style="1084" bestFit="1" customWidth="1"/>
    <col min="7430" max="7678" width="9.140625" style="1084"/>
    <col min="7679" max="7679" width="14.85546875" style="1084" bestFit="1" customWidth="1"/>
    <col min="7680" max="7684" width="9.140625" style="1084"/>
    <col min="7685" max="7685" width="29.28515625" style="1084" bestFit="1" customWidth="1"/>
    <col min="7686" max="7934" width="9.140625" style="1084"/>
    <col min="7935" max="7935" width="14.85546875" style="1084" bestFit="1" customWidth="1"/>
    <col min="7936" max="7940" width="9.140625" style="1084"/>
    <col min="7941" max="7941" width="29.28515625" style="1084" bestFit="1" customWidth="1"/>
    <col min="7942" max="8190" width="9.140625" style="1084"/>
    <col min="8191" max="8191" width="14.85546875" style="1084" bestFit="1" customWidth="1"/>
    <col min="8192" max="8196" width="9.140625" style="1084"/>
    <col min="8197" max="8197" width="29.28515625" style="1084" bestFit="1" customWidth="1"/>
    <col min="8198" max="8446" width="9.140625" style="1084"/>
    <col min="8447" max="8447" width="14.85546875" style="1084" bestFit="1" customWidth="1"/>
    <col min="8448" max="8452" width="9.140625" style="1084"/>
    <col min="8453" max="8453" width="29.28515625" style="1084" bestFit="1" customWidth="1"/>
    <col min="8454" max="8702" width="9.140625" style="1084"/>
    <col min="8703" max="8703" width="14.85546875" style="1084" bestFit="1" customWidth="1"/>
    <col min="8704" max="8708" width="9.140625" style="1084"/>
    <col min="8709" max="8709" width="29.28515625" style="1084" bestFit="1" customWidth="1"/>
    <col min="8710" max="8958" width="9.140625" style="1084"/>
    <col min="8959" max="8959" width="14.85546875" style="1084" bestFit="1" customWidth="1"/>
    <col min="8960" max="8964" width="9.140625" style="1084"/>
    <col min="8965" max="8965" width="29.28515625" style="1084" bestFit="1" customWidth="1"/>
    <col min="8966" max="9214" width="9.140625" style="1084"/>
    <col min="9215" max="9215" width="14.85546875" style="1084" bestFit="1" customWidth="1"/>
    <col min="9216" max="9220" width="9.140625" style="1084"/>
    <col min="9221" max="9221" width="29.28515625" style="1084" bestFit="1" customWidth="1"/>
    <col min="9222" max="9470" width="9.140625" style="1084"/>
    <col min="9471" max="9471" width="14.85546875" style="1084" bestFit="1" customWidth="1"/>
    <col min="9472" max="9476" width="9.140625" style="1084"/>
    <col min="9477" max="9477" width="29.28515625" style="1084" bestFit="1" customWidth="1"/>
    <col min="9478" max="9726" width="9.140625" style="1084"/>
    <col min="9727" max="9727" width="14.85546875" style="1084" bestFit="1" customWidth="1"/>
    <col min="9728" max="9732" width="9.140625" style="1084"/>
    <col min="9733" max="9733" width="29.28515625" style="1084" bestFit="1" customWidth="1"/>
    <col min="9734" max="9982" width="9.140625" style="1084"/>
    <col min="9983" max="9983" width="14.85546875" style="1084" bestFit="1" customWidth="1"/>
    <col min="9984" max="9988" width="9.140625" style="1084"/>
    <col min="9989" max="9989" width="29.28515625" style="1084" bestFit="1" customWidth="1"/>
    <col min="9990" max="10238" width="9.140625" style="1084"/>
    <col min="10239" max="10239" width="14.85546875" style="1084" bestFit="1" customWidth="1"/>
    <col min="10240" max="10244" width="9.140625" style="1084"/>
    <col min="10245" max="10245" width="29.28515625" style="1084" bestFit="1" customWidth="1"/>
    <col min="10246" max="10494" width="9.140625" style="1084"/>
    <col min="10495" max="10495" width="14.85546875" style="1084" bestFit="1" customWidth="1"/>
    <col min="10496" max="10500" width="9.140625" style="1084"/>
    <col min="10501" max="10501" width="29.28515625" style="1084" bestFit="1" customWidth="1"/>
    <col min="10502" max="10750" width="9.140625" style="1084"/>
    <col min="10751" max="10751" width="14.85546875" style="1084" bestFit="1" customWidth="1"/>
    <col min="10752" max="10756" width="9.140625" style="1084"/>
    <col min="10757" max="10757" width="29.28515625" style="1084" bestFit="1" customWidth="1"/>
    <col min="10758" max="11006" width="9.140625" style="1084"/>
    <col min="11007" max="11007" width="14.85546875" style="1084" bestFit="1" customWidth="1"/>
    <col min="11008" max="11012" width="9.140625" style="1084"/>
    <col min="11013" max="11013" width="29.28515625" style="1084" bestFit="1" customWidth="1"/>
    <col min="11014" max="11262" width="9.140625" style="1084"/>
    <col min="11263" max="11263" width="14.85546875" style="1084" bestFit="1" customWidth="1"/>
    <col min="11264" max="11268" width="9.140625" style="1084"/>
    <col min="11269" max="11269" width="29.28515625" style="1084" bestFit="1" customWidth="1"/>
    <col min="11270" max="11518" width="9.140625" style="1084"/>
    <col min="11519" max="11519" width="14.85546875" style="1084" bestFit="1" customWidth="1"/>
    <col min="11520" max="11524" width="9.140625" style="1084"/>
    <col min="11525" max="11525" width="29.28515625" style="1084" bestFit="1" customWidth="1"/>
    <col min="11526" max="11774" width="9.140625" style="1084"/>
    <col min="11775" max="11775" width="14.85546875" style="1084" bestFit="1" customWidth="1"/>
    <col min="11776" max="11780" width="9.140625" style="1084"/>
    <col min="11781" max="11781" width="29.28515625" style="1084" bestFit="1" customWidth="1"/>
    <col min="11782" max="12030" width="9.140625" style="1084"/>
    <col min="12031" max="12031" width="14.85546875" style="1084" bestFit="1" customWidth="1"/>
    <col min="12032" max="12036" width="9.140625" style="1084"/>
    <col min="12037" max="12037" width="29.28515625" style="1084" bestFit="1" customWidth="1"/>
    <col min="12038" max="12286" width="9.140625" style="1084"/>
    <col min="12287" max="12287" width="14.85546875" style="1084" bestFit="1" customWidth="1"/>
    <col min="12288" max="12292" width="9.140625" style="1084"/>
    <col min="12293" max="12293" width="29.28515625" style="1084" bestFit="1" customWidth="1"/>
    <col min="12294" max="12542" width="9.140625" style="1084"/>
    <col min="12543" max="12543" width="14.85546875" style="1084" bestFit="1" customWidth="1"/>
    <col min="12544" max="12548" width="9.140625" style="1084"/>
    <col min="12549" max="12549" width="29.28515625" style="1084" bestFit="1" customWidth="1"/>
    <col min="12550" max="12798" width="9.140625" style="1084"/>
    <col min="12799" max="12799" width="14.85546875" style="1084" bestFit="1" customWidth="1"/>
    <col min="12800" max="12804" width="9.140625" style="1084"/>
    <col min="12805" max="12805" width="29.28515625" style="1084" bestFit="1" customWidth="1"/>
    <col min="12806" max="13054" width="9.140625" style="1084"/>
    <col min="13055" max="13055" width="14.85546875" style="1084" bestFit="1" customWidth="1"/>
    <col min="13056" max="13060" width="9.140625" style="1084"/>
    <col min="13061" max="13061" width="29.28515625" style="1084" bestFit="1" customWidth="1"/>
    <col min="13062" max="13310" width="9.140625" style="1084"/>
    <col min="13311" max="13311" width="14.85546875" style="1084" bestFit="1" customWidth="1"/>
    <col min="13312" max="13316" width="9.140625" style="1084"/>
    <col min="13317" max="13317" width="29.28515625" style="1084" bestFit="1" customWidth="1"/>
    <col min="13318" max="13566" width="9.140625" style="1084"/>
    <col min="13567" max="13567" width="14.85546875" style="1084" bestFit="1" customWidth="1"/>
    <col min="13568" max="13572" width="9.140625" style="1084"/>
    <col min="13573" max="13573" width="29.28515625" style="1084" bestFit="1" customWidth="1"/>
    <col min="13574" max="13822" width="9.140625" style="1084"/>
    <col min="13823" max="13823" width="14.85546875" style="1084" bestFit="1" customWidth="1"/>
    <col min="13824" max="13828" width="9.140625" style="1084"/>
    <col min="13829" max="13829" width="29.28515625" style="1084" bestFit="1" customWidth="1"/>
    <col min="13830" max="14078" width="9.140625" style="1084"/>
    <col min="14079" max="14079" width="14.85546875" style="1084" bestFit="1" customWidth="1"/>
    <col min="14080" max="14084" width="9.140625" style="1084"/>
    <col min="14085" max="14085" width="29.28515625" style="1084" bestFit="1" customWidth="1"/>
    <col min="14086" max="14334" width="9.140625" style="1084"/>
    <col min="14335" max="14335" width="14.85546875" style="1084" bestFit="1" customWidth="1"/>
    <col min="14336" max="14340" width="9.140625" style="1084"/>
    <col min="14341" max="14341" width="29.28515625" style="1084" bestFit="1" customWidth="1"/>
    <col min="14342" max="14590" width="9.140625" style="1084"/>
    <col min="14591" max="14591" width="14.85546875" style="1084" bestFit="1" customWidth="1"/>
    <col min="14592" max="14596" width="9.140625" style="1084"/>
    <col min="14597" max="14597" width="29.28515625" style="1084" bestFit="1" customWidth="1"/>
    <col min="14598" max="14846" width="9.140625" style="1084"/>
    <col min="14847" max="14847" width="14.85546875" style="1084" bestFit="1" customWidth="1"/>
    <col min="14848" max="14852" width="9.140625" style="1084"/>
    <col min="14853" max="14853" width="29.28515625" style="1084" bestFit="1" customWidth="1"/>
    <col min="14854" max="15102" width="9.140625" style="1084"/>
    <col min="15103" max="15103" width="14.85546875" style="1084" bestFit="1" customWidth="1"/>
    <col min="15104" max="15108" width="9.140625" style="1084"/>
    <col min="15109" max="15109" width="29.28515625" style="1084" bestFit="1" customWidth="1"/>
    <col min="15110" max="15358" width="9.140625" style="1084"/>
    <col min="15359" max="15359" width="14.85546875" style="1084" bestFit="1" customWidth="1"/>
    <col min="15360" max="15364" width="9.140625" style="1084"/>
    <col min="15365" max="15365" width="29.28515625" style="1084" bestFit="1" customWidth="1"/>
    <col min="15366" max="15614" width="9.140625" style="1084"/>
    <col min="15615" max="15615" width="14.85546875" style="1084" bestFit="1" customWidth="1"/>
    <col min="15616" max="15620" width="9.140625" style="1084"/>
    <col min="15621" max="15621" width="29.28515625" style="1084" bestFit="1" customWidth="1"/>
    <col min="15622" max="15870" width="9.140625" style="1084"/>
    <col min="15871" max="15871" width="14.85546875" style="1084" bestFit="1" customWidth="1"/>
    <col min="15872" max="15876" width="9.140625" style="1084"/>
    <col min="15877" max="15877" width="29.28515625" style="1084" bestFit="1" customWidth="1"/>
    <col min="15878" max="16126" width="9.140625" style="1084"/>
    <col min="16127" max="16127" width="14.85546875" style="1084" bestFit="1" customWidth="1"/>
    <col min="16128" max="16132" width="9.140625" style="1084"/>
    <col min="16133" max="16133" width="29.28515625" style="1084" bestFit="1" customWidth="1"/>
    <col min="16134" max="16384" width="9.140625" style="1084"/>
  </cols>
  <sheetData>
    <row r="1" spans="1:17" x14ac:dyDescent="0.25">
      <c r="A1" s="1103" t="s">
        <v>1022</v>
      </c>
      <c r="B1" s="1103"/>
      <c r="C1" s="1103"/>
      <c r="D1" s="1103"/>
      <c r="E1" s="1103"/>
      <c r="F1" s="1103"/>
      <c r="G1" s="1103"/>
      <c r="H1" s="1103"/>
      <c r="I1" s="1103"/>
      <c r="J1" s="1103"/>
      <c r="K1" s="1103" t="s">
        <v>1022</v>
      </c>
    </row>
    <row r="2" spans="1:17" x14ac:dyDescent="0.25">
      <c r="A2" s="1082"/>
      <c r="B2" s="1093" t="s">
        <v>987</v>
      </c>
      <c r="C2" s="1093" t="s">
        <v>986</v>
      </c>
      <c r="D2" s="1093" t="s">
        <v>985</v>
      </c>
      <c r="E2" s="1093" t="s">
        <v>984</v>
      </c>
      <c r="F2" s="1093" t="s">
        <v>981</v>
      </c>
      <c r="G2" s="1093" t="s">
        <v>980</v>
      </c>
      <c r="H2" s="1093" t="s">
        <v>979</v>
      </c>
      <c r="I2" s="1092" t="s">
        <v>769</v>
      </c>
    </row>
    <row r="3" spans="1:17" x14ac:dyDescent="0.25">
      <c r="A3" s="1102">
        <v>2014</v>
      </c>
      <c r="B3" s="1101">
        <v>0.53330774677245396</v>
      </c>
      <c r="C3" s="1101"/>
      <c r="D3" s="1101"/>
      <c r="E3" s="1101"/>
      <c r="F3" s="1101"/>
      <c r="G3" s="1101"/>
      <c r="H3" s="1101"/>
      <c r="I3" s="1101">
        <v>0.5357583356974488</v>
      </c>
      <c r="K3" s="1089"/>
      <c r="L3" s="1089"/>
      <c r="M3" s="1089"/>
      <c r="N3" s="1089"/>
      <c r="O3" s="1089"/>
      <c r="P3" s="1089"/>
      <c r="Q3" s="1089"/>
    </row>
    <row r="4" spans="1:17" x14ac:dyDescent="0.25">
      <c r="A4" s="1102">
        <v>2015</v>
      </c>
      <c r="B4" s="1101">
        <v>0.52150029045767554</v>
      </c>
      <c r="C4" s="1101">
        <v>2.1279448442307336E-3</v>
      </c>
      <c r="D4" s="1101">
        <v>1.4194703523896512E-3</v>
      </c>
      <c r="E4" s="1101">
        <v>2.6820838851530082E-3</v>
      </c>
      <c r="F4" s="1101">
        <v>2.5296453354890502E-3</v>
      </c>
      <c r="G4" s="1101">
        <v>1.7281398927243563E-3</v>
      </c>
      <c r="H4" s="1101">
        <v>2.1914862812718594E-3</v>
      </c>
      <c r="I4" s="1101">
        <v>0.52772978953944893</v>
      </c>
    </row>
    <row r="5" spans="1:17" x14ac:dyDescent="0.25">
      <c r="A5" s="1102">
        <v>2016</v>
      </c>
      <c r="B5" s="1101">
        <v>0.50487437662907231</v>
      </c>
      <c r="C5" s="1101">
        <v>5.4336813632428482E-3</v>
      </c>
      <c r="D5" s="1101">
        <v>4.0199470032774576E-3</v>
      </c>
      <c r="E5" s="1101">
        <v>6.7651298187777487E-3</v>
      </c>
      <c r="F5" s="1101">
        <v>6.8206527857359589E-3</v>
      </c>
      <c r="G5" s="1101">
        <v>4.4481609703191927E-3</v>
      </c>
      <c r="H5" s="1101">
        <v>5.7569335040619229E-3</v>
      </c>
      <c r="I5" s="1101">
        <v>0.52109313481437036</v>
      </c>
    </row>
    <row r="6" spans="1:17" x14ac:dyDescent="0.25">
      <c r="A6" s="1102">
        <v>2017</v>
      </c>
      <c r="B6" s="1101">
        <v>0.47408385785206802</v>
      </c>
      <c r="C6" s="1101">
        <v>1.3046808051093428E-2</v>
      </c>
      <c r="D6" s="1101">
        <v>9.7129182911967482E-3</v>
      </c>
      <c r="E6" s="1101">
        <v>1.6286144685825177E-2</v>
      </c>
      <c r="F6" s="1101">
        <v>1.673903251609421E-2</v>
      </c>
      <c r="G6" s="1101">
        <v>1.0751320394584707E-2</v>
      </c>
      <c r="H6" s="1101">
        <v>1.4701660474072176E-2</v>
      </c>
      <c r="I6" s="1101">
        <v>0.51312972888018338</v>
      </c>
    </row>
    <row r="7" spans="1:17" x14ac:dyDescent="0.25">
      <c r="A7" s="1100">
        <v>2018</v>
      </c>
      <c r="B7" s="1099">
        <v>0.42386841195931807</v>
      </c>
      <c r="C7" s="1099">
        <v>2.1863926264646727E-2</v>
      </c>
      <c r="D7" s="1099">
        <v>1.6381710864614485E-2</v>
      </c>
      <c r="E7" s="1099">
        <v>2.729309552077025E-2</v>
      </c>
      <c r="F7" s="1099">
        <v>2.8550681039640202E-2</v>
      </c>
      <c r="G7" s="1099">
        <v>1.8021547425594475E-2</v>
      </c>
      <c r="H7" s="1099">
        <v>2.5426706134233035E-2</v>
      </c>
      <c r="I7" s="1099">
        <v>0.48940714460934953</v>
      </c>
    </row>
    <row r="8" spans="1:17" x14ac:dyDescent="0.25">
      <c r="I8" s="1066" t="s">
        <v>965</v>
      </c>
    </row>
  </sheetData>
  <pageMargins left="0.7" right="0.7" top="0.75" bottom="0.75" header="0.3" footer="0.3"/>
  <pageSetup fitToHeight="0" orientation="portrait" horizontalDpi="4294967294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"/>
  <sheetViews>
    <sheetView showGridLines="0" workbookViewId="0"/>
  </sheetViews>
  <sheetFormatPr defaultRowHeight="15" x14ac:dyDescent="0.25"/>
  <cols>
    <col min="1" max="8" width="9.140625" style="1084"/>
    <col min="9" max="9" width="17.28515625" style="1084" customWidth="1"/>
    <col min="10" max="10" width="9.140625" style="1084"/>
    <col min="11" max="11" width="17.28515625" style="1084" customWidth="1"/>
    <col min="12" max="254" width="9.140625" style="1084"/>
    <col min="255" max="255" width="14.85546875" style="1084" bestFit="1" customWidth="1"/>
    <col min="256" max="260" width="9.140625" style="1084"/>
    <col min="261" max="261" width="29.28515625" style="1084" bestFit="1" customWidth="1"/>
    <col min="262" max="510" width="9.140625" style="1084"/>
    <col min="511" max="511" width="14.85546875" style="1084" bestFit="1" customWidth="1"/>
    <col min="512" max="516" width="9.140625" style="1084"/>
    <col min="517" max="517" width="29.28515625" style="1084" bestFit="1" customWidth="1"/>
    <col min="518" max="766" width="9.140625" style="1084"/>
    <col min="767" max="767" width="14.85546875" style="1084" bestFit="1" customWidth="1"/>
    <col min="768" max="772" width="9.140625" style="1084"/>
    <col min="773" max="773" width="29.28515625" style="1084" bestFit="1" customWidth="1"/>
    <col min="774" max="1022" width="9.140625" style="1084"/>
    <col min="1023" max="1023" width="14.85546875" style="1084" bestFit="1" customWidth="1"/>
    <col min="1024" max="1028" width="9.140625" style="1084"/>
    <col min="1029" max="1029" width="29.28515625" style="1084" bestFit="1" customWidth="1"/>
    <col min="1030" max="1278" width="9.140625" style="1084"/>
    <col min="1279" max="1279" width="14.85546875" style="1084" bestFit="1" customWidth="1"/>
    <col min="1280" max="1284" width="9.140625" style="1084"/>
    <col min="1285" max="1285" width="29.28515625" style="1084" bestFit="1" customWidth="1"/>
    <col min="1286" max="1534" width="9.140625" style="1084"/>
    <col min="1535" max="1535" width="14.85546875" style="1084" bestFit="1" customWidth="1"/>
    <col min="1536" max="1540" width="9.140625" style="1084"/>
    <col min="1541" max="1541" width="29.28515625" style="1084" bestFit="1" customWidth="1"/>
    <col min="1542" max="1790" width="9.140625" style="1084"/>
    <col min="1791" max="1791" width="14.85546875" style="1084" bestFit="1" customWidth="1"/>
    <col min="1792" max="1796" width="9.140625" style="1084"/>
    <col min="1797" max="1797" width="29.28515625" style="1084" bestFit="1" customWidth="1"/>
    <col min="1798" max="2046" width="9.140625" style="1084"/>
    <col min="2047" max="2047" width="14.85546875" style="1084" bestFit="1" customWidth="1"/>
    <col min="2048" max="2052" width="9.140625" style="1084"/>
    <col min="2053" max="2053" width="29.28515625" style="1084" bestFit="1" customWidth="1"/>
    <col min="2054" max="2302" width="9.140625" style="1084"/>
    <col min="2303" max="2303" width="14.85546875" style="1084" bestFit="1" customWidth="1"/>
    <col min="2304" max="2308" width="9.140625" style="1084"/>
    <col min="2309" max="2309" width="29.28515625" style="1084" bestFit="1" customWidth="1"/>
    <col min="2310" max="2558" width="9.140625" style="1084"/>
    <col min="2559" max="2559" width="14.85546875" style="1084" bestFit="1" customWidth="1"/>
    <col min="2560" max="2564" width="9.140625" style="1084"/>
    <col min="2565" max="2565" width="29.28515625" style="1084" bestFit="1" customWidth="1"/>
    <col min="2566" max="2814" width="9.140625" style="1084"/>
    <col min="2815" max="2815" width="14.85546875" style="1084" bestFit="1" customWidth="1"/>
    <col min="2816" max="2820" width="9.140625" style="1084"/>
    <col min="2821" max="2821" width="29.28515625" style="1084" bestFit="1" customWidth="1"/>
    <col min="2822" max="3070" width="9.140625" style="1084"/>
    <col min="3071" max="3071" width="14.85546875" style="1084" bestFit="1" customWidth="1"/>
    <col min="3072" max="3076" width="9.140625" style="1084"/>
    <col min="3077" max="3077" width="29.28515625" style="1084" bestFit="1" customWidth="1"/>
    <col min="3078" max="3326" width="9.140625" style="1084"/>
    <col min="3327" max="3327" width="14.85546875" style="1084" bestFit="1" customWidth="1"/>
    <col min="3328" max="3332" width="9.140625" style="1084"/>
    <col min="3333" max="3333" width="29.28515625" style="1084" bestFit="1" customWidth="1"/>
    <col min="3334" max="3582" width="9.140625" style="1084"/>
    <col min="3583" max="3583" width="14.85546875" style="1084" bestFit="1" customWidth="1"/>
    <col min="3584" max="3588" width="9.140625" style="1084"/>
    <col min="3589" max="3589" width="29.28515625" style="1084" bestFit="1" customWidth="1"/>
    <col min="3590" max="3838" width="9.140625" style="1084"/>
    <col min="3839" max="3839" width="14.85546875" style="1084" bestFit="1" customWidth="1"/>
    <col min="3840" max="3844" width="9.140625" style="1084"/>
    <col min="3845" max="3845" width="29.28515625" style="1084" bestFit="1" customWidth="1"/>
    <col min="3846" max="4094" width="9.140625" style="1084"/>
    <col min="4095" max="4095" width="14.85546875" style="1084" bestFit="1" customWidth="1"/>
    <col min="4096" max="4100" width="9.140625" style="1084"/>
    <col min="4101" max="4101" width="29.28515625" style="1084" bestFit="1" customWidth="1"/>
    <col min="4102" max="4350" width="9.140625" style="1084"/>
    <col min="4351" max="4351" width="14.85546875" style="1084" bestFit="1" customWidth="1"/>
    <col min="4352" max="4356" width="9.140625" style="1084"/>
    <col min="4357" max="4357" width="29.28515625" style="1084" bestFit="1" customWidth="1"/>
    <col min="4358" max="4606" width="9.140625" style="1084"/>
    <col min="4607" max="4607" width="14.85546875" style="1084" bestFit="1" customWidth="1"/>
    <col min="4608" max="4612" width="9.140625" style="1084"/>
    <col min="4613" max="4613" width="29.28515625" style="1084" bestFit="1" customWidth="1"/>
    <col min="4614" max="4862" width="9.140625" style="1084"/>
    <col min="4863" max="4863" width="14.85546875" style="1084" bestFit="1" customWidth="1"/>
    <col min="4864" max="4868" width="9.140625" style="1084"/>
    <col min="4869" max="4869" width="29.28515625" style="1084" bestFit="1" customWidth="1"/>
    <col min="4870" max="5118" width="9.140625" style="1084"/>
    <col min="5119" max="5119" width="14.85546875" style="1084" bestFit="1" customWidth="1"/>
    <col min="5120" max="5124" width="9.140625" style="1084"/>
    <col min="5125" max="5125" width="29.28515625" style="1084" bestFit="1" customWidth="1"/>
    <col min="5126" max="5374" width="9.140625" style="1084"/>
    <col min="5375" max="5375" width="14.85546875" style="1084" bestFit="1" customWidth="1"/>
    <col min="5376" max="5380" width="9.140625" style="1084"/>
    <col min="5381" max="5381" width="29.28515625" style="1084" bestFit="1" customWidth="1"/>
    <col min="5382" max="5630" width="9.140625" style="1084"/>
    <col min="5631" max="5631" width="14.85546875" style="1084" bestFit="1" customWidth="1"/>
    <col min="5632" max="5636" width="9.140625" style="1084"/>
    <col min="5637" max="5637" width="29.28515625" style="1084" bestFit="1" customWidth="1"/>
    <col min="5638" max="5886" width="9.140625" style="1084"/>
    <col min="5887" max="5887" width="14.85546875" style="1084" bestFit="1" customWidth="1"/>
    <col min="5888" max="5892" width="9.140625" style="1084"/>
    <col min="5893" max="5893" width="29.28515625" style="1084" bestFit="1" customWidth="1"/>
    <col min="5894" max="6142" width="9.140625" style="1084"/>
    <col min="6143" max="6143" width="14.85546875" style="1084" bestFit="1" customWidth="1"/>
    <col min="6144" max="6148" width="9.140625" style="1084"/>
    <col min="6149" max="6149" width="29.28515625" style="1084" bestFit="1" customWidth="1"/>
    <col min="6150" max="6398" width="9.140625" style="1084"/>
    <col min="6399" max="6399" width="14.85546875" style="1084" bestFit="1" customWidth="1"/>
    <col min="6400" max="6404" width="9.140625" style="1084"/>
    <col min="6405" max="6405" width="29.28515625" style="1084" bestFit="1" customWidth="1"/>
    <col min="6406" max="6654" width="9.140625" style="1084"/>
    <col min="6655" max="6655" width="14.85546875" style="1084" bestFit="1" customWidth="1"/>
    <col min="6656" max="6660" width="9.140625" style="1084"/>
    <col min="6661" max="6661" width="29.28515625" style="1084" bestFit="1" customWidth="1"/>
    <col min="6662" max="6910" width="9.140625" style="1084"/>
    <col min="6911" max="6911" width="14.85546875" style="1084" bestFit="1" customWidth="1"/>
    <col min="6912" max="6916" width="9.140625" style="1084"/>
    <col min="6917" max="6917" width="29.28515625" style="1084" bestFit="1" customWidth="1"/>
    <col min="6918" max="7166" width="9.140625" style="1084"/>
    <col min="7167" max="7167" width="14.85546875" style="1084" bestFit="1" customWidth="1"/>
    <col min="7168" max="7172" width="9.140625" style="1084"/>
    <col min="7173" max="7173" width="29.28515625" style="1084" bestFit="1" customWidth="1"/>
    <col min="7174" max="7422" width="9.140625" style="1084"/>
    <col min="7423" max="7423" width="14.85546875" style="1084" bestFit="1" customWidth="1"/>
    <col min="7424" max="7428" width="9.140625" style="1084"/>
    <col min="7429" max="7429" width="29.28515625" style="1084" bestFit="1" customWidth="1"/>
    <col min="7430" max="7678" width="9.140625" style="1084"/>
    <col min="7679" max="7679" width="14.85546875" style="1084" bestFit="1" customWidth="1"/>
    <col min="7680" max="7684" width="9.140625" style="1084"/>
    <col min="7685" max="7685" width="29.28515625" style="1084" bestFit="1" customWidth="1"/>
    <col min="7686" max="7934" width="9.140625" style="1084"/>
    <col min="7935" max="7935" width="14.85546875" style="1084" bestFit="1" customWidth="1"/>
    <col min="7936" max="7940" width="9.140625" style="1084"/>
    <col min="7941" max="7941" width="29.28515625" style="1084" bestFit="1" customWidth="1"/>
    <col min="7942" max="8190" width="9.140625" style="1084"/>
    <col min="8191" max="8191" width="14.85546875" style="1084" bestFit="1" customWidth="1"/>
    <col min="8192" max="8196" width="9.140625" style="1084"/>
    <col min="8197" max="8197" width="29.28515625" style="1084" bestFit="1" customWidth="1"/>
    <col min="8198" max="8446" width="9.140625" style="1084"/>
    <col min="8447" max="8447" width="14.85546875" style="1084" bestFit="1" customWidth="1"/>
    <col min="8448" max="8452" width="9.140625" style="1084"/>
    <col min="8453" max="8453" width="29.28515625" style="1084" bestFit="1" customWidth="1"/>
    <col min="8454" max="8702" width="9.140625" style="1084"/>
    <col min="8703" max="8703" width="14.85546875" style="1084" bestFit="1" customWidth="1"/>
    <col min="8704" max="8708" width="9.140625" style="1084"/>
    <col min="8709" max="8709" width="29.28515625" style="1084" bestFit="1" customWidth="1"/>
    <col min="8710" max="8958" width="9.140625" style="1084"/>
    <col min="8959" max="8959" width="14.85546875" style="1084" bestFit="1" customWidth="1"/>
    <col min="8960" max="8964" width="9.140625" style="1084"/>
    <col min="8965" max="8965" width="29.28515625" style="1084" bestFit="1" customWidth="1"/>
    <col min="8966" max="9214" width="9.140625" style="1084"/>
    <col min="9215" max="9215" width="14.85546875" style="1084" bestFit="1" customWidth="1"/>
    <col min="9216" max="9220" width="9.140625" style="1084"/>
    <col min="9221" max="9221" width="29.28515625" style="1084" bestFit="1" customWidth="1"/>
    <col min="9222" max="9470" width="9.140625" style="1084"/>
    <col min="9471" max="9471" width="14.85546875" style="1084" bestFit="1" customWidth="1"/>
    <col min="9472" max="9476" width="9.140625" style="1084"/>
    <col min="9477" max="9477" width="29.28515625" style="1084" bestFit="1" customWidth="1"/>
    <col min="9478" max="9726" width="9.140625" style="1084"/>
    <col min="9727" max="9727" width="14.85546875" style="1084" bestFit="1" customWidth="1"/>
    <col min="9728" max="9732" width="9.140625" style="1084"/>
    <col min="9733" max="9733" width="29.28515625" style="1084" bestFit="1" customWidth="1"/>
    <col min="9734" max="9982" width="9.140625" style="1084"/>
    <col min="9983" max="9983" width="14.85546875" style="1084" bestFit="1" customWidth="1"/>
    <col min="9984" max="9988" width="9.140625" style="1084"/>
    <col min="9989" max="9989" width="29.28515625" style="1084" bestFit="1" customWidth="1"/>
    <col min="9990" max="10238" width="9.140625" style="1084"/>
    <col min="10239" max="10239" width="14.85546875" style="1084" bestFit="1" customWidth="1"/>
    <col min="10240" max="10244" width="9.140625" style="1084"/>
    <col min="10245" max="10245" width="29.28515625" style="1084" bestFit="1" customWidth="1"/>
    <col min="10246" max="10494" width="9.140625" style="1084"/>
    <col min="10495" max="10495" width="14.85546875" style="1084" bestFit="1" customWidth="1"/>
    <col min="10496" max="10500" width="9.140625" style="1084"/>
    <col min="10501" max="10501" width="29.28515625" style="1084" bestFit="1" customWidth="1"/>
    <col min="10502" max="10750" width="9.140625" style="1084"/>
    <col min="10751" max="10751" width="14.85546875" style="1084" bestFit="1" customWidth="1"/>
    <col min="10752" max="10756" width="9.140625" style="1084"/>
    <col min="10757" max="10757" width="29.28515625" style="1084" bestFit="1" customWidth="1"/>
    <col min="10758" max="11006" width="9.140625" style="1084"/>
    <col min="11007" max="11007" width="14.85546875" style="1084" bestFit="1" customWidth="1"/>
    <col min="11008" max="11012" width="9.140625" style="1084"/>
    <col min="11013" max="11013" width="29.28515625" style="1084" bestFit="1" customWidth="1"/>
    <col min="11014" max="11262" width="9.140625" style="1084"/>
    <col min="11263" max="11263" width="14.85546875" style="1084" bestFit="1" customWidth="1"/>
    <col min="11264" max="11268" width="9.140625" style="1084"/>
    <col min="11269" max="11269" width="29.28515625" style="1084" bestFit="1" customWidth="1"/>
    <col min="11270" max="11518" width="9.140625" style="1084"/>
    <col min="11519" max="11519" width="14.85546875" style="1084" bestFit="1" customWidth="1"/>
    <col min="11520" max="11524" width="9.140625" style="1084"/>
    <col min="11525" max="11525" width="29.28515625" style="1084" bestFit="1" customWidth="1"/>
    <col min="11526" max="11774" width="9.140625" style="1084"/>
    <col min="11775" max="11775" width="14.85546875" style="1084" bestFit="1" customWidth="1"/>
    <col min="11776" max="11780" width="9.140625" style="1084"/>
    <col min="11781" max="11781" width="29.28515625" style="1084" bestFit="1" customWidth="1"/>
    <col min="11782" max="12030" width="9.140625" style="1084"/>
    <col min="12031" max="12031" width="14.85546875" style="1084" bestFit="1" customWidth="1"/>
    <col min="12032" max="12036" width="9.140625" style="1084"/>
    <col min="12037" max="12037" width="29.28515625" style="1084" bestFit="1" customWidth="1"/>
    <col min="12038" max="12286" width="9.140625" style="1084"/>
    <col min="12287" max="12287" width="14.85546875" style="1084" bestFit="1" customWidth="1"/>
    <col min="12288" max="12292" width="9.140625" style="1084"/>
    <col min="12293" max="12293" width="29.28515625" style="1084" bestFit="1" customWidth="1"/>
    <col min="12294" max="12542" width="9.140625" style="1084"/>
    <col min="12543" max="12543" width="14.85546875" style="1084" bestFit="1" customWidth="1"/>
    <col min="12544" max="12548" width="9.140625" style="1084"/>
    <col min="12549" max="12549" width="29.28515625" style="1084" bestFit="1" customWidth="1"/>
    <col min="12550" max="12798" width="9.140625" style="1084"/>
    <col min="12799" max="12799" width="14.85546875" style="1084" bestFit="1" customWidth="1"/>
    <col min="12800" max="12804" width="9.140625" style="1084"/>
    <col min="12805" max="12805" width="29.28515625" style="1084" bestFit="1" customWidth="1"/>
    <col min="12806" max="13054" width="9.140625" style="1084"/>
    <col min="13055" max="13055" width="14.85546875" style="1084" bestFit="1" customWidth="1"/>
    <col min="13056" max="13060" width="9.140625" style="1084"/>
    <col min="13061" max="13061" width="29.28515625" style="1084" bestFit="1" customWidth="1"/>
    <col min="13062" max="13310" width="9.140625" style="1084"/>
    <col min="13311" max="13311" width="14.85546875" style="1084" bestFit="1" customWidth="1"/>
    <col min="13312" max="13316" width="9.140625" style="1084"/>
    <col min="13317" max="13317" width="29.28515625" style="1084" bestFit="1" customWidth="1"/>
    <col min="13318" max="13566" width="9.140625" style="1084"/>
    <col min="13567" max="13567" width="14.85546875" style="1084" bestFit="1" customWidth="1"/>
    <col min="13568" max="13572" width="9.140625" style="1084"/>
    <col min="13573" max="13573" width="29.28515625" style="1084" bestFit="1" customWidth="1"/>
    <col min="13574" max="13822" width="9.140625" style="1084"/>
    <col min="13823" max="13823" width="14.85546875" style="1084" bestFit="1" customWidth="1"/>
    <col min="13824" max="13828" width="9.140625" style="1084"/>
    <col min="13829" max="13829" width="29.28515625" style="1084" bestFit="1" customWidth="1"/>
    <col min="13830" max="14078" width="9.140625" style="1084"/>
    <col min="14079" max="14079" width="14.85546875" style="1084" bestFit="1" customWidth="1"/>
    <col min="14080" max="14084" width="9.140625" style="1084"/>
    <col min="14085" max="14085" width="29.28515625" style="1084" bestFit="1" customWidth="1"/>
    <col min="14086" max="14334" width="9.140625" style="1084"/>
    <col min="14335" max="14335" width="14.85546875" style="1084" bestFit="1" customWidth="1"/>
    <col min="14336" max="14340" width="9.140625" style="1084"/>
    <col min="14341" max="14341" width="29.28515625" style="1084" bestFit="1" customWidth="1"/>
    <col min="14342" max="14590" width="9.140625" style="1084"/>
    <col min="14591" max="14591" width="14.85546875" style="1084" bestFit="1" customWidth="1"/>
    <col min="14592" max="14596" width="9.140625" style="1084"/>
    <col min="14597" max="14597" width="29.28515625" style="1084" bestFit="1" customWidth="1"/>
    <col min="14598" max="14846" width="9.140625" style="1084"/>
    <col min="14847" max="14847" width="14.85546875" style="1084" bestFit="1" customWidth="1"/>
    <col min="14848" max="14852" width="9.140625" style="1084"/>
    <col min="14853" max="14853" width="29.28515625" style="1084" bestFit="1" customWidth="1"/>
    <col min="14854" max="15102" width="9.140625" style="1084"/>
    <col min="15103" max="15103" width="14.85546875" style="1084" bestFit="1" customWidth="1"/>
    <col min="15104" max="15108" width="9.140625" style="1084"/>
    <col min="15109" max="15109" width="29.28515625" style="1084" bestFit="1" customWidth="1"/>
    <col min="15110" max="15358" width="9.140625" style="1084"/>
    <col min="15359" max="15359" width="14.85546875" style="1084" bestFit="1" customWidth="1"/>
    <col min="15360" max="15364" width="9.140625" style="1084"/>
    <col min="15365" max="15365" width="29.28515625" style="1084" bestFit="1" customWidth="1"/>
    <col min="15366" max="15614" width="9.140625" style="1084"/>
    <col min="15615" max="15615" width="14.85546875" style="1084" bestFit="1" customWidth="1"/>
    <col min="15616" max="15620" width="9.140625" style="1084"/>
    <col min="15621" max="15621" width="29.28515625" style="1084" bestFit="1" customWidth="1"/>
    <col min="15622" max="15870" width="9.140625" style="1084"/>
    <col min="15871" max="15871" width="14.85546875" style="1084" bestFit="1" customWidth="1"/>
    <col min="15872" max="15876" width="9.140625" style="1084"/>
    <col min="15877" max="15877" width="29.28515625" style="1084" bestFit="1" customWidth="1"/>
    <col min="15878" max="16126" width="9.140625" style="1084"/>
    <col min="16127" max="16127" width="14.85546875" style="1084" bestFit="1" customWidth="1"/>
    <col min="16128" max="16132" width="9.140625" style="1084"/>
    <col min="16133" max="16133" width="29.28515625" style="1084" bestFit="1" customWidth="1"/>
    <col min="16134" max="16384" width="9.140625" style="1084"/>
  </cols>
  <sheetData>
    <row r="1" spans="1:17" x14ac:dyDescent="0.25">
      <c r="A1" s="1103" t="s">
        <v>1020</v>
      </c>
      <c r="B1" s="1103"/>
      <c r="C1" s="1103"/>
      <c r="D1" s="1103"/>
      <c r="E1" s="1103"/>
      <c r="F1" s="1103"/>
      <c r="G1" s="1103"/>
      <c r="H1" s="1103"/>
      <c r="I1" s="1103"/>
      <c r="J1" s="1103"/>
      <c r="K1" s="1103" t="s">
        <v>1020</v>
      </c>
    </row>
    <row r="2" spans="1:17" x14ac:dyDescent="0.25">
      <c r="A2" s="1082"/>
      <c r="B2" s="1093" t="s">
        <v>987</v>
      </c>
      <c r="C2" s="1093" t="s">
        <v>986</v>
      </c>
      <c r="D2" s="1093" t="s">
        <v>985</v>
      </c>
      <c r="E2" s="1093" t="s">
        <v>984</v>
      </c>
      <c r="F2" s="1093" t="s">
        <v>981</v>
      </c>
      <c r="G2" s="1093" t="s">
        <v>980</v>
      </c>
      <c r="H2" s="1093" t="s">
        <v>979</v>
      </c>
      <c r="I2" s="1092" t="s">
        <v>1007</v>
      </c>
    </row>
    <row r="3" spans="1:17" x14ac:dyDescent="0.25">
      <c r="A3" s="1102">
        <v>2014</v>
      </c>
      <c r="B3" s="1087">
        <v>1</v>
      </c>
      <c r="C3" s="1087"/>
      <c r="D3" s="1087"/>
      <c r="E3" s="1087"/>
      <c r="F3" s="1087"/>
      <c r="G3" s="1087"/>
      <c r="H3" s="1087"/>
      <c r="I3" s="1087">
        <v>1</v>
      </c>
      <c r="K3" s="1089"/>
      <c r="L3" s="1089"/>
      <c r="M3" s="1089"/>
      <c r="N3" s="1089"/>
      <c r="O3" s="1089"/>
      <c r="P3" s="1089"/>
      <c r="Q3" s="1089"/>
    </row>
    <row r="4" spans="1:17" x14ac:dyDescent="0.25">
      <c r="A4" s="1102">
        <v>2015</v>
      </c>
      <c r="B4" s="1087">
        <v>1.0341930288794701</v>
      </c>
      <c r="C4" s="1087">
        <v>2.0000000000000018E-3</v>
      </c>
      <c r="D4" s="1087">
        <v>2.0000000000000018E-3</v>
      </c>
      <c r="E4" s="1087">
        <v>2.1930288794700381E-3</v>
      </c>
      <c r="F4" s="1087">
        <v>2.8069711205298553E-3</v>
      </c>
      <c r="G4" s="1087">
        <v>1.0000000000001119E-3</v>
      </c>
      <c r="H4" s="1087">
        <v>2.0000000000000018E-3</v>
      </c>
      <c r="I4" s="1087">
        <v>1.0341930288794701</v>
      </c>
    </row>
    <row r="5" spans="1:17" x14ac:dyDescent="0.25">
      <c r="A5" s="1102">
        <v>2016</v>
      </c>
      <c r="B5" s="1087">
        <v>1.0475319999999999</v>
      </c>
      <c r="C5" s="1087">
        <v>8.2180000000000586E-3</v>
      </c>
      <c r="D5" s="1087">
        <v>7.2100000000001607E-3</v>
      </c>
      <c r="E5" s="1087">
        <v>1.0258655696525842E-2</v>
      </c>
      <c r="F5" s="1087">
        <v>1.0446344303473909E-2</v>
      </c>
      <c r="G5" s="1087">
        <v>6.2350000000002126E-3</v>
      </c>
      <c r="H5" s="1087">
        <v>8.3400000000000141E-3</v>
      </c>
      <c r="I5" s="1087">
        <v>1.073218655696526</v>
      </c>
    </row>
    <row r="6" spans="1:17" x14ac:dyDescent="0.25">
      <c r="A6" s="1102">
        <v>2017</v>
      </c>
      <c r="B6" s="1087">
        <v>1.0527696599999998</v>
      </c>
      <c r="C6" s="1087">
        <v>2.4095340000000132E-2</v>
      </c>
      <c r="D6" s="1087">
        <v>1.9046760000000162E-2</v>
      </c>
      <c r="E6" s="1087">
        <v>2.9374111904896472E-2</v>
      </c>
      <c r="F6" s="1087">
        <v>2.9901018095103371E-2</v>
      </c>
      <c r="G6" s="1087">
        <v>1.863541000000013E-2</v>
      </c>
      <c r="H6" s="1087">
        <v>2.545578000000015E-2</v>
      </c>
      <c r="I6" s="1087">
        <v>1.1252858719048966</v>
      </c>
    </row>
    <row r="7" spans="1:17" x14ac:dyDescent="0.25">
      <c r="A7" s="1100">
        <v>2018</v>
      </c>
      <c r="B7" s="1085">
        <v>1.0359253454399999</v>
      </c>
      <c r="C7" s="1085">
        <v>4.8477709559999971E-2</v>
      </c>
      <c r="D7" s="1085">
        <v>3.671467548000007E-2</v>
      </c>
      <c r="E7" s="1085">
        <v>6.0953011623989806E-2</v>
      </c>
      <c r="F7" s="1085">
        <v>6.2065538426010036E-2</v>
      </c>
      <c r="G7" s="1085">
        <v>4.0025315670000339E-2</v>
      </c>
      <c r="H7" s="1085">
        <v>5.5432019160000179E-2</v>
      </c>
      <c r="I7" s="1085">
        <v>1.1820707421039898</v>
      </c>
    </row>
    <row r="8" spans="1:17" x14ac:dyDescent="0.25">
      <c r="I8" s="1066" t="s">
        <v>254</v>
      </c>
    </row>
  </sheetData>
  <pageMargins left="0.25" right="0.25" top="0.75" bottom="0.75" header="0.3" footer="0.3"/>
  <pageSetup fitToHeight="0" orientation="portrait" horizontalDpi="4294967294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"/>
  <sheetViews>
    <sheetView showGridLines="0" workbookViewId="0"/>
  </sheetViews>
  <sheetFormatPr defaultRowHeight="15" x14ac:dyDescent="0.25"/>
  <cols>
    <col min="1" max="8" width="9.140625" style="1084"/>
    <col min="9" max="9" width="17.28515625" style="1084" customWidth="1"/>
    <col min="10" max="10" width="9.140625" style="1084"/>
    <col min="11" max="11" width="17.28515625" style="1084" customWidth="1"/>
    <col min="12" max="254" width="9.140625" style="1084"/>
    <col min="255" max="255" width="14.85546875" style="1084" bestFit="1" customWidth="1"/>
    <col min="256" max="260" width="9.140625" style="1084"/>
    <col min="261" max="261" width="29.28515625" style="1084" bestFit="1" customWidth="1"/>
    <col min="262" max="510" width="9.140625" style="1084"/>
    <col min="511" max="511" width="14.85546875" style="1084" bestFit="1" customWidth="1"/>
    <col min="512" max="516" width="9.140625" style="1084"/>
    <col min="517" max="517" width="29.28515625" style="1084" bestFit="1" customWidth="1"/>
    <col min="518" max="766" width="9.140625" style="1084"/>
    <col min="767" max="767" width="14.85546875" style="1084" bestFit="1" customWidth="1"/>
    <col min="768" max="772" width="9.140625" style="1084"/>
    <col min="773" max="773" width="29.28515625" style="1084" bestFit="1" customWidth="1"/>
    <col min="774" max="1022" width="9.140625" style="1084"/>
    <col min="1023" max="1023" width="14.85546875" style="1084" bestFit="1" customWidth="1"/>
    <col min="1024" max="1028" width="9.140625" style="1084"/>
    <col min="1029" max="1029" width="29.28515625" style="1084" bestFit="1" customWidth="1"/>
    <col min="1030" max="1278" width="9.140625" style="1084"/>
    <col min="1279" max="1279" width="14.85546875" style="1084" bestFit="1" customWidth="1"/>
    <col min="1280" max="1284" width="9.140625" style="1084"/>
    <col min="1285" max="1285" width="29.28515625" style="1084" bestFit="1" customWidth="1"/>
    <col min="1286" max="1534" width="9.140625" style="1084"/>
    <col min="1535" max="1535" width="14.85546875" style="1084" bestFit="1" customWidth="1"/>
    <col min="1536" max="1540" width="9.140625" style="1084"/>
    <col min="1541" max="1541" width="29.28515625" style="1084" bestFit="1" customWidth="1"/>
    <col min="1542" max="1790" width="9.140625" style="1084"/>
    <col min="1791" max="1791" width="14.85546875" style="1084" bestFit="1" customWidth="1"/>
    <col min="1792" max="1796" width="9.140625" style="1084"/>
    <col min="1797" max="1797" width="29.28515625" style="1084" bestFit="1" customWidth="1"/>
    <col min="1798" max="2046" width="9.140625" style="1084"/>
    <col min="2047" max="2047" width="14.85546875" style="1084" bestFit="1" customWidth="1"/>
    <col min="2048" max="2052" width="9.140625" style="1084"/>
    <col min="2053" max="2053" width="29.28515625" style="1084" bestFit="1" customWidth="1"/>
    <col min="2054" max="2302" width="9.140625" style="1084"/>
    <col min="2303" max="2303" width="14.85546875" style="1084" bestFit="1" customWidth="1"/>
    <col min="2304" max="2308" width="9.140625" style="1084"/>
    <col min="2309" max="2309" width="29.28515625" style="1084" bestFit="1" customWidth="1"/>
    <col min="2310" max="2558" width="9.140625" style="1084"/>
    <col min="2559" max="2559" width="14.85546875" style="1084" bestFit="1" customWidth="1"/>
    <col min="2560" max="2564" width="9.140625" style="1084"/>
    <col min="2565" max="2565" width="29.28515625" style="1084" bestFit="1" customWidth="1"/>
    <col min="2566" max="2814" width="9.140625" style="1084"/>
    <col min="2815" max="2815" width="14.85546875" style="1084" bestFit="1" customWidth="1"/>
    <col min="2816" max="2820" width="9.140625" style="1084"/>
    <col min="2821" max="2821" width="29.28515625" style="1084" bestFit="1" customWidth="1"/>
    <col min="2822" max="3070" width="9.140625" style="1084"/>
    <col min="3071" max="3071" width="14.85546875" style="1084" bestFit="1" customWidth="1"/>
    <col min="3072" max="3076" width="9.140625" style="1084"/>
    <col min="3077" max="3077" width="29.28515625" style="1084" bestFit="1" customWidth="1"/>
    <col min="3078" max="3326" width="9.140625" style="1084"/>
    <col min="3327" max="3327" width="14.85546875" style="1084" bestFit="1" customWidth="1"/>
    <col min="3328" max="3332" width="9.140625" style="1084"/>
    <col min="3333" max="3333" width="29.28515625" style="1084" bestFit="1" customWidth="1"/>
    <col min="3334" max="3582" width="9.140625" style="1084"/>
    <col min="3583" max="3583" width="14.85546875" style="1084" bestFit="1" customWidth="1"/>
    <col min="3584" max="3588" width="9.140625" style="1084"/>
    <col min="3589" max="3589" width="29.28515625" style="1084" bestFit="1" customWidth="1"/>
    <col min="3590" max="3838" width="9.140625" style="1084"/>
    <col min="3839" max="3839" width="14.85546875" style="1084" bestFit="1" customWidth="1"/>
    <col min="3840" max="3844" width="9.140625" style="1084"/>
    <col min="3845" max="3845" width="29.28515625" style="1084" bestFit="1" customWidth="1"/>
    <col min="3846" max="4094" width="9.140625" style="1084"/>
    <col min="4095" max="4095" width="14.85546875" style="1084" bestFit="1" customWidth="1"/>
    <col min="4096" max="4100" width="9.140625" style="1084"/>
    <col min="4101" max="4101" width="29.28515625" style="1084" bestFit="1" customWidth="1"/>
    <col min="4102" max="4350" width="9.140625" style="1084"/>
    <col min="4351" max="4351" width="14.85546875" style="1084" bestFit="1" customWidth="1"/>
    <col min="4352" max="4356" width="9.140625" style="1084"/>
    <col min="4357" max="4357" width="29.28515625" style="1084" bestFit="1" customWidth="1"/>
    <col min="4358" max="4606" width="9.140625" style="1084"/>
    <col min="4607" max="4607" width="14.85546875" style="1084" bestFit="1" customWidth="1"/>
    <col min="4608" max="4612" width="9.140625" style="1084"/>
    <col min="4613" max="4613" width="29.28515625" style="1084" bestFit="1" customWidth="1"/>
    <col min="4614" max="4862" width="9.140625" style="1084"/>
    <col min="4863" max="4863" width="14.85546875" style="1084" bestFit="1" customWidth="1"/>
    <col min="4864" max="4868" width="9.140625" style="1084"/>
    <col min="4869" max="4869" width="29.28515625" style="1084" bestFit="1" customWidth="1"/>
    <col min="4870" max="5118" width="9.140625" style="1084"/>
    <col min="5119" max="5119" width="14.85546875" style="1084" bestFit="1" customWidth="1"/>
    <col min="5120" max="5124" width="9.140625" style="1084"/>
    <col min="5125" max="5125" width="29.28515625" style="1084" bestFit="1" customWidth="1"/>
    <col min="5126" max="5374" width="9.140625" style="1084"/>
    <col min="5375" max="5375" width="14.85546875" style="1084" bestFit="1" customWidth="1"/>
    <col min="5376" max="5380" width="9.140625" style="1084"/>
    <col min="5381" max="5381" width="29.28515625" style="1084" bestFit="1" customWidth="1"/>
    <col min="5382" max="5630" width="9.140625" style="1084"/>
    <col min="5631" max="5631" width="14.85546875" style="1084" bestFit="1" customWidth="1"/>
    <col min="5632" max="5636" width="9.140625" style="1084"/>
    <col min="5637" max="5637" width="29.28515625" style="1084" bestFit="1" customWidth="1"/>
    <col min="5638" max="5886" width="9.140625" style="1084"/>
    <col min="5887" max="5887" width="14.85546875" style="1084" bestFit="1" customWidth="1"/>
    <col min="5888" max="5892" width="9.140625" style="1084"/>
    <col min="5893" max="5893" width="29.28515625" style="1084" bestFit="1" customWidth="1"/>
    <col min="5894" max="6142" width="9.140625" style="1084"/>
    <col min="6143" max="6143" width="14.85546875" style="1084" bestFit="1" customWidth="1"/>
    <col min="6144" max="6148" width="9.140625" style="1084"/>
    <col min="6149" max="6149" width="29.28515625" style="1084" bestFit="1" customWidth="1"/>
    <col min="6150" max="6398" width="9.140625" style="1084"/>
    <col min="6399" max="6399" width="14.85546875" style="1084" bestFit="1" customWidth="1"/>
    <col min="6400" max="6404" width="9.140625" style="1084"/>
    <col min="6405" max="6405" width="29.28515625" style="1084" bestFit="1" customWidth="1"/>
    <col min="6406" max="6654" width="9.140625" style="1084"/>
    <col min="6655" max="6655" width="14.85546875" style="1084" bestFit="1" customWidth="1"/>
    <col min="6656" max="6660" width="9.140625" style="1084"/>
    <col min="6661" max="6661" width="29.28515625" style="1084" bestFit="1" customWidth="1"/>
    <col min="6662" max="6910" width="9.140625" style="1084"/>
    <col min="6911" max="6911" width="14.85546875" style="1084" bestFit="1" customWidth="1"/>
    <col min="6912" max="6916" width="9.140625" style="1084"/>
    <col min="6917" max="6917" width="29.28515625" style="1084" bestFit="1" customWidth="1"/>
    <col min="6918" max="7166" width="9.140625" style="1084"/>
    <col min="7167" max="7167" width="14.85546875" style="1084" bestFit="1" customWidth="1"/>
    <col min="7168" max="7172" width="9.140625" style="1084"/>
    <col min="7173" max="7173" width="29.28515625" style="1084" bestFit="1" customWidth="1"/>
    <col min="7174" max="7422" width="9.140625" style="1084"/>
    <col min="7423" max="7423" width="14.85546875" style="1084" bestFit="1" customWidth="1"/>
    <col min="7424" max="7428" width="9.140625" style="1084"/>
    <col min="7429" max="7429" width="29.28515625" style="1084" bestFit="1" customWidth="1"/>
    <col min="7430" max="7678" width="9.140625" style="1084"/>
    <col min="7679" max="7679" width="14.85546875" style="1084" bestFit="1" customWidth="1"/>
    <col min="7680" max="7684" width="9.140625" style="1084"/>
    <col min="7685" max="7685" width="29.28515625" style="1084" bestFit="1" customWidth="1"/>
    <col min="7686" max="7934" width="9.140625" style="1084"/>
    <col min="7935" max="7935" width="14.85546875" style="1084" bestFit="1" customWidth="1"/>
    <col min="7936" max="7940" width="9.140625" style="1084"/>
    <col min="7941" max="7941" width="29.28515625" style="1084" bestFit="1" customWidth="1"/>
    <col min="7942" max="8190" width="9.140625" style="1084"/>
    <col min="8191" max="8191" width="14.85546875" style="1084" bestFit="1" customWidth="1"/>
    <col min="8192" max="8196" width="9.140625" style="1084"/>
    <col min="8197" max="8197" width="29.28515625" style="1084" bestFit="1" customWidth="1"/>
    <col min="8198" max="8446" width="9.140625" style="1084"/>
    <col min="8447" max="8447" width="14.85546875" style="1084" bestFit="1" customWidth="1"/>
    <col min="8448" max="8452" width="9.140625" style="1084"/>
    <col min="8453" max="8453" width="29.28515625" style="1084" bestFit="1" customWidth="1"/>
    <col min="8454" max="8702" width="9.140625" style="1084"/>
    <col min="8703" max="8703" width="14.85546875" style="1084" bestFit="1" customWidth="1"/>
    <col min="8704" max="8708" width="9.140625" style="1084"/>
    <col min="8709" max="8709" width="29.28515625" style="1084" bestFit="1" customWidth="1"/>
    <col min="8710" max="8958" width="9.140625" style="1084"/>
    <col min="8959" max="8959" width="14.85546875" style="1084" bestFit="1" customWidth="1"/>
    <col min="8960" max="8964" width="9.140625" style="1084"/>
    <col min="8965" max="8965" width="29.28515625" style="1084" bestFit="1" customWidth="1"/>
    <col min="8966" max="9214" width="9.140625" style="1084"/>
    <col min="9215" max="9215" width="14.85546875" style="1084" bestFit="1" customWidth="1"/>
    <col min="9216" max="9220" width="9.140625" style="1084"/>
    <col min="9221" max="9221" width="29.28515625" style="1084" bestFit="1" customWidth="1"/>
    <col min="9222" max="9470" width="9.140625" style="1084"/>
    <col min="9471" max="9471" width="14.85546875" style="1084" bestFit="1" customWidth="1"/>
    <col min="9472" max="9476" width="9.140625" style="1084"/>
    <col min="9477" max="9477" width="29.28515625" style="1084" bestFit="1" customWidth="1"/>
    <col min="9478" max="9726" width="9.140625" style="1084"/>
    <col min="9727" max="9727" width="14.85546875" style="1084" bestFit="1" customWidth="1"/>
    <col min="9728" max="9732" width="9.140625" style="1084"/>
    <col min="9733" max="9733" width="29.28515625" style="1084" bestFit="1" customWidth="1"/>
    <col min="9734" max="9982" width="9.140625" style="1084"/>
    <col min="9983" max="9983" width="14.85546875" style="1084" bestFit="1" customWidth="1"/>
    <col min="9984" max="9988" width="9.140625" style="1084"/>
    <col min="9989" max="9989" width="29.28515625" style="1084" bestFit="1" customWidth="1"/>
    <col min="9990" max="10238" width="9.140625" style="1084"/>
    <col min="10239" max="10239" width="14.85546875" style="1084" bestFit="1" customWidth="1"/>
    <col min="10240" max="10244" width="9.140625" style="1084"/>
    <col min="10245" max="10245" width="29.28515625" style="1084" bestFit="1" customWidth="1"/>
    <col min="10246" max="10494" width="9.140625" style="1084"/>
    <col min="10495" max="10495" width="14.85546875" style="1084" bestFit="1" customWidth="1"/>
    <col min="10496" max="10500" width="9.140625" style="1084"/>
    <col min="10501" max="10501" width="29.28515625" style="1084" bestFit="1" customWidth="1"/>
    <col min="10502" max="10750" width="9.140625" style="1084"/>
    <col min="10751" max="10751" width="14.85546875" style="1084" bestFit="1" customWidth="1"/>
    <col min="10752" max="10756" width="9.140625" style="1084"/>
    <col min="10757" max="10757" width="29.28515625" style="1084" bestFit="1" customWidth="1"/>
    <col min="10758" max="11006" width="9.140625" style="1084"/>
    <col min="11007" max="11007" width="14.85546875" style="1084" bestFit="1" customWidth="1"/>
    <col min="11008" max="11012" width="9.140625" style="1084"/>
    <col min="11013" max="11013" width="29.28515625" style="1084" bestFit="1" customWidth="1"/>
    <col min="11014" max="11262" width="9.140625" style="1084"/>
    <col min="11263" max="11263" width="14.85546875" style="1084" bestFit="1" customWidth="1"/>
    <col min="11264" max="11268" width="9.140625" style="1084"/>
    <col min="11269" max="11269" width="29.28515625" style="1084" bestFit="1" customWidth="1"/>
    <col min="11270" max="11518" width="9.140625" style="1084"/>
    <col min="11519" max="11519" width="14.85546875" style="1084" bestFit="1" customWidth="1"/>
    <col min="11520" max="11524" width="9.140625" style="1084"/>
    <col min="11525" max="11525" width="29.28515625" style="1084" bestFit="1" customWidth="1"/>
    <col min="11526" max="11774" width="9.140625" style="1084"/>
    <col min="11775" max="11775" width="14.85546875" style="1084" bestFit="1" customWidth="1"/>
    <col min="11776" max="11780" width="9.140625" style="1084"/>
    <col min="11781" max="11781" width="29.28515625" style="1084" bestFit="1" customWidth="1"/>
    <col min="11782" max="12030" width="9.140625" style="1084"/>
    <col min="12031" max="12031" width="14.85546875" style="1084" bestFit="1" customWidth="1"/>
    <col min="12032" max="12036" width="9.140625" style="1084"/>
    <col min="12037" max="12037" width="29.28515625" style="1084" bestFit="1" customWidth="1"/>
    <col min="12038" max="12286" width="9.140625" style="1084"/>
    <col min="12287" max="12287" width="14.85546875" style="1084" bestFit="1" customWidth="1"/>
    <col min="12288" max="12292" width="9.140625" style="1084"/>
    <col min="12293" max="12293" width="29.28515625" style="1084" bestFit="1" customWidth="1"/>
    <col min="12294" max="12542" width="9.140625" style="1084"/>
    <col min="12543" max="12543" width="14.85546875" style="1084" bestFit="1" customWidth="1"/>
    <col min="12544" max="12548" width="9.140625" style="1084"/>
    <col min="12549" max="12549" width="29.28515625" style="1084" bestFit="1" customWidth="1"/>
    <col min="12550" max="12798" width="9.140625" style="1084"/>
    <col min="12799" max="12799" width="14.85546875" style="1084" bestFit="1" customWidth="1"/>
    <col min="12800" max="12804" width="9.140625" style="1084"/>
    <col min="12805" max="12805" width="29.28515625" style="1084" bestFit="1" customWidth="1"/>
    <col min="12806" max="13054" width="9.140625" style="1084"/>
    <col min="13055" max="13055" width="14.85546875" style="1084" bestFit="1" customWidth="1"/>
    <col min="13056" max="13060" width="9.140625" style="1084"/>
    <col min="13061" max="13061" width="29.28515625" style="1084" bestFit="1" customWidth="1"/>
    <col min="13062" max="13310" width="9.140625" style="1084"/>
    <col min="13311" max="13311" width="14.85546875" style="1084" bestFit="1" customWidth="1"/>
    <col min="13312" max="13316" width="9.140625" style="1084"/>
    <col min="13317" max="13317" width="29.28515625" style="1084" bestFit="1" customWidth="1"/>
    <col min="13318" max="13566" width="9.140625" style="1084"/>
    <col min="13567" max="13567" width="14.85546875" style="1084" bestFit="1" customWidth="1"/>
    <col min="13568" max="13572" width="9.140625" style="1084"/>
    <col min="13573" max="13573" width="29.28515625" style="1084" bestFit="1" customWidth="1"/>
    <col min="13574" max="13822" width="9.140625" style="1084"/>
    <col min="13823" max="13823" width="14.85546875" style="1084" bestFit="1" customWidth="1"/>
    <col min="13824" max="13828" width="9.140625" style="1084"/>
    <col min="13829" max="13829" width="29.28515625" style="1084" bestFit="1" customWidth="1"/>
    <col min="13830" max="14078" width="9.140625" style="1084"/>
    <col min="14079" max="14079" width="14.85546875" style="1084" bestFit="1" customWidth="1"/>
    <col min="14080" max="14084" width="9.140625" style="1084"/>
    <col min="14085" max="14085" width="29.28515625" style="1084" bestFit="1" customWidth="1"/>
    <col min="14086" max="14334" width="9.140625" style="1084"/>
    <col min="14335" max="14335" width="14.85546875" style="1084" bestFit="1" customWidth="1"/>
    <col min="14336" max="14340" width="9.140625" style="1084"/>
    <col min="14341" max="14341" width="29.28515625" style="1084" bestFit="1" customWidth="1"/>
    <col min="14342" max="14590" width="9.140625" style="1084"/>
    <col min="14591" max="14591" width="14.85546875" style="1084" bestFit="1" customWidth="1"/>
    <col min="14592" max="14596" width="9.140625" style="1084"/>
    <col min="14597" max="14597" width="29.28515625" style="1084" bestFit="1" customWidth="1"/>
    <col min="14598" max="14846" width="9.140625" style="1084"/>
    <col min="14847" max="14847" width="14.85546875" style="1084" bestFit="1" customWidth="1"/>
    <col min="14848" max="14852" width="9.140625" style="1084"/>
    <col min="14853" max="14853" width="29.28515625" style="1084" bestFit="1" customWidth="1"/>
    <col min="14854" max="15102" width="9.140625" style="1084"/>
    <col min="15103" max="15103" width="14.85546875" style="1084" bestFit="1" customWidth="1"/>
    <col min="15104" max="15108" width="9.140625" style="1084"/>
    <col min="15109" max="15109" width="29.28515625" style="1084" bestFit="1" customWidth="1"/>
    <col min="15110" max="15358" width="9.140625" style="1084"/>
    <col min="15359" max="15359" width="14.85546875" style="1084" bestFit="1" customWidth="1"/>
    <col min="15360" max="15364" width="9.140625" style="1084"/>
    <col min="15365" max="15365" width="29.28515625" style="1084" bestFit="1" customWidth="1"/>
    <col min="15366" max="15614" width="9.140625" style="1084"/>
    <col min="15615" max="15615" width="14.85546875" style="1084" bestFit="1" customWidth="1"/>
    <col min="15616" max="15620" width="9.140625" style="1084"/>
    <col min="15621" max="15621" width="29.28515625" style="1084" bestFit="1" customWidth="1"/>
    <col min="15622" max="15870" width="9.140625" style="1084"/>
    <col min="15871" max="15871" width="14.85546875" style="1084" bestFit="1" customWidth="1"/>
    <col min="15872" max="15876" width="9.140625" style="1084"/>
    <col min="15877" max="15877" width="29.28515625" style="1084" bestFit="1" customWidth="1"/>
    <col min="15878" max="16126" width="9.140625" style="1084"/>
    <col min="16127" max="16127" width="14.85546875" style="1084" bestFit="1" customWidth="1"/>
    <col min="16128" max="16132" width="9.140625" style="1084"/>
    <col min="16133" max="16133" width="29.28515625" style="1084" bestFit="1" customWidth="1"/>
    <col min="16134" max="16384" width="9.140625" style="1084"/>
  </cols>
  <sheetData>
    <row r="1" spans="1:17" x14ac:dyDescent="0.25">
      <c r="A1" s="1103" t="s">
        <v>1019</v>
      </c>
      <c r="B1" s="1103"/>
      <c r="C1" s="1103"/>
      <c r="D1" s="1103"/>
      <c r="E1" s="1103"/>
      <c r="F1" s="1103"/>
      <c r="G1" s="1103"/>
      <c r="H1" s="1103"/>
      <c r="I1" s="1103"/>
      <c r="J1" s="1103"/>
      <c r="K1" s="1103" t="s">
        <v>1019</v>
      </c>
    </row>
    <row r="2" spans="1:17" x14ac:dyDescent="0.25">
      <c r="A2" s="1082"/>
      <c r="B2" s="1093" t="s">
        <v>987</v>
      </c>
      <c r="C2" s="1093" t="s">
        <v>986</v>
      </c>
      <c r="D2" s="1093" t="s">
        <v>985</v>
      </c>
      <c r="E2" s="1093" t="s">
        <v>984</v>
      </c>
      <c r="F2" s="1093" t="s">
        <v>981</v>
      </c>
      <c r="G2" s="1093" t="s">
        <v>980</v>
      </c>
      <c r="H2" s="1093" t="s">
        <v>979</v>
      </c>
      <c r="I2" s="1092" t="s">
        <v>1008</v>
      </c>
    </row>
    <row r="3" spans="1:17" x14ac:dyDescent="0.25">
      <c r="A3" s="1102">
        <v>2014</v>
      </c>
      <c r="B3" s="1087">
        <v>21347.134109292037</v>
      </c>
      <c r="C3" s="1087"/>
      <c r="D3" s="1087"/>
      <c r="E3" s="1087"/>
      <c r="F3" s="1087"/>
      <c r="G3" s="1087"/>
      <c r="H3" s="1087"/>
      <c r="I3" s="1087">
        <v>21347.134109292037</v>
      </c>
      <c r="K3" s="1089"/>
      <c r="L3" s="1089"/>
      <c r="M3" s="1089"/>
      <c r="N3" s="1089"/>
      <c r="O3" s="1089"/>
      <c r="P3" s="1089"/>
      <c r="Q3" s="1089"/>
    </row>
    <row r="4" spans="1:17" x14ac:dyDescent="0.25">
      <c r="A4" s="1102">
        <v>2015</v>
      </c>
      <c r="B4" s="1087">
        <v>22359.905999999999</v>
      </c>
      <c r="C4" s="1087">
        <v>43.241262270399602</v>
      </c>
      <c r="D4" s="1087">
        <v>43.24126227040324</v>
      </c>
      <c r="E4" s="1087">
        <v>47.414668471868936</v>
      </c>
      <c r="F4" s="1087">
        <v>60.688487204140984</v>
      </c>
      <c r="G4" s="1087">
        <v>21.620631135203439</v>
      </c>
      <c r="H4" s="1087">
        <v>43.24126227040324</v>
      </c>
      <c r="I4" s="1087">
        <v>22359.905999999999</v>
      </c>
    </row>
    <row r="5" spans="1:17" x14ac:dyDescent="0.25">
      <c r="A5" s="1102">
        <v>2016</v>
      </c>
      <c r="B5" s="1087">
        <v>22444.862870855122</v>
      </c>
      <c r="C5" s="1087">
        <v>176.08233741087679</v>
      </c>
      <c r="D5" s="1087">
        <v>154.48450386132754</v>
      </c>
      <c r="E5" s="1087">
        <v>219.80628787267779</v>
      </c>
      <c r="F5" s="1087">
        <v>223.82778320205034</v>
      </c>
      <c r="G5" s="1087">
        <v>133.59374224346902</v>
      </c>
      <c r="H5" s="1087">
        <v>178.69636091588109</v>
      </c>
      <c r="I5" s="1087">
        <v>22995.236000000004</v>
      </c>
    </row>
    <row r="6" spans="1:17" x14ac:dyDescent="0.25">
      <c r="A6" s="1102">
        <v>2017</v>
      </c>
      <c r="B6" s="1087">
        <v>22437.824037861406</v>
      </c>
      <c r="C6" s="1087">
        <v>513.54728350781807</v>
      </c>
      <c r="D6" s="1087">
        <v>405.94620609733465</v>
      </c>
      <c r="E6" s="1087">
        <v>626.05447253344755</v>
      </c>
      <c r="F6" s="1087">
        <v>637.28449637391532</v>
      </c>
      <c r="G6" s="1087">
        <v>397.17904717486817</v>
      </c>
      <c r="H6" s="1087">
        <v>542.54252766603531</v>
      </c>
      <c r="I6" s="1087">
        <v>23983.372000000007</v>
      </c>
    </row>
    <row r="7" spans="1:17" x14ac:dyDescent="0.25">
      <c r="A7" s="1100">
        <v>2018</v>
      </c>
      <c r="B7" s="1085">
        <v>22075.379365842688</v>
      </c>
      <c r="C7" s="1085">
        <v>1033.0511112937347</v>
      </c>
      <c r="D7" s="1085">
        <v>782.38300962754874</v>
      </c>
      <c r="E7" s="1085">
        <v>1298.897513236032</v>
      </c>
      <c r="F7" s="1085">
        <v>1322.6052556108807</v>
      </c>
      <c r="G7" s="1085">
        <v>852.93214568234544</v>
      </c>
      <c r="H7" s="1085">
        <v>1181.2461750821603</v>
      </c>
      <c r="I7" s="1085">
        <v>25189.711000000003</v>
      </c>
    </row>
    <row r="8" spans="1:17" x14ac:dyDescent="0.25">
      <c r="I8" s="1066" t="s">
        <v>254</v>
      </c>
    </row>
  </sheetData>
  <pageMargins left="0.25" right="0.25" top="0.75" bottom="0.75" header="0.3" footer="0.3"/>
  <pageSetup fitToHeight="0" orientation="portrait" horizontalDpi="4294967294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7"/>
  <sheetViews>
    <sheetView showGridLines="0" workbookViewId="0"/>
  </sheetViews>
  <sheetFormatPr defaultRowHeight="12.75" x14ac:dyDescent="0.2"/>
  <cols>
    <col min="1" max="1" width="33.85546875" style="94" bestFit="1" customWidth="1"/>
    <col min="2" max="8" width="9.140625" style="94"/>
    <col min="9" max="9" width="9.140625" style="127"/>
    <col min="10" max="16384" width="9.140625" style="94"/>
  </cols>
  <sheetData>
    <row r="1" spans="1:10" ht="15" customHeight="1" x14ac:dyDescent="0.2">
      <c r="A1" s="1156" t="s">
        <v>1023</v>
      </c>
      <c r="J1" s="927" t="s">
        <v>1023</v>
      </c>
    </row>
    <row r="2" spans="1:10" ht="15" x14ac:dyDescent="0.25">
      <c r="A2" s="1082" t="s">
        <v>1018</v>
      </c>
      <c r="B2" s="1081">
        <v>2010</v>
      </c>
      <c r="C2" s="1081">
        <v>2011</v>
      </c>
      <c r="D2" s="1081">
        <v>2012</v>
      </c>
      <c r="E2" s="1081">
        <v>2013</v>
      </c>
      <c r="F2" s="1081">
        <v>2014</v>
      </c>
      <c r="G2" s="1081">
        <v>2015</v>
      </c>
      <c r="H2" s="1081">
        <v>2016</v>
      </c>
      <c r="J2" s="1053"/>
    </row>
    <row r="3" spans="1:10" x14ac:dyDescent="0.2">
      <c r="A3" s="1080" t="s">
        <v>974</v>
      </c>
      <c r="B3" s="1078">
        <v>2.3538570095284825</v>
      </c>
      <c r="C3" s="1078">
        <v>4</v>
      </c>
      <c r="D3" s="1078">
        <v>2.1</v>
      </c>
      <c r="E3" s="1078">
        <v>2.2000000000000002</v>
      </c>
      <c r="F3" s="1078">
        <v>2.4</v>
      </c>
      <c r="G3" s="1078">
        <v>2.9</v>
      </c>
      <c r="H3" s="1078">
        <v>3.5</v>
      </c>
      <c r="J3" s="1053"/>
    </row>
    <row r="4" spans="1:10" x14ac:dyDescent="0.2">
      <c r="A4" s="1080" t="s">
        <v>975</v>
      </c>
      <c r="B4" s="1078">
        <v>1.4999999999999858</v>
      </c>
      <c r="C4" s="1078">
        <v>3.5</v>
      </c>
      <c r="D4" s="1078">
        <v>1.5</v>
      </c>
      <c r="E4" s="1078">
        <v>2</v>
      </c>
      <c r="F4" s="1078">
        <v>1.7</v>
      </c>
      <c r="G4" s="1078">
        <v>2.5</v>
      </c>
      <c r="H4" s="1078">
        <v>3.1500000000000004</v>
      </c>
      <c r="I4" s="1125"/>
    </row>
    <row r="5" spans="1:10" x14ac:dyDescent="0.2">
      <c r="A5" s="1080" t="s">
        <v>1010</v>
      </c>
      <c r="B5" s="1078">
        <v>1.9</v>
      </c>
      <c r="C5" s="1078">
        <v>3.3</v>
      </c>
      <c r="D5" s="1078">
        <v>1.7</v>
      </c>
      <c r="E5" s="1078">
        <v>2.1</v>
      </c>
      <c r="F5" s="1078">
        <v>2.21951466927423</v>
      </c>
      <c r="G5" s="1078">
        <v>2.6000691656083763</v>
      </c>
      <c r="H5" s="1078">
        <v>3.1183536440284154</v>
      </c>
      <c r="I5" s="1126"/>
    </row>
    <row r="6" spans="1:10" x14ac:dyDescent="0.2">
      <c r="A6" s="1118" t="s">
        <v>279</v>
      </c>
      <c r="B6" s="1117">
        <v>4.8273425602214814</v>
      </c>
      <c r="C6" s="1117">
        <v>2.704328651632764</v>
      </c>
      <c r="D6" s="1117">
        <v>1.6020071219634389</v>
      </c>
      <c r="E6" s="1117">
        <v>1.4246951223338016</v>
      </c>
      <c r="F6" s="1117">
        <v>2.4097139843266291</v>
      </c>
      <c r="G6" s="1117"/>
      <c r="H6" s="1117"/>
      <c r="I6" s="1126"/>
    </row>
    <row r="7" spans="1:10" x14ac:dyDescent="0.2">
      <c r="A7" s="1294" t="s">
        <v>1009</v>
      </c>
      <c r="B7" s="1294"/>
      <c r="C7" s="1294"/>
      <c r="D7" s="1294"/>
      <c r="E7" s="1294"/>
      <c r="F7" s="1294"/>
      <c r="G7" s="1294"/>
      <c r="H7" s="1294"/>
      <c r="I7" s="1126"/>
    </row>
    <row r="8" spans="1:10" ht="15" x14ac:dyDescent="0.25">
      <c r="A8" s="1082" t="s">
        <v>1017</v>
      </c>
      <c r="B8" s="1081">
        <v>2011</v>
      </c>
      <c r="C8" s="1081">
        <v>2012</v>
      </c>
      <c r="D8" s="1081">
        <v>2013</v>
      </c>
      <c r="E8" s="1081">
        <v>2014</v>
      </c>
      <c r="F8" s="1081">
        <v>2015</v>
      </c>
      <c r="G8" s="1081">
        <v>2016</v>
      </c>
      <c r="H8" s="1081">
        <v>2017</v>
      </c>
      <c r="I8" s="1127"/>
    </row>
    <row r="9" spans="1:10" x14ac:dyDescent="0.2">
      <c r="A9" s="1080" t="s">
        <v>974</v>
      </c>
      <c r="B9" s="1078">
        <v>4.0689390645870276</v>
      </c>
      <c r="C9" s="1078">
        <v>4.5</v>
      </c>
      <c r="D9" s="1078">
        <v>3.8</v>
      </c>
      <c r="E9" s="1078">
        <v>3.7</v>
      </c>
      <c r="F9" s="1078">
        <v>3.1</v>
      </c>
      <c r="G9" s="1078">
        <v>3.5</v>
      </c>
      <c r="H9" s="1078">
        <v>3.7250000000000001</v>
      </c>
      <c r="I9" s="1128"/>
    </row>
    <row r="10" spans="1:10" x14ac:dyDescent="0.2">
      <c r="A10" s="1080" t="s">
        <v>975</v>
      </c>
      <c r="B10" s="1078">
        <v>3.5</v>
      </c>
      <c r="C10" s="1078">
        <v>4</v>
      </c>
      <c r="D10" s="1078">
        <v>2.5</v>
      </c>
      <c r="E10" s="1078">
        <v>2.9946454467472847</v>
      </c>
      <c r="F10" s="1078">
        <v>2.5</v>
      </c>
      <c r="G10" s="1078">
        <v>3</v>
      </c>
      <c r="H10" s="1078">
        <v>3.5</v>
      </c>
      <c r="I10" s="1125"/>
    </row>
    <row r="11" spans="1:10" x14ac:dyDescent="0.2">
      <c r="A11" s="1080" t="s">
        <v>1010</v>
      </c>
      <c r="B11" s="1078">
        <v>4.0999999999999996</v>
      </c>
      <c r="C11" s="1078">
        <v>4.5</v>
      </c>
      <c r="D11" s="1078">
        <v>2.7</v>
      </c>
      <c r="E11" s="1078">
        <v>3.5</v>
      </c>
      <c r="F11" s="1078">
        <v>2.9444362625324914</v>
      </c>
      <c r="G11" s="1078">
        <v>3.5475445329475219</v>
      </c>
      <c r="H11" s="1078">
        <v>3.6234020119766619</v>
      </c>
      <c r="I11" s="1126"/>
    </row>
    <row r="12" spans="1:10" x14ac:dyDescent="0.2">
      <c r="A12" s="1118" t="s">
        <v>279</v>
      </c>
      <c r="B12" s="1117">
        <v>2.704328651632764</v>
      </c>
      <c r="C12" s="1117">
        <v>1.6020071219634389</v>
      </c>
      <c r="D12" s="1117">
        <v>1.4246951223338016</v>
      </c>
      <c r="E12" s="1117">
        <v>2.4097139843266291</v>
      </c>
      <c r="F12" s="1117"/>
      <c r="G12" s="1117"/>
      <c r="H12" s="1117"/>
      <c r="I12" s="1126"/>
    </row>
    <row r="13" spans="1:10" x14ac:dyDescent="0.2">
      <c r="A13" s="1294" t="s">
        <v>1009</v>
      </c>
      <c r="B13" s="1294"/>
      <c r="C13" s="1294"/>
      <c r="D13" s="1294"/>
      <c r="E13" s="1294"/>
      <c r="F13" s="1294"/>
      <c r="G13" s="1294"/>
      <c r="H13" s="1294"/>
      <c r="I13" s="1126"/>
    </row>
    <row r="14" spans="1:10" ht="15" x14ac:dyDescent="0.25">
      <c r="A14" s="1082" t="s">
        <v>1016</v>
      </c>
      <c r="B14" s="1081">
        <v>2010</v>
      </c>
      <c r="C14" s="1081">
        <v>2011</v>
      </c>
      <c r="D14" s="1081">
        <v>2012</v>
      </c>
      <c r="E14" s="1081">
        <v>2013</v>
      </c>
      <c r="F14" s="1081">
        <v>2014</v>
      </c>
      <c r="G14" s="1081">
        <v>2015</v>
      </c>
      <c r="H14" s="1081">
        <v>2016</v>
      </c>
      <c r="I14" s="1127"/>
    </row>
    <row r="15" spans="1:10" x14ac:dyDescent="0.2">
      <c r="A15" s="1080" t="s">
        <v>974</v>
      </c>
      <c r="B15" s="1078">
        <v>1</v>
      </c>
      <c r="C15" s="1078">
        <v>3.3</v>
      </c>
      <c r="D15" s="1078">
        <v>0.6</v>
      </c>
      <c r="E15" s="1078">
        <v>1</v>
      </c>
      <c r="F15" s="1078">
        <v>1.0496020358864098</v>
      </c>
      <c r="G15" s="1078">
        <v>2.5</v>
      </c>
      <c r="H15" s="1078">
        <v>2.8499999999999996</v>
      </c>
      <c r="I15" s="1128"/>
    </row>
    <row r="16" spans="1:10" x14ac:dyDescent="0.2">
      <c r="A16" s="1080" t="s">
        <v>975</v>
      </c>
      <c r="B16" s="1078">
        <v>0.8</v>
      </c>
      <c r="C16" s="1078">
        <v>1.5</v>
      </c>
      <c r="D16" s="1078">
        <v>0</v>
      </c>
      <c r="E16" s="1078">
        <v>0.3</v>
      </c>
      <c r="F16" s="1078">
        <v>0.5</v>
      </c>
      <c r="G16" s="1078">
        <v>1.8</v>
      </c>
      <c r="H16" s="1078">
        <v>2.5</v>
      </c>
      <c r="I16" s="1125"/>
    </row>
    <row r="17" spans="1:9" x14ac:dyDescent="0.2">
      <c r="A17" s="1080" t="s">
        <v>1010</v>
      </c>
      <c r="B17" s="1078">
        <v>1.5</v>
      </c>
      <c r="C17" s="1078">
        <v>0.4</v>
      </c>
      <c r="D17" s="1078">
        <v>0.6</v>
      </c>
      <c r="E17" s="1078">
        <v>0.7</v>
      </c>
      <c r="F17" s="1078">
        <v>0.82359137043958686</v>
      </c>
      <c r="G17" s="1078">
        <v>2.3887293347670147</v>
      </c>
      <c r="H17" s="1078">
        <v>2.7340668392375145</v>
      </c>
      <c r="I17" s="1126"/>
    </row>
    <row r="18" spans="1:9" x14ac:dyDescent="0.2">
      <c r="A18" s="1118" t="s">
        <v>279</v>
      </c>
      <c r="B18" s="1117">
        <v>0.11022880500668464</v>
      </c>
      <c r="C18" s="1117">
        <v>-0.6715708518169663</v>
      </c>
      <c r="D18" s="1117">
        <v>-0.43851974065820798</v>
      </c>
      <c r="E18" s="1117">
        <v>-0.74715702034747267</v>
      </c>
      <c r="F18" s="1117">
        <v>2.2138279244140904</v>
      </c>
      <c r="G18" s="1117"/>
      <c r="H18" s="1117"/>
      <c r="I18" s="1126"/>
    </row>
    <row r="19" spans="1:9" x14ac:dyDescent="0.2">
      <c r="A19" s="1294" t="s">
        <v>1009</v>
      </c>
      <c r="B19" s="1294"/>
      <c r="C19" s="1294"/>
      <c r="D19" s="1294"/>
      <c r="E19" s="1294"/>
      <c r="F19" s="1294"/>
      <c r="G19" s="1294"/>
      <c r="H19" s="1294"/>
      <c r="I19" s="1126"/>
    </row>
    <row r="20" spans="1:9" ht="15" x14ac:dyDescent="0.25">
      <c r="A20" s="1082" t="s">
        <v>1015</v>
      </c>
      <c r="B20" s="1081">
        <v>2011</v>
      </c>
      <c r="C20" s="1081">
        <v>2012</v>
      </c>
      <c r="D20" s="1081">
        <v>2013</v>
      </c>
      <c r="E20" s="1081">
        <v>2014</v>
      </c>
      <c r="F20" s="1081">
        <v>2015</v>
      </c>
      <c r="G20" s="1081">
        <v>2016</v>
      </c>
      <c r="H20" s="1081">
        <v>2017</v>
      </c>
      <c r="I20" s="1127"/>
    </row>
    <row r="21" spans="1:9" x14ac:dyDescent="0.2">
      <c r="A21" s="1080" t="s">
        <v>974</v>
      </c>
      <c r="B21" s="1078">
        <v>3.4999999999999858</v>
      </c>
      <c r="C21" s="1078">
        <v>4.1469814467408384</v>
      </c>
      <c r="D21" s="1078">
        <v>1.9856307837194835</v>
      </c>
      <c r="E21" s="1078">
        <v>3</v>
      </c>
      <c r="F21" s="1078">
        <v>1.84924516929149</v>
      </c>
      <c r="G21" s="1078">
        <v>2.5</v>
      </c>
      <c r="H21" s="1078">
        <v>2.8</v>
      </c>
      <c r="I21" s="1128"/>
    </row>
    <row r="22" spans="1:9" x14ac:dyDescent="0.2">
      <c r="A22" s="1080" t="s">
        <v>975</v>
      </c>
      <c r="B22" s="1078">
        <v>2</v>
      </c>
      <c r="C22" s="1078">
        <v>2.9</v>
      </c>
      <c r="D22" s="1078">
        <v>1.2000000000000028</v>
      </c>
      <c r="E22" s="1078">
        <v>0.87322263356216545</v>
      </c>
      <c r="F22" s="1078">
        <v>1.375</v>
      </c>
      <c r="G22" s="1078">
        <v>2</v>
      </c>
      <c r="H22" s="1078">
        <v>2.5</v>
      </c>
      <c r="I22" s="1125"/>
    </row>
    <row r="23" spans="1:9" x14ac:dyDescent="0.2">
      <c r="A23" s="1080" t="s">
        <v>1010</v>
      </c>
      <c r="B23" s="1078">
        <v>3.4</v>
      </c>
      <c r="C23" s="1078">
        <v>3.5</v>
      </c>
      <c r="D23" s="1078">
        <v>2.5</v>
      </c>
      <c r="E23" s="1078">
        <v>3.2</v>
      </c>
      <c r="F23" s="1078">
        <v>2.0732958819817071</v>
      </c>
      <c r="G23" s="1078">
        <v>2.7114027983457412</v>
      </c>
      <c r="H23" s="1078">
        <v>2.7118180940963743</v>
      </c>
      <c r="I23" s="1126"/>
    </row>
    <row r="24" spans="1:9" x14ac:dyDescent="0.2">
      <c r="A24" s="1118" t="s">
        <v>279</v>
      </c>
      <c r="B24" s="1117">
        <v>-0.6715708518169663</v>
      </c>
      <c r="C24" s="1117">
        <v>-0.43851974065820798</v>
      </c>
      <c r="D24" s="1117">
        <v>-0.74715702034747267</v>
      </c>
      <c r="E24" s="1117">
        <v>2.2138279244140904</v>
      </c>
      <c r="F24" s="1117"/>
      <c r="G24" s="1117"/>
      <c r="H24" s="1117"/>
      <c r="I24" s="1126"/>
    </row>
    <row r="25" spans="1:9" x14ac:dyDescent="0.2">
      <c r="A25" s="1294" t="s">
        <v>1009</v>
      </c>
      <c r="B25" s="1294"/>
      <c r="C25" s="1294"/>
      <c r="D25" s="1294"/>
      <c r="E25" s="1294"/>
      <c r="F25" s="1294"/>
      <c r="G25" s="1294"/>
      <c r="H25" s="1294"/>
      <c r="I25" s="1126"/>
    </row>
    <row r="26" spans="1:9" ht="15" x14ac:dyDescent="0.25">
      <c r="A26" s="1082" t="s">
        <v>1014</v>
      </c>
      <c r="B26" s="1081">
        <v>2010</v>
      </c>
      <c r="C26" s="1081">
        <v>2011</v>
      </c>
      <c r="D26" s="1081">
        <v>2012</v>
      </c>
      <c r="E26" s="1081">
        <v>2013</v>
      </c>
      <c r="F26" s="1081">
        <v>2014</v>
      </c>
      <c r="G26" s="1081">
        <v>2015</v>
      </c>
      <c r="H26" s="1081">
        <v>2016</v>
      </c>
      <c r="I26" s="1127"/>
    </row>
    <row r="27" spans="1:9" x14ac:dyDescent="0.2">
      <c r="A27" s="1080" t="s">
        <v>974</v>
      </c>
      <c r="B27" s="1078">
        <v>3.7</v>
      </c>
      <c r="C27" s="1078">
        <v>1</v>
      </c>
      <c r="D27" s="1078">
        <v>1</v>
      </c>
      <c r="E27" s="1078">
        <v>0</v>
      </c>
      <c r="F27" s="1078">
        <v>0.25</v>
      </c>
      <c r="G27" s="1078">
        <v>1</v>
      </c>
      <c r="H27" s="1078">
        <v>2</v>
      </c>
      <c r="I27" s="1128"/>
    </row>
    <row r="28" spans="1:9" x14ac:dyDescent="0.2">
      <c r="A28" s="1080" t="s">
        <v>975</v>
      </c>
      <c r="B28" s="1078">
        <v>2.8977136329066679</v>
      </c>
      <c r="C28" s="1078">
        <v>-2.6965865062921699</v>
      </c>
      <c r="D28" s="1078">
        <v>0</v>
      </c>
      <c r="E28" s="1078">
        <v>-1.5</v>
      </c>
      <c r="F28" s="1078">
        <v>-0.5</v>
      </c>
      <c r="G28" s="1078">
        <v>0</v>
      </c>
      <c r="H28" s="1078">
        <v>0.5</v>
      </c>
      <c r="I28" s="1125"/>
    </row>
    <row r="29" spans="1:9" x14ac:dyDescent="0.2">
      <c r="A29" s="1080" t="s">
        <v>1010</v>
      </c>
      <c r="B29" s="1078">
        <v>2.4</v>
      </c>
      <c r="C29" s="1078">
        <v>-6.3</v>
      </c>
      <c r="D29" s="1078">
        <v>-0.1</v>
      </c>
      <c r="E29" s="1078">
        <v>0.1</v>
      </c>
      <c r="F29" s="1078">
        <v>-1.2117174022520105</v>
      </c>
      <c r="G29" s="1078">
        <v>-3.8462206595765935</v>
      </c>
      <c r="H29" s="1078">
        <v>-0.6714173834616588</v>
      </c>
      <c r="I29" s="1126"/>
    </row>
    <row r="30" spans="1:9" x14ac:dyDescent="0.2">
      <c r="A30" s="1118" t="s">
        <v>279</v>
      </c>
      <c r="B30" s="1117">
        <v>1.6761335910206565</v>
      </c>
      <c r="C30" s="1117">
        <v>-2.0764842467221989</v>
      </c>
      <c r="D30" s="1117">
        <v>-2.0424948692770006</v>
      </c>
      <c r="E30" s="1117">
        <v>2.4184027107328143</v>
      </c>
      <c r="F30" s="1117">
        <v>4.3740309181333092</v>
      </c>
      <c r="G30" s="1117"/>
      <c r="H30" s="1117"/>
      <c r="I30" s="1126"/>
    </row>
    <row r="31" spans="1:9" x14ac:dyDescent="0.2">
      <c r="A31" s="1294" t="s">
        <v>1009</v>
      </c>
      <c r="B31" s="1294"/>
      <c r="C31" s="1294"/>
      <c r="D31" s="1294"/>
      <c r="E31" s="1294"/>
      <c r="F31" s="1294"/>
      <c r="G31" s="1294"/>
      <c r="H31" s="1294"/>
      <c r="I31" s="1126"/>
    </row>
    <row r="32" spans="1:9" ht="15" x14ac:dyDescent="0.25">
      <c r="A32" s="1082" t="s">
        <v>1013</v>
      </c>
      <c r="B32" s="1081">
        <v>2011</v>
      </c>
      <c r="C32" s="1081">
        <v>2012</v>
      </c>
      <c r="D32" s="1081">
        <v>2013</v>
      </c>
      <c r="E32" s="1081">
        <v>2014</v>
      </c>
      <c r="F32" s="1081">
        <v>2015</v>
      </c>
      <c r="G32" s="1081">
        <v>2016</v>
      </c>
      <c r="H32" s="1081">
        <v>2017</v>
      </c>
      <c r="I32" s="1127"/>
    </row>
    <row r="33" spans="1:9" x14ac:dyDescent="0.2">
      <c r="A33" s="1080" t="s">
        <v>974</v>
      </c>
      <c r="B33" s="1078">
        <v>3</v>
      </c>
      <c r="C33" s="1078">
        <v>2.2000000000000002</v>
      </c>
      <c r="D33" s="1078">
        <v>2</v>
      </c>
      <c r="E33" s="1078">
        <v>2.2999999999999998</v>
      </c>
      <c r="F33" s="1078">
        <v>1.625</v>
      </c>
      <c r="G33" s="1078">
        <v>1.2</v>
      </c>
      <c r="H33" s="1078">
        <v>2</v>
      </c>
      <c r="I33" s="1128"/>
    </row>
    <row r="34" spans="1:9" x14ac:dyDescent="0.2">
      <c r="A34" s="1080" t="s">
        <v>975</v>
      </c>
      <c r="B34" s="1078">
        <v>2</v>
      </c>
      <c r="C34" s="1078">
        <v>0.6</v>
      </c>
      <c r="D34" s="1078">
        <v>-7.3521450423015722E-2</v>
      </c>
      <c r="E34" s="1078">
        <v>0</v>
      </c>
      <c r="F34" s="1078">
        <v>-4.9999999999999989E-2</v>
      </c>
      <c r="G34" s="1078">
        <v>1</v>
      </c>
      <c r="H34" s="1078">
        <v>0.9</v>
      </c>
      <c r="I34" s="1125"/>
    </row>
    <row r="35" spans="1:9" x14ac:dyDescent="0.2">
      <c r="A35" s="1080" t="s">
        <v>1010</v>
      </c>
      <c r="B35" s="1078">
        <v>3</v>
      </c>
      <c r="C35" s="1078">
        <v>0.8</v>
      </c>
      <c r="D35" s="1078">
        <v>-2.4</v>
      </c>
      <c r="E35" s="1078">
        <v>-1.6</v>
      </c>
      <c r="F35" s="1078">
        <v>-2.3366437161950415</v>
      </c>
      <c r="G35" s="1078">
        <v>-0.24469716071515712</v>
      </c>
      <c r="H35" s="1078">
        <v>1.4636617628090098</v>
      </c>
      <c r="I35" s="1126"/>
    </row>
    <row r="36" spans="1:9" x14ac:dyDescent="0.2">
      <c r="A36" s="1118" t="s">
        <v>279</v>
      </c>
      <c r="B36" s="1117">
        <v>-2.0764842467221989</v>
      </c>
      <c r="C36" s="1117">
        <v>-2.0424948692770006</v>
      </c>
      <c r="D36" s="1117">
        <v>2.4184027107328143</v>
      </c>
      <c r="E36" s="1117">
        <v>4.3740309181333092</v>
      </c>
      <c r="F36" s="1117"/>
      <c r="G36" s="1117"/>
      <c r="H36" s="1117"/>
      <c r="I36" s="1126"/>
    </row>
    <row r="37" spans="1:9" x14ac:dyDescent="0.2">
      <c r="A37" s="1294" t="s">
        <v>1009</v>
      </c>
      <c r="B37" s="1294"/>
      <c r="C37" s="1294"/>
      <c r="D37" s="1294"/>
      <c r="E37" s="1294"/>
      <c r="F37" s="1294"/>
      <c r="G37" s="1294"/>
      <c r="H37" s="1294"/>
      <c r="I37" s="1126"/>
    </row>
    <row r="38" spans="1:9" ht="15" x14ac:dyDescent="0.25">
      <c r="A38" s="1082" t="s">
        <v>1012</v>
      </c>
      <c r="B38" s="1081">
        <v>2010</v>
      </c>
      <c r="C38" s="1081">
        <v>2011</v>
      </c>
      <c r="D38" s="1081">
        <v>2012</v>
      </c>
      <c r="E38" s="1081">
        <v>2013</v>
      </c>
      <c r="F38" s="1081">
        <v>2014</v>
      </c>
      <c r="G38" s="1081">
        <v>2015</v>
      </c>
      <c r="H38" s="1081">
        <v>2016</v>
      </c>
      <c r="I38" s="1127"/>
    </row>
    <row r="39" spans="1:9" x14ac:dyDescent="0.2">
      <c r="A39" s="1080" t="s">
        <v>974</v>
      </c>
      <c r="B39" s="1078">
        <v>3.9431582101064531</v>
      </c>
      <c r="C39" s="1078">
        <v>7.8476774322315634</v>
      </c>
      <c r="D39" s="1078">
        <v>7</v>
      </c>
      <c r="E39" s="1078">
        <v>4.8</v>
      </c>
      <c r="F39" s="1078">
        <v>5.2877954010354795</v>
      </c>
      <c r="G39" s="1078">
        <v>5.0999999999999996</v>
      </c>
      <c r="H39" s="1078">
        <v>5.6</v>
      </c>
      <c r="I39" s="1128"/>
    </row>
    <row r="40" spans="1:9" x14ac:dyDescent="0.2">
      <c r="A40" s="1080" t="s">
        <v>975</v>
      </c>
      <c r="B40" s="1078">
        <v>2</v>
      </c>
      <c r="C40" s="1078">
        <v>6.2999999999999945</v>
      </c>
      <c r="D40" s="1078">
        <v>2.2999999999999998</v>
      </c>
      <c r="E40" s="1078">
        <v>3.6</v>
      </c>
      <c r="F40" s="1078">
        <v>3.8</v>
      </c>
      <c r="G40" s="1078">
        <v>4.4000000000000004</v>
      </c>
      <c r="H40" s="1078">
        <v>4.4000000000000004</v>
      </c>
      <c r="I40" s="1125"/>
    </row>
    <row r="41" spans="1:9" x14ac:dyDescent="0.2">
      <c r="A41" s="1080" t="s">
        <v>1010</v>
      </c>
      <c r="B41" s="1078">
        <v>2.9</v>
      </c>
      <c r="C41" s="1078">
        <v>5.5</v>
      </c>
      <c r="D41" s="1078">
        <v>6.1</v>
      </c>
      <c r="E41" s="1078">
        <v>4.5999999999999996</v>
      </c>
      <c r="F41" s="1078">
        <v>4.2683867831664344</v>
      </c>
      <c r="G41" s="1078">
        <v>4.2669770384996086</v>
      </c>
      <c r="H41" s="1078">
        <v>5.6125061811925336</v>
      </c>
      <c r="I41" s="1126"/>
    </row>
    <row r="42" spans="1:9" x14ac:dyDescent="0.2">
      <c r="A42" s="1118" t="s">
        <v>279</v>
      </c>
      <c r="B42" s="1117">
        <v>15.687983166106822</v>
      </c>
      <c r="C42" s="1117">
        <v>12.014475482603615</v>
      </c>
      <c r="D42" s="1117">
        <v>9.3432844903391654</v>
      </c>
      <c r="E42" s="1117">
        <v>5.1843706860157157</v>
      </c>
      <c r="F42" s="1117">
        <v>4.5531298672003118</v>
      </c>
      <c r="G42" s="1117"/>
      <c r="H42" s="1117"/>
      <c r="I42" s="1126"/>
    </row>
    <row r="43" spans="1:9" x14ac:dyDescent="0.2">
      <c r="A43" s="1294" t="s">
        <v>1009</v>
      </c>
      <c r="B43" s="1294"/>
      <c r="C43" s="1294"/>
      <c r="D43" s="1294"/>
      <c r="E43" s="1294"/>
      <c r="F43" s="1294"/>
      <c r="G43" s="1294"/>
      <c r="H43" s="1294"/>
      <c r="I43" s="1126"/>
    </row>
    <row r="44" spans="1:9" ht="15" x14ac:dyDescent="0.25">
      <c r="A44" s="1082" t="s">
        <v>1011</v>
      </c>
      <c r="B44" s="1081">
        <v>2011</v>
      </c>
      <c r="C44" s="1081">
        <v>2012</v>
      </c>
      <c r="D44" s="1081">
        <v>2013</v>
      </c>
      <c r="E44" s="1081">
        <v>2014</v>
      </c>
      <c r="F44" s="1081">
        <v>2015</v>
      </c>
      <c r="G44" s="1081">
        <v>2016</v>
      </c>
      <c r="H44" s="1081">
        <v>2017</v>
      </c>
      <c r="I44" s="1127"/>
    </row>
    <row r="45" spans="1:9" x14ac:dyDescent="0.2">
      <c r="A45" s="1080" t="s">
        <v>974</v>
      </c>
      <c r="B45" s="1078">
        <v>7.2</v>
      </c>
      <c r="C45" s="1078">
        <v>7.325188193358855</v>
      </c>
      <c r="D45" s="1078">
        <v>8.5</v>
      </c>
      <c r="E45" s="1078">
        <v>7.2000000000000064</v>
      </c>
      <c r="F45" s="1078">
        <v>5.7610773398285708</v>
      </c>
      <c r="G45" s="1078">
        <v>6.5</v>
      </c>
      <c r="H45" s="1078">
        <v>6</v>
      </c>
      <c r="I45" s="1128"/>
    </row>
    <row r="46" spans="1:9" x14ac:dyDescent="0.2">
      <c r="A46" s="1080" t="s">
        <v>975</v>
      </c>
      <c r="B46" s="1078">
        <v>5.7</v>
      </c>
      <c r="C46" s="1078">
        <v>6.2000000000000055</v>
      </c>
      <c r="D46" s="1078">
        <v>5.8236675615189739</v>
      </c>
      <c r="E46" s="1078">
        <v>4.8543689320388328</v>
      </c>
      <c r="F46" s="1078">
        <v>4.4749999999999996</v>
      </c>
      <c r="G46" s="1078">
        <v>5.5</v>
      </c>
      <c r="H46" s="1078">
        <v>5</v>
      </c>
      <c r="I46" s="1125"/>
    </row>
    <row r="47" spans="1:9" x14ac:dyDescent="0.2">
      <c r="A47" s="1080" t="s">
        <v>1010</v>
      </c>
      <c r="B47" s="1078">
        <v>7.1</v>
      </c>
      <c r="C47" s="1078">
        <v>7</v>
      </c>
      <c r="D47" s="1078">
        <v>6.5</v>
      </c>
      <c r="E47" s="1078">
        <v>4.5</v>
      </c>
      <c r="F47" s="1078">
        <v>4.5094686441659491</v>
      </c>
      <c r="G47" s="1078">
        <v>5.9652093043661258</v>
      </c>
      <c r="H47" s="1078">
        <v>6.2516898623087958</v>
      </c>
      <c r="I47" s="1126"/>
    </row>
    <row r="48" spans="1:9" x14ac:dyDescent="0.2">
      <c r="A48" s="1118" t="s">
        <v>279</v>
      </c>
      <c r="B48" s="1117">
        <v>12.014475482603615</v>
      </c>
      <c r="C48" s="1117">
        <v>9.3432844903391654</v>
      </c>
      <c r="D48" s="1117">
        <v>5.1843706860157157</v>
      </c>
      <c r="E48" s="1117">
        <v>4.5531298672003118</v>
      </c>
      <c r="F48" s="1117"/>
      <c r="G48" s="1117"/>
      <c r="H48" s="1117"/>
      <c r="I48" s="1126"/>
    </row>
    <row r="49" spans="1:9" x14ac:dyDescent="0.2">
      <c r="A49" s="1294" t="s">
        <v>1009</v>
      </c>
      <c r="B49" s="1294"/>
      <c r="C49" s="1294"/>
      <c r="D49" s="1294"/>
      <c r="E49" s="1294"/>
      <c r="F49" s="1294"/>
      <c r="G49" s="1294"/>
      <c r="H49" s="1294"/>
      <c r="I49" s="1126"/>
    </row>
    <row r="50" spans="1:9" x14ac:dyDescent="0.2">
      <c r="A50" s="1082"/>
      <c r="B50" s="1081">
        <v>2010</v>
      </c>
      <c r="C50" s="1081">
        <v>2011</v>
      </c>
      <c r="D50" s="1081">
        <v>2012</v>
      </c>
      <c r="E50" s="1081">
        <v>2013</v>
      </c>
      <c r="F50" s="1081">
        <v>2014</v>
      </c>
      <c r="G50" s="1081">
        <v>2015</v>
      </c>
      <c r="H50" s="1081">
        <v>2016</v>
      </c>
      <c r="I50" s="1127"/>
    </row>
    <row r="51" spans="1:9" x14ac:dyDescent="0.2">
      <c r="A51" s="1080" t="s">
        <v>974</v>
      </c>
      <c r="B51" s="1078">
        <v>4.8722443795937096</v>
      </c>
      <c r="C51" s="1078">
        <v>6.5051429864880301</v>
      </c>
      <c r="D51" s="1078">
        <v>6.3</v>
      </c>
      <c r="E51" s="1078">
        <v>3.9</v>
      </c>
      <c r="F51" s="1078">
        <v>4.9840504986434322</v>
      </c>
      <c r="G51" s="1078">
        <v>5.6</v>
      </c>
      <c r="H51" s="1078">
        <v>5</v>
      </c>
      <c r="I51" s="1128"/>
    </row>
    <row r="52" spans="1:9" x14ac:dyDescent="0.2">
      <c r="A52" s="1080" t="s">
        <v>975</v>
      </c>
      <c r="B52" s="1078">
        <v>1.4</v>
      </c>
      <c r="C52" s="1078">
        <v>4.3</v>
      </c>
      <c r="D52" s="1078">
        <v>2.1</v>
      </c>
      <c r="E52" s="1078">
        <v>2.8</v>
      </c>
      <c r="F52" s="1078">
        <v>2.9249999999999998</v>
      </c>
      <c r="G52" s="1078">
        <v>3.8</v>
      </c>
      <c r="H52" s="1078">
        <v>4.4749999999999996</v>
      </c>
      <c r="I52" s="1125"/>
    </row>
    <row r="53" spans="1:9" x14ac:dyDescent="0.2">
      <c r="A53" s="1080" t="s">
        <v>1010</v>
      </c>
      <c r="B53" s="1078">
        <v>3.2</v>
      </c>
      <c r="C53" s="1078">
        <v>3.5</v>
      </c>
      <c r="D53" s="1078">
        <v>5.3</v>
      </c>
      <c r="E53" s="1078">
        <v>4.0999999999999996</v>
      </c>
      <c r="F53" s="1078">
        <v>3.3146012074775939</v>
      </c>
      <c r="G53" s="1078">
        <v>3.3728554979812975</v>
      </c>
      <c r="H53" s="1078">
        <v>3.8923506427853027</v>
      </c>
      <c r="I53" s="1126"/>
    </row>
    <row r="54" spans="1:9" x14ac:dyDescent="0.2">
      <c r="A54" s="1118" t="s">
        <v>279</v>
      </c>
      <c r="B54" s="1117">
        <v>14.736900464744252</v>
      </c>
      <c r="C54" s="1117">
        <v>9.6728029951868706</v>
      </c>
      <c r="D54" s="1117">
        <v>2.5740684243402256</v>
      </c>
      <c r="E54" s="1117">
        <v>3.7658518905529235</v>
      </c>
      <c r="F54" s="1117">
        <v>4.9690466070953221</v>
      </c>
      <c r="G54" s="1117"/>
      <c r="H54" s="1117"/>
      <c r="I54" s="1126"/>
    </row>
    <row r="55" spans="1:9" x14ac:dyDescent="0.2">
      <c r="A55" s="1294" t="s">
        <v>1009</v>
      </c>
      <c r="B55" s="1294"/>
      <c r="C55" s="1294"/>
      <c r="D55" s="1294"/>
      <c r="E55" s="1294"/>
      <c r="F55" s="1294"/>
      <c r="G55" s="1294"/>
      <c r="H55" s="1294"/>
      <c r="I55" s="1126"/>
    </row>
    <row r="56" spans="1:9" x14ac:dyDescent="0.2">
      <c r="A56" s="1082"/>
      <c r="B56" s="1081">
        <v>2011</v>
      </c>
      <c r="C56" s="1081">
        <v>2012</v>
      </c>
      <c r="D56" s="1081">
        <v>2013</v>
      </c>
      <c r="E56" s="1081">
        <v>2014</v>
      </c>
      <c r="F56" s="1081">
        <v>2015</v>
      </c>
      <c r="G56" s="1081">
        <v>2016</v>
      </c>
      <c r="H56" s="1081">
        <v>2017</v>
      </c>
      <c r="I56" s="1127"/>
    </row>
    <row r="57" spans="1:9" x14ac:dyDescent="0.2">
      <c r="A57" s="1080" t="s">
        <v>974</v>
      </c>
      <c r="B57" s="1078">
        <v>6.6</v>
      </c>
      <c r="C57" s="1078">
        <v>6.5</v>
      </c>
      <c r="D57" s="1078">
        <v>7.8</v>
      </c>
      <c r="E57" s="1078">
        <v>6.800000000000006</v>
      </c>
      <c r="F57" s="1078">
        <v>5.3518258390754383</v>
      </c>
      <c r="G57" s="1078">
        <v>6.2</v>
      </c>
      <c r="H57" s="1078">
        <v>5.4249999999999998</v>
      </c>
      <c r="I57" s="1128"/>
    </row>
    <row r="58" spans="1:9" x14ac:dyDescent="0.2">
      <c r="A58" s="1080" t="s">
        <v>975</v>
      </c>
      <c r="B58" s="1078">
        <v>4.8</v>
      </c>
      <c r="C58" s="1078">
        <v>5.7100855427633519</v>
      </c>
      <c r="D58" s="1078">
        <v>4.9000000000000004</v>
      </c>
      <c r="E58" s="1078">
        <v>4.347826086956541</v>
      </c>
      <c r="F58" s="1078">
        <v>2.9750000000000001</v>
      </c>
      <c r="G58" s="1078">
        <v>4.3</v>
      </c>
      <c r="H58" s="1078">
        <v>4.8250000000000002</v>
      </c>
      <c r="I58" s="1125"/>
    </row>
    <row r="59" spans="1:9" x14ac:dyDescent="0.2">
      <c r="A59" s="1080" t="s">
        <v>1010</v>
      </c>
      <c r="B59" s="1078">
        <v>5.6</v>
      </c>
      <c r="C59" s="1078">
        <v>6.8</v>
      </c>
      <c r="D59" s="1078">
        <v>6.2</v>
      </c>
      <c r="E59" s="1078">
        <v>3.9</v>
      </c>
      <c r="F59" s="1078">
        <v>2.8917608722723571</v>
      </c>
      <c r="G59" s="1078">
        <v>4.7130041854107851</v>
      </c>
      <c r="H59" s="1078">
        <v>4.8888461083574697</v>
      </c>
      <c r="I59" s="1126"/>
    </row>
    <row r="60" spans="1:9" x14ac:dyDescent="0.2">
      <c r="A60" s="1118" t="s">
        <v>279</v>
      </c>
      <c r="B60" s="1117">
        <v>9.6728029951868706</v>
      </c>
      <c r="C60" s="1117">
        <v>2.5740684243402256</v>
      </c>
      <c r="D60" s="1117">
        <v>3.7658518905529235</v>
      </c>
      <c r="E60" s="1117">
        <v>4.9690466070953221</v>
      </c>
      <c r="F60" s="1117"/>
      <c r="G60" s="1117"/>
      <c r="H60" s="1117"/>
      <c r="I60" s="1126"/>
    </row>
    <row r="61" spans="1:9" x14ac:dyDescent="0.2">
      <c r="A61" s="1294" t="s">
        <v>1009</v>
      </c>
      <c r="B61" s="1294"/>
      <c r="C61" s="1294"/>
      <c r="D61" s="1294"/>
      <c r="E61" s="1294"/>
      <c r="F61" s="1294"/>
      <c r="G61" s="1294"/>
      <c r="H61" s="1294"/>
      <c r="I61" s="1126"/>
    </row>
    <row r="62" spans="1:9" x14ac:dyDescent="0.2">
      <c r="A62" s="1082"/>
      <c r="B62" s="1081">
        <v>2010</v>
      </c>
      <c r="C62" s="1081">
        <v>2011</v>
      </c>
      <c r="D62" s="1081">
        <v>2012</v>
      </c>
      <c r="E62" s="1081">
        <v>2013</v>
      </c>
      <c r="F62" s="1081">
        <v>2014</v>
      </c>
      <c r="G62" s="1081">
        <v>2015</v>
      </c>
      <c r="H62" s="1081">
        <v>2016</v>
      </c>
      <c r="I62" s="1127"/>
    </row>
    <row r="63" spans="1:9" x14ac:dyDescent="0.2">
      <c r="A63" s="1080" t="s">
        <v>974</v>
      </c>
      <c r="B63" s="1078">
        <v>1.5</v>
      </c>
      <c r="C63" s="1078">
        <v>2.2999999999999998</v>
      </c>
      <c r="D63" s="1078">
        <v>1.1000000000000001</v>
      </c>
      <c r="E63" s="1078">
        <v>1</v>
      </c>
      <c r="F63" s="1078">
        <v>1.2956346381629906</v>
      </c>
      <c r="G63" s="1078">
        <v>2</v>
      </c>
      <c r="H63" s="1078">
        <v>2.8</v>
      </c>
      <c r="I63" s="1128"/>
    </row>
    <row r="64" spans="1:9" x14ac:dyDescent="0.2">
      <c r="A64" s="1080" t="s">
        <v>975</v>
      </c>
      <c r="B64" s="1078">
        <v>0.5</v>
      </c>
      <c r="C64" s="1078">
        <v>0.5</v>
      </c>
      <c r="D64" s="1078">
        <v>0.5</v>
      </c>
      <c r="E64" s="1078">
        <v>-3.7815950749420235E-2</v>
      </c>
      <c r="F64" s="1078">
        <v>0.77500000000000002</v>
      </c>
      <c r="G64" s="1078">
        <v>1.4</v>
      </c>
      <c r="H64" s="1078">
        <v>1.8</v>
      </c>
      <c r="I64" s="1125"/>
    </row>
    <row r="65" spans="1:9" x14ac:dyDescent="0.2">
      <c r="A65" s="1080" t="s">
        <v>1010</v>
      </c>
      <c r="B65" s="1078">
        <v>0.2</v>
      </c>
      <c r="C65" s="1078">
        <v>0</v>
      </c>
      <c r="D65" s="1078">
        <v>0.8</v>
      </c>
      <c r="E65" s="1078">
        <v>0.4</v>
      </c>
      <c r="F65" s="1078">
        <v>1.1437698378760741</v>
      </c>
      <c r="G65" s="1078">
        <v>2.0978676235620775</v>
      </c>
      <c r="H65" s="1078">
        <v>2.1560551840442255</v>
      </c>
      <c r="I65" s="1126"/>
    </row>
    <row r="66" spans="1:9" x14ac:dyDescent="0.2">
      <c r="A66" s="1118" t="s">
        <v>279</v>
      </c>
      <c r="B66" s="1117">
        <v>2.1999999999999997</v>
      </c>
      <c r="C66" s="1117">
        <v>-1.6</v>
      </c>
      <c r="D66" s="1117">
        <v>-1.2</v>
      </c>
      <c r="E66" s="1117">
        <v>0.93865235683439074</v>
      </c>
      <c r="F66" s="1117">
        <v>4.202887079762152</v>
      </c>
      <c r="G66" s="1117"/>
      <c r="H66" s="1117"/>
      <c r="I66" s="1126"/>
    </row>
    <row r="67" spans="1:9" x14ac:dyDescent="0.2">
      <c r="A67" s="1294" t="s">
        <v>1009</v>
      </c>
      <c r="B67" s="1294"/>
      <c r="C67" s="1294"/>
      <c r="D67" s="1294"/>
      <c r="E67" s="1294"/>
      <c r="F67" s="1294"/>
      <c r="G67" s="1294"/>
      <c r="H67" s="1294"/>
      <c r="I67" s="1126"/>
    </row>
    <row r="68" spans="1:9" x14ac:dyDescent="0.2">
      <c r="A68" s="1082"/>
      <c r="B68" s="1081">
        <v>2011</v>
      </c>
      <c r="C68" s="1081">
        <v>2012</v>
      </c>
      <c r="D68" s="1081">
        <v>2013</v>
      </c>
      <c r="E68" s="1081">
        <v>2014</v>
      </c>
      <c r="F68" s="1081">
        <v>2015</v>
      </c>
      <c r="G68" s="1081">
        <v>2016</v>
      </c>
      <c r="H68" s="1081">
        <v>2017</v>
      </c>
      <c r="I68" s="1127"/>
    </row>
    <row r="69" spans="1:9" x14ac:dyDescent="0.2">
      <c r="A69" s="1080" t="s">
        <v>974</v>
      </c>
      <c r="B69" s="1078">
        <v>2.8243972101370085</v>
      </c>
      <c r="C69" s="1078">
        <v>3.1917415784147085</v>
      </c>
      <c r="D69" s="1078">
        <v>2</v>
      </c>
      <c r="E69" s="1078">
        <v>2</v>
      </c>
      <c r="F69" s="1078">
        <v>1.5</v>
      </c>
      <c r="G69" s="1078">
        <v>2.1</v>
      </c>
      <c r="H69" s="1078">
        <v>2.7</v>
      </c>
      <c r="I69" s="1128"/>
    </row>
    <row r="70" spans="1:9" x14ac:dyDescent="0.2">
      <c r="A70" s="1080" t="s">
        <v>975</v>
      </c>
      <c r="B70" s="1078">
        <v>1.3</v>
      </c>
      <c r="C70" s="1078">
        <v>2</v>
      </c>
      <c r="D70" s="1078">
        <v>0.8</v>
      </c>
      <c r="E70" s="1078">
        <v>1</v>
      </c>
      <c r="F70" s="1078">
        <v>0.92500000000000004</v>
      </c>
      <c r="G70" s="1078">
        <v>1.5</v>
      </c>
      <c r="H70" s="1078">
        <v>1.8</v>
      </c>
      <c r="I70" s="1125"/>
    </row>
    <row r="71" spans="1:9" x14ac:dyDescent="0.2">
      <c r="A71" s="1080" t="s">
        <v>1010</v>
      </c>
      <c r="B71" s="1078">
        <v>2.2999999999999998</v>
      </c>
      <c r="C71" s="1078">
        <v>2.2000000000000002</v>
      </c>
      <c r="D71" s="1078">
        <v>1.5</v>
      </c>
      <c r="E71" s="1078">
        <v>2.2000000000000002</v>
      </c>
      <c r="F71" s="1078">
        <v>1.2747963074257962</v>
      </c>
      <c r="G71" s="1078">
        <v>2.2273082605982708</v>
      </c>
      <c r="H71" s="1078">
        <v>2.6995346749016935</v>
      </c>
      <c r="I71" s="1126"/>
    </row>
    <row r="72" spans="1:9" x14ac:dyDescent="0.2">
      <c r="A72" s="1118" t="s">
        <v>279</v>
      </c>
      <c r="B72" s="1117">
        <v>-1.6</v>
      </c>
      <c r="C72" s="1117">
        <v>-1.2</v>
      </c>
      <c r="D72" s="1117">
        <v>0.93865235683439074</v>
      </c>
      <c r="E72" s="1117">
        <v>4.202887079762152</v>
      </c>
      <c r="F72" s="1117"/>
      <c r="G72" s="1117"/>
      <c r="H72" s="1117"/>
      <c r="I72" s="1126"/>
    </row>
    <row r="73" spans="1:9" x14ac:dyDescent="0.2">
      <c r="A73" s="1294" t="s">
        <v>1009</v>
      </c>
      <c r="B73" s="1294"/>
      <c r="C73" s="1294"/>
      <c r="D73" s="1294"/>
      <c r="E73" s="1294"/>
      <c r="F73" s="1294"/>
      <c r="G73" s="1294"/>
      <c r="H73" s="1294"/>
      <c r="I73" s="1126"/>
    </row>
    <row r="74" spans="1:9" x14ac:dyDescent="0.2">
      <c r="A74" s="1082"/>
      <c r="B74" s="1081">
        <v>2010</v>
      </c>
      <c r="C74" s="1081">
        <v>2011</v>
      </c>
      <c r="D74" s="1081">
        <v>2012</v>
      </c>
      <c r="E74" s="1081">
        <v>2013</v>
      </c>
      <c r="F74" s="1081">
        <v>2014</v>
      </c>
      <c r="G74" s="1081">
        <v>2015</v>
      </c>
      <c r="H74" s="1081">
        <v>2016</v>
      </c>
      <c r="I74" s="1127"/>
    </row>
    <row r="75" spans="1:9" x14ac:dyDescent="0.2">
      <c r="A75" s="1080" t="s">
        <v>974</v>
      </c>
      <c r="B75" s="1078">
        <v>2.9</v>
      </c>
      <c r="C75" s="1078">
        <v>3.0000000000000004</v>
      </c>
      <c r="D75" s="1078">
        <v>2.9</v>
      </c>
      <c r="E75" s="1078">
        <v>3.1494025426515915</v>
      </c>
      <c r="F75" s="1078">
        <v>2.0750000000000002</v>
      </c>
      <c r="G75" s="1078">
        <v>1.6</v>
      </c>
      <c r="H75" s="1078">
        <v>1</v>
      </c>
      <c r="I75" s="1128"/>
    </row>
    <row r="76" spans="1:9" x14ac:dyDescent="0.2">
      <c r="A76" s="1080" t="s">
        <v>975</v>
      </c>
      <c r="B76" s="1078">
        <v>2.2000000000000002</v>
      </c>
      <c r="C76" s="1078">
        <v>2.7</v>
      </c>
      <c r="D76" s="1078">
        <v>2.4</v>
      </c>
      <c r="E76" s="1078">
        <v>2.5</v>
      </c>
      <c r="F76" s="1078">
        <v>1.675</v>
      </c>
      <c r="G76" s="1078">
        <v>1.1000000000000001</v>
      </c>
      <c r="H76" s="1078">
        <v>0.7</v>
      </c>
      <c r="I76" s="1125"/>
    </row>
    <row r="77" spans="1:9" x14ac:dyDescent="0.2">
      <c r="A77" s="1080" t="s">
        <v>1010</v>
      </c>
      <c r="B77" s="1078">
        <v>3.2</v>
      </c>
      <c r="C77" s="1078">
        <v>3.7</v>
      </c>
      <c r="D77" s="1078">
        <v>2.6</v>
      </c>
      <c r="E77" s="1078">
        <v>3.1</v>
      </c>
      <c r="F77" s="1078">
        <v>1.6512595184897449</v>
      </c>
      <c r="G77" s="1078">
        <v>1.036614814626154</v>
      </c>
      <c r="H77" s="1078">
        <v>0.9</v>
      </c>
      <c r="I77" s="1126"/>
    </row>
    <row r="78" spans="1:9" x14ac:dyDescent="0.2">
      <c r="A78" s="1118" t="s">
        <v>279</v>
      </c>
      <c r="B78" s="1117">
        <v>1</v>
      </c>
      <c r="C78" s="1117">
        <v>3.9</v>
      </c>
      <c r="D78" s="1117">
        <v>3.6134507400373828</v>
      </c>
      <c r="E78" s="1117">
        <v>1.4030842107972896</v>
      </c>
      <c r="F78" s="1117">
        <v>-0.1</v>
      </c>
      <c r="G78" s="1117"/>
      <c r="H78" s="1117"/>
      <c r="I78" s="1126"/>
    </row>
    <row r="79" spans="1:9" x14ac:dyDescent="0.2">
      <c r="A79" s="1294" t="s">
        <v>1009</v>
      </c>
      <c r="B79" s="1294"/>
      <c r="C79" s="1294"/>
      <c r="D79" s="1294"/>
      <c r="E79" s="1294"/>
      <c r="F79" s="1294"/>
      <c r="G79" s="1294"/>
      <c r="H79" s="1294"/>
      <c r="I79" s="1126"/>
    </row>
    <row r="80" spans="1:9" x14ac:dyDescent="0.2">
      <c r="A80" s="1082"/>
      <c r="B80" s="1081">
        <v>2011</v>
      </c>
      <c r="C80" s="1081">
        <v>2012</v>
      </c>
      <c r="D80" s="1081">
        <v>2013</v>
      </c>
      <c r="E80" s="1081">
        <v>2014</v>
      </c>
      <c r="F80" s="1081">
        <v>2015</v>
      </c>
      <c r="G80" s="1081">
        <v>2016</v>
      </c>
      <c r="H80" s="1081">
        <v>2017</v>
      </c>
      <c r="I80" s="1127"/>
    </row>
    <row r="81" spans="1:9" x14ac:dyDescent="0.2">
      <c r="A81" s="1080" t="s">
        <v>974</v>
      </c>
      <c r="B81" s="1078">
        <v>3.5</v>
      </c>
      <c r="C81" s="1078">
        <v>3.5</v>
      </c>
      <c r="D81" s="1078">
        <v>3.3000000000000003</v>
      </c>
      <c r="E81" s="1078">
        <v>3.4</v>
      </c>
      <c r="F81" s="1078">
        <v>2.6408138805614207</v>
      </c>
      <c r="G81" s="1078">
        <v>2.2999999999999998</v>
      </c>
      <c r="H81" s="1078">
        <v>2</v>
      </c>
      <c r="I81" s="1128"/>
    </row>
    <row r="82" spans="1:9" x14ac:dyDescent="0.2">
      <c r="A82" s="1080" t="s">
        <v>975</v>
      </c>
      <c r="B82" s="1078">
        <v>2.8938684500935192</v>
      </c>
      <c r="C82" s="1078">
        <v>3</v>
      </c>
      <c r="D82" s="1078">
        <v>2.5</v>
      </c>
      <c r="E82" s="1078">
        <v>2.5</v>
      </c>
      <c r="F82" s="1078">
        <v>2.108625</v>
      </c>
      <c r="G82" s="1078">
        <v>2</v>
      </c>
      <c r="H82" s="1078">
        <v>1.5</v>
      </c>
      <c r="I82" s="1125"/>
    </row>
    <row r="83" spans="1:9" x14ac:dyDescent="0.2">
      <c r="A83" s="1080" t="s">
        <v>1010</v>
      </c>
      <c r="B83" s="1078">
        <v>4.0999999999999996</v>
      </c>
      <c r="C83" s="1078">
        <v>3.5</v>
      </c>
      <c r="D83" s="1078">
        <v>3</v>
      </c>
      <c r="E83" s="1078">
        <v>2.1</v>
      </c>
      <c r="F83" s="1078">
        <v>2.1069207260760763</v>
      </c>
      <c r="G83" s="1078">
        <v>1.9240697408834218</v>
      </c>
      <c r="H83" s="1078">
        <v>1.8</v>
      </c>
      <c r="I83" s="1126"/>
    </row>
    <row r="84" spans="1:9" x14ac:dyDescent="0.2">
      <c r="A84" s="1118" t="s">
        <v>279</v>
      </c>
      <c r="B84" s="1117">
        <v>3.9</v>
      </c>
      <c r="C84" s="1117">
        <v>3.6134507400373828</v>
      </c>
      <c r="D84" s="1117">
        <v>1.4030842107972896</v>
      </c>
      <c r="E84" s="1117">
        <v>-0.1</v>
      </c>
      <c r="F84" s="1117"/>
      <c r="G84" s="1117"/>
      <c r="H84" s="1117"/>
      <c r="I84" s="1126"/>
    </row>
    <row r="85" spans="1:9" x14ac:dyDescent="0.2">
      <c r="A85" s="1294" t="s">
        <v>1009</v>
      </c>
      <c r="B85" s="1294"/>
      <c r="C85" s="1294"/>
      <c r="D85" s="1294"/>
      <c r="E85" s="1294"/>
      <c r="F85" s="1294"/>
      <c r="G85" s="1294"/>
      <c r="H85" s="1294"/>
      <c r="I85" s="1126"/>
    </row>
    <row r="86" spans="1:9" x14ac:dyDescent="0.2">
      <c r="I86" s="1127"/>
    </row>
    <row r="87" spans="1:9" x14ac:dyDescent="0.2">
      <c r="I87" s="1128"/>
    </row>
  </sheetData>
  <mergeCells count="14">
    <mergeCell ref="A79:H79"/>
    <mergeCell ref="A85:H85"/>
    <mergeCell ref="A43:H43"/>
    <mergeCell ref="A49:H49"/>
    <mergeCell ref="A55:H55"/>
    <mergeCell ref="A61:H61"/>
    <mergeCell ref="A67:H67"/>
    <mergeCell ref="A73:H73"/>
    <mergeCell ref="A37:H37"/>
    <mergeCell ref="A7:H7"/>
    <mergeCell ref="A13:H13"/>
    <mergeCell ref="A19:H19"/>
    <mergeCell ref="A25:H25"/>
    <mergeCell ref="A31:H31"/>
  </mergeCells>
  <pageMargins left="0.25" right="0.25" top="0.75" bottom="0.75" header="0.3" footer="0.3"/>
  <pageSetup scale="54" fitToHeight="0" orientation="portrait" horizontalDpi="4294967294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6"/>
  <sheetViews>
    <sheetView showGridLines="0" zoomScaleNormal="100" workbookViewId="0">
      <selection sqref="A1:C1"/>
    </sheetView>
  </sheetViews>
  <sheetFormatPr defaultRowHeight="15" x14ac:dyDescent="0.25"/>
  <cols>
    <col min="1" max="1" width="47.7109375" customWidth="1"/>
    <col min="4" max="4" width="9.5703125" customWidth="1"/>
    <col min="5" max="5" width="41.140625" customWidth="1"/>
    <col min="6" max="7" width="7.42578125" customWidth="1"/>
    <col min="8" max="8" width="4.5703125" customWidth="1"/>
    <col min="12" max="12" width="38.7109375" bestFit="1" customWidth="1"/>
  </cols>
  <sheetData>
    <row r="1" spans="1:9" x14ac:dyDescent="0.25">
      <c r="A1" s="1293" t="s">
        <v>890</v>
      </c>
      <c r="B1" s="1293"/>
      <c r="C1" s="1293"/>
      <c r="E1" s="922" t="s">
        <v>889</v>
      </c>
    </row>
    <row r="2" spans="1:9" x14ac:dyDescent="0.25">
      <c r="A2" s="3"/>
      <c r="B2" s="3" t="s">
        <v>4</v>
      </c>
      <c r="C2" s="3" t="s">
        <v>8</v>
      </c>
      <c r="E2" s="15"/>
      <c r="F2" s="3" t="str">
        <f>C2</f>
        <v>mil. eur</v>
      </c>
      <c r="G2" s="3" t="str">
        <f>B2</f>
        <v>% HDP</v>
      </c>
    </row>
    <row r="3" spans="1:9" x14ac:dyDescent="0.25">
      <c r="A3" s="17" t="s">
        <v>3</v>
      </c>
      <c r="B3" s="18">
        <f>C3/C65*100</f>
        <v>-1.2128651091176863</v>
      </c>
      <c r="C3" s="11">
        <v>-996.477845</v>
      </c>
      <c r="E3" s="8" t="s">
        <v>63</v>
      </c>
      <c r="F3" s="9">
        <f>SUM(F4:F6)</f>
        <v>-588.74199999999996</v>
      </c>
      <c r="G3" s="10">
        <f>F3/$C$66*100</f>
        <v>-0.7300161938701365</v>
      </c>
      <c r="I3" s="350" t="s">
        <v>389</v>
      </c>
    </row>
    <row r="4" spans="1:9" x14ac:dyDescent="0.25">
      <c r="A4" s="19" t="s">
        <v>2</v>
      </c>
      <c r="B4" s="20">
        <f>C4/C66*100</f>
        <v>-1.9300026609529335</v>
      </c>
      <c r="C4" s="21">
        <v>-1556.504686</v>
      </c>
      <c r="E4" s="7" t="s">
        <v>70</v>
      </c>
      <c r="F4" s="6">
        <f>C12+C20+C25+C34+C54+C51</f>
        <v>-215.83299999999997</v>
      </c>
      <c r="G4" s="1052">
        <f>F4/$C$66*100</f>
        <v>-0.26762416333737554</v>
      </c>
      <c r="H4" s="2"/>
    </row>
    <row r="5" spans="1:9" x14ac:dyDescent="0.25">
      <c r="A5" s="17" t="s">
        <v>9</v>
      </c>
      <c r="B5" s="1049">
        <f>C5/$C$66*100</f>
        <v>-0.69441056172642024</v>
      </c>
      <c r="C5" s="11">
        <f>C4-C3</f>
        <v>-560.02684099999999</v>
      </c>
      <c r="E5" s="7" t="s">
        <v>71</v>
      </c>
      <c r="F5" s="6">
        <f>C16+C39+C60</f>
        <v>-159.81100000000001</v>
      </c>
      <c r="G5" s="1052">
        <f t="shared" ref="G5:G6" si="0">F5/$C$66*100</f>
        <v>-0.1981591562324081</v>
      </c>
      <c r="H5" s="2"/>
    </row>
    <row r="6" spans="1:9" x14ac:dyDescent="0.25">
      <c r="A6" s="22" t="s">
        <v>12</v>
      </c>
      <c r="B6" s="1050">
        <f t="shared" ref="B6:B62" si="1">C6/$C$66*100</f>
        <v>0.11992152792760619</v>
      </c>
      <c r="C6" s="4">
        <v>96.714073999999997</v>
      </c>
      <c r="D6" s="563"/>
      <c r="E6" s="7" t="s">
        <v>55</v>
      </c>
      <c r="F6" s="6">
        <f>C10+C21+C24+C26+C27+C29+C32+C35+C36</f>
        <v>-213.09800000000001</v>
      </c>
      <c r="G6" s="1052">
        <f t="shared" si="0"/>
        <v>-0.26423287430035292</v>
      </c>
      <c r="H6" s="2"/>
    </row>
    <row r="7" spans="1:9" x14ac:dyDescent="0.25">
      <c r="A7" s="22" t="s">
        <v>30</v>
      </c>
      <c r="B7" s="1050">
        <f t="shared" si="1"/>
        <v>3.6380409632996706E-2</v>
      </c>
      <c r="C7" s="4">
        <v>29.339999999999918</v>
      </c>
      <c r="D7" s="563"/>
      <c r="E7" s="8" t="s">
        <v>0</v>
      </c>
      <c r="F7" s="9">
        <f>C13+C14+C22+C28+C30+C37+C47+C56+C57+C62+C52+C18</f>
        <v>-118.55570975908275</v>
      </c>
      <c r="G7" s="10">
        <f>F7/$C$66*100</f>
        <v>-0.14700427012154421</v>
      </c>
      <c r="H7" s="2"/>
    </row>
    <row r="8" spans="1:9" x14ac:dyDescent="0.25">
      <c r="A8" s="22" t="s">
        <v>13</v>
      </c>
      <c r="B8" s="1050">
        <f t="shared" si="1"/>
        <v>0.109774275305712</v>
      </c>
      <c r="C8" s="4">
        <v>88.530538000000007</v>
      </c>
      <c r="D8" s="563"/>
      <c r="E8" s="8" t="s">
        <v>56</v>
      </c>
      <c r="F8" s="9">
        <f>SUM(F9:F13)</f>
        <v>-523.82219424091727</v>
      </c>
      <c r="G8" s="10">
        <f>F8/$C$66*100</f>
        <v>-0.64951826862098805</v>
      </c>
      <c r="H8" s="2"/>
    </row>
    <row r="9" spans="1:9" x14ac:dyDescent="0.25">
      <c r="A9" s="22" t="s">
        <v>14</v>
      </c>
      <c r="B9" s="1050">
        <f t="shared" si="1"/>
        <v>0.64797413196640197</v>
      </c>
      <c r="C9" s="4">
        <v>522.57688199999996</v>
      </c>
      <c r="D9" s="563"/>
      <c r="E9" s="7" t="s">
        <v>67</v>
      </c>
      <c r="F9" s="6">
        <f>C17+C41+C61</f>
        <v>-186.05714780433769</v>
      </c>
      <c r="G9" s="1052">
        <f>F9/$C$66*100</f>
        <v>-0.23070331466492289</v>
      </c>
      <c r="H9" s="2"/>
    </row>
    <row r="10" spans="1:9" x14ac:dyDescent="0.25">
      <c r="A10" s="23" t="s">
        <v>10</v>
      </c>
      <c r="B10" s="1050">
        <f t="shared" si="1"/>
        <v>4.3494056874459064E-2</v>
      </c>
      <c r="C10" s="4">
        <v>35.076999999999998</v>
      </c>
      <c r="D10" s="563"/>
      <c r="E10" s="7" t="s">
        <v>72</v>
      </c>
      <c r="F10" s="6">
        <f>C40+C42+C43</f>
        <v>-115.01901743657953</v>
      </c>
      <c r="G10" s="1052">
        <f t="shared" ref="G10:G19" si="2">F10/$C$66*100</f>
        <v>-0.14261891513045555</v>
      </c>
      <c r="H10" s="2"/>
    </row>
    <row r="11" spans="1:9" x14ac:dyDescent="0.25">
      <c r="A11" s="23" t="s">
        <v>11</v>
      </c>
      <c r="B11" s="1050">
        <f t="shared" si="1"/>
        <v>0.6044800750919429</v>
      </c>
      <c r="C11" s="4">
        <v>487.49988199999996</v>
      </c>
      <c r="D11" s="563"/>
      <c r="E11" s="7" t="s">
        <v>68</v>
      </c>
      <c r="F11" s="6">
        <f>C48+C49</f>
        <v>-66.446028999999996</v>
      </c>
      <c r="G11" s="1052">
        <f t="shared" si="2"/>
        <v>-8.2390380146761588E-2</v>
      </c>
      <c r="H11" s="2"/>
    </row>
    <row r="12" spans="1:9" x14ac:dyDescent="0.25">
      <c r="A12" s="22" t="s">
        <v>48</v>
      </c>
      <c r="B12" s="1050">
        <f t="shared" si="1"/>
        <v>-9.5406198309191323E-2</v>
      </c>
      <c r="C12" s="4">
        <v>-76.942999999999998</v>
      </c>
      <c r="D12" s="563"/>
      <c r="E12" s="7" t="s">
        <v>69</v>
      </c>
      <c r="F12" s="6">
        <f>C33+C45+C46</f>
        <v>-150</v>
      </c>
      <c r="G12" s="1052">
        <f t="shared" si="2"/>
        <v>-0.18599391427912476</v>
      </c>
      <c r="H12" s="2"/>
    </row>
    <row r="13" spans="1:9" x14ac:dyDescent="0.25">
      <c r="A13" s="22" t="s">
        <v>15</v>
      </c>
      <c r="B13" s="1050">
        <f t="shared" si="1"/>
        <v>2.2118356607371804E-2</v>
      </c>
      <c r="C13" s="4">
        <v>17.837968</v>
      </c>
      <c r="D13" s="563"/>
      <c r="E13" s="12" t="s">
        <v>0</v>
      </c>
      <c r="F13" s="13">
        <f>C55</f>
        <v>-6.3</v>
      </c>
      <c r="G13" s="1052">
        <f t="shared" si="2"/>
        <v>-7.8117443997232413E-3</v>
      </c>
      <c r="H13" s="2"/>
    </row>
    <row r="14" spans="1:9" x14ac:dyDescent="0.25">
      <c r="A14" s="22" t="s">
        <v>16</v>
      </c>
      <c r="B14" s="1050">
        <f t="shared" si="1"/>
        <v>4.2912354707753959E-2</v>
      </c>
      <c r="C14" s="4">
        <v>34.607869999999998</v>
      </c>
      <c r="D14" s="563"/>
      <c r="E14" s="8" t="s">
        <v>64</v>
      </c>
      <c r="F14" s="9">
        <f>SUM(F15:F19)</f>
        <v>671.0930629999998</v>
      </c>
      <c r="G14" s="10">
        <f>F14/$C$66*100</f>
        <v>0.83212817088624824</v>
      </c>
      <c r="H14" s="2"/>
    </row>
    <row r="15" spans="1:9" x14ac:dyDescent="0.25">
      <c r="A15" s="22" t="s">
        <v>26</v>
      </c>
      <c r="B15" s="1050">
        <f t="shared" si="1"/>
        <v>-0.25614315207606408</v>
      </c>
      <c r="C15" s="4">
        <v>-206.57381699999999</v>
      </c>
      <c r="D15" s="563"/>
      <c r="E15" s="7" t="s">
        <v>54</v>
      </c>
      <c r="F15" s="6">
        <f>C11</f>
        <v>487.49988199999996</v>
      </c>
      <c r="G15" s="1052">
        <f t="shared" si="2"/>
        <v>0.6044800750919429</v>
      </c>
      <c r="H15" s="2"/>
    </row>
    <row r="16" spans="1:9" x14ac:dyDescent="0.25">
      <c r="A16" s="23" t="s">
        <v>31</v>
      </c>
      <c r="B16" s="1050">
        <f t="shared" si="1"/>
        <v>-0.10948841753897812</v>
      </c>
      <c r="C16" s="4">
        <v>-88.3</v>
      </c>
      <c r="D16" s="563"/>
      <c r="E16" s="7" t="s">
        <v>65</v>
      </c>
      <c r="F16" s="6">
        <f>C6</f>
        <v>96.714073999999997</v>
      </c>
      <c r="G16" s="1052">
        <f t="shared" si="2"/>
        <v>0.11992152792760619</v>
      </c>
      <c r="H16" s="2"/>
    </row>
    <row r="17" spans="1:9" x14ac:dyDescent="0.25">
      <c r="A17" s="23" t="s">
        <v>58</v>
      </c>
      <c r="B17" s="1050">
        <f t="shared" si="1"/>
        <v>-0.11903215616658754</v>
      </c>
      <c r="C17" s="4">
        <v>-95.996815240917186</v>
      </c>
      <c r="D17" s="563"/>
      <c r="E17" s="7" t="s">
        <v>30</v>
      </c>
      <c r="F17" s="6">
        <f>C7</f>
        <v>29.339999999999918</v>
      </c>
      <c r="G17" s="1052">
        <f t="shared" si="2"/>
        <v>3.6380409632996706E-2</v>
      </c>
      <c r="H17" s="2"/>
    </row>
    <row r="18" spans="1:9" x14ac:dyDescent="0.25">
      <c r="A18" s="23" t="s">
        <v>32</v>
      </c>
      <c r="B18" s="1050">
        <f t="shared" si="1"/>
        <v>-2.7622578370498401E-2</v>
      </c>
      <c r="C18" s="4">
        <v>-22.277001759082808</v>
      </c>
      <c r="D18" s="563"/>
      <c r="E18" s="7" t="s">
        <v>66</v>
      </c>
      <c r="F18" s="6">
        <f>C8</f>
        <v>88.530538000000007</v>
      </c>
      <c r="G18" s="1052">
        <f t="shared" si="2"/>
        <v>0.109774275305712</v>
      </c>
      <c r="H18" s="2"/>
    </row>
    <row r="19" spans="1:9" x14ac:dyDescent="0.25">
      <c r="A19" s="22" t="s">
        <v>27</v>
      </c>
      <c r="B19" s="1050">
        <f t="shared" si="1"/>
        <v>-0.15897498009865116</v>
      </c>
      <c r="C19" s="4">
        <v>-128.209824</v>
      </c>
      <c r="D19" s="563"/>
      <c r="E19" s="12" t="s">
        <v>17</v>
      </c>
      <c r="F19" s="13">
        <f>C58</f>
        <v>-30.991430999999999</v>
      </c>
      <c r="G19" s="1052">
        <f t="shared" si="2"/>
        <v>-3.8428117072009403E-2</v>
      </c>
      <c r="H19" s="2"/>
    </row>
    <row r="20" spans="1:9" x14ac:dyDescent="0.25">
      <c r="A20" s="23" t="s">
        <v>41</v>
      </c>
      <c r="B20" s="1050">
        <f t="shared" si="1"/>
        <v>-2.4799188570549968E-2</v>
      </c>
      <c r="C20" s="4">
        <v>-20</v>
      </c>
      <c r="D20" s="563"/>
      <c r="E20" s="8" t="s">
        <v>53</v>
      </c>
      <c r="F20" s="9">
        <f>-C5</f>
        <v>560.02684099999999</v>
      </c>
      <c r="G20" s="10">
        <f>F20/$C$66*100</f>
        <v>0.69441056172642024</v>
      </c>
      <c r="H20" s="2"/>
    </row>
    <row r="21" spans="1:9" x14ac:dyDescent="0.25">
      <c r="A21" s="23" t="s">
        <v>43</v>
      </c>
      <c r="B21" s="1050">
        <f t="shared" si="1"/>
        <v>-2.6825282276763899E-2</v>
      </c>
      <c r="C21" s="4">
        <v>-21.633999999999997</v>
      </c>
      <c r="D21" s="563"/>
      <c r="H21" s="2"/>
    </row>
    <row r="22" spans="1:9" x14ac:dyDescent="0.25">
      <c r="A22" s="23" t="s">
        <v>1</v>
      </c>
      <c r="B22" s="1050">
        <f t="shared" si="1"/>
        <v>-0.10735050925133728</v>
      </c>
      <c r="C22" s="4">
        <v>-86.575823999999997</v>
      </c>
      <c r="D22" s="563"/>
      <c r="H22" s="2"/>
    </row>
    <row r="23" spans="1:9" x14ac:dyDescent="0.25">
      <c r="A23" s="22" t="s">
        <v>28</v>
      </c>
      <c r="B23" s="1050">
        <f t="shared" si="1"/>
        <v>-0.15976426759316426</v>
      </c>
      <c r="C23" s="4">
        <v>-128.84636699999993</v>
      </c>
      <c r="D23" s="563"/>
      <c r="H23" s="2"/>
    </row>
    <row r="24" spans="1:9" x14ac:dyDescent="0.25">
      <c r="A24" s="23" t="s">
        <v>42</v>
      </c>
      <c r="B24" s="1050">
        <f t="shared" si="1"/>
        <v>-1.0390860011060439E-2</v>
      </c>
      <c r="C24" s="4">
        <v>-8.3800000000000008</v>
      </c>
      <c r="D24" s="563"/>
      <c r="H24" s="2"/>
    </row>
    <row r="25" spans="1:9" x14ac:dyDescent="0.25">
      <c r="A25" s="23" t="s">
        <v>44</v>
      </c>
      <c r="B25" s="1050">
        <f t="shared" si="1"/>
        <v>-5.9518052569319933E-2</v>
      </c>
      <c r="C25" s="4">
        <v>-48</v>
      </c>
      <c r="D25" s="563"/>
      <c r="H25" s="2"/>
    </row>
    <row r="26" spans="1:9" ht="15" customHeight="1" x14ac:dyDescent="0.25">
      <c r="A26" s="23" t="s">
        <v>46</v>
      </c>
      <c r="B26" s="1050">
        <f t="shared" si="1"/>
        <v>-6.199797142637492E-3</v>
      </c>
      <c r="C26" s="4">
        <v>-5</v>
      </c>
      <c r="D26" s="563"/>
      <c r="H26" s="2"/>
    </row>
    <row r="27" spans="1:9" ht="15" customHeight="1" x14ac:dyDescent="0.25">
      <c r="A27" s="23" t="s">
        <v>51</v>
      </c>
      <c r="B27" s="1050">
        <f t="shared" si="1"/>
        <v>-2.4799188570549968E-2</v>
      </c>
      <c r="C27" s="4">
        <v>-20</v>
      </c>
      <c r="D27" s="563"/>
    </row>
    <row r="28" spans="1:9" ht="15" customHeight="1" x14ac:dyDescent="0.25">
      <c r="A28" s="23" t="s">
        <v>47</v>
      </c>
      <c r="B28" s="1050">
        <f t="shared" si="1"/>
        <v>2.5596482483093156E-2</v>
      </c>
      <c r="C28" s="4">
        <v>20.643000000000001</v>
      </c>
      <c r="D28" s="563"/>
    </row>
    <row r="29" spans="1:9" ht="15" customHeight="1" x14ac:dyDescent="0.25">
      <c r="A29" s="23" t="s">
        <v>52</v>
      </c>
      <c r="B29" s="1050">
        <f t="shared" si="1"/>
        <v>-3.5145410042183425E-2</v>
      </c>
      <c r="C29" s="4">
        <v>-28.344000000000001</v>
      </c>
      <c r="D29" s="563"/>
    </row>
    <row r="30" spans="1:9" x14ac:dyDescent="0.25">
      <c r="A30" s="23" t="s">
        <v>1</v>
      </c>
      <c r="B30" s="1050">
        <f t="shared" si="1"/>
        <v>-4.9307441740506171E-2</v>
      </c>
      <c r="C30" s="4">
        <v>-39.765366999999941</v>
      </c>
      <c r="D30" s="563"/>
      <c r="I30" s="14" t="s">
        <v>73</v>
      </c>
    </row>
    <row r="31" spans="1:9" x14ac:dyDescent="0.25">
      <c r="A31" s="22" t="s">
        <v>29</v>
      </c>
      <c r="B31" s="1050">
        <f t="shared" si="1"/>
        <v>-0.30877173586880241</v>
      </c>
      <c r="C31" s="4">
        <v>-249.01761200000001</v>
      </c>
      <c r="D31" s="563"/>
      <c r="H31" s="2"/>
    </row>
    <row r="32" spans="1:9" x14ac:dyDescent="0.25">
      <c r="A32" s="23" t="s">
        <v>33</v>
      </c>
      <c r="B32" s="1050">
        <f t="shared" si="1"/>
        <v>-0.10250372607808274</v>
      </c>
      <c r="C32" s="4">
        <v>-82.667000000000016</v>
      </c>
      <c r="D32" s="563"/>
      <c r="H32" s="2"/>
    </row>
    <row r="33" spans="1:8" x14ac:dyDescent="0.25">
      <c r="A33" s="23" t="s">
        <v>36</v>
      </c>
      <c r="B33" s="1050">
        <f t="shared" si="1"/>
        <v>-1.859939142791248E-2</v>
      </c>
      <c r="C33" s="4">
        <v>-15</v>
      </c>
      <c r="D33" s="563"/>
      <c r="H33" s="2"/>
    </row>
    <row r="34" spans="1:8" x14ac:dyDescent="0.25">
      <c r="A34" s="23" t="s">
        <v>37</v>
      </c>
      <c r="B34" s="1050">
        <f t="shared" si="1"/>
        <v>-3.7198782855824959E-2</v>
      </c>
      <c r="C34" s="4">
        <v>-30</v>
      </c>
      <c r="D34" s="563"/>
    </row>
    <row r="35" spans="1:8" x14ac:dyDescent="0.25">
      <c r="A35" s="23" t="s">
        <v>40</v>
      </c>
      <c r="B35" s="1050">
        <f t="shared" si="1"/>
        <v>-9.3802930768105267E-2</v>
      </c>
      <c r="C35" s="4">
        <v>-75.650000000000006</v>
      </c>
      <c r="D35" s="563"/>
      <c r="H35" s="2"/>
    </row>
    <row r="36" spans="1:8" x14ac:dyDescent="0.25">
      <c r="A36" s="23" t="s">
        <v>45</v>
      </c>
      <c r="B36" s="1050">
        <f t="shared" si="1"/>
        <v>-8.059736285428741E-3</v>
      </c>
      <c r="C36" s="4">
        <v>-6.5</v>
      </c>
      <c r="D36" s="563"/>
    </row>
    <row r="37" spans="1:8" x14ac:dyDescent="0.25">
      <c r="A37" s="23" t="s">
        <v>1</v>
      </c>
      <c r="B37" s="1050">
        <f t="shared" si="1"/>
        <v>-4.8607168453448209E-2</v>
      </c>
      <c r="C37" s="4">
        <v>-39.200612000000007</v>
      </c>
      <c r="D37" s="563"/>
    </row>
    <row r="38" spans="1:8" x14ac:dyDescent="0.25">
      <c r="A38" s="22" t="s">
        <v>25</v>
      </c>
      <c r="B38" s="1050">
        <f t="shared" si="1"/>
        <v>-0.32522616859976344</v>
      </c>
      <c r="C38" s="4">
        <v>-262.28775000000002</v>
      </c>
      <c r="D38" s="563"/>
    </row>
    <row r="39" spans="1:8" x14ac:dyDescent="0.25">
      <c r="A39" s="23" t="s">
        <v>62</v>
      </c>
      <c r="B39" s="1050">
        <f t="shared" si="1"/>
        <v>-7.3915221493952715E-2</v>
      </c>
      <c r="C39" s="4">
        <v>-59.610999999999997</v>
      </c>
      <c r="D39" s="563"/>
    </row>
    <row r="40" spans="1:8" x14ac:dyDescent="0.25">
      <c r="A40" s="23" t="s">
        <v>49</v>
      </c>
      <c r="B40" s="1050">
        <f t="shared" si="1"/>
        <v>6.4985033689697672E-2</v>
      </c>
      <c r="C40" s="4">
        <v>52.408999999999999</v>
      </c>
      <c r="D40" s="563"/>
    </row>
    <row r="41" spans="1:8" x14ac:dyDescent="0.25">
      <c r="A41" s="23" t="s">
        <v>59</v>
      </c>
      <c r="B41" s="1050">
        <f t="shared" si="1"/>
        <v>-0.10869203197535517</v>
      </c>
      <c r="C41" s="4">
        <v>-87.657732563420495</v>
      </c>
      <c r="D41" s="563"/>
    </row>
    <row r="42" spans="1:8" x14ac:dyDescent="0.25">
      <c r="A42" s="23" t="s">
        <v>50</v>
      </c>
      <c r="B42" s="1050">
        <f t="shared" si="1"/>
        <v>-0.18462533068053871</v>
      </c>
      <c r="C42" s="4">
        <v>-148.89626743657951</v>
      </c>
      <c r="D42" s="563"/>
    </row>
    <row r="43" spans="1:8" x14ac:dyDescent="0.25">
      <c r="A43" s="23" t="s">
        <v>1</v>
      </c>
      <c r="B43" s="1050">
        <f t="shared" si="1"/>
        <v>-2.2978618139614489E-2</v>
      </c>
      <c r="C43" s="4">
        <v>-18.531750000000017</v>
      </c>
      <c r="D43" s="563"/>
    </row>
    <row r="44" spans="1:8" x14ac:dyDescent="0.25">
      <c r="A44" s="22" t="s">
        <v>24</v>
      </c>
      <c r="B44" s="1050">
        <f t="shared" si="1"/>
        <v>-0.16899046967183232</v>
      </c>
      <c r="C44" s="4">
        <v>-136.28709599999999</v>
      </c>
      <c r="D44" s="563"/>
    </row>
    <row r="45" spans="1:8" x14ac:dyDescent="0.25">
      <c r="A45" s="23" t="s">
        <v>38</v>
      </c>
      <c r="B45" s="1050">
        <f t="shared" si="1"/>
        <v>-0.13639553713802485</v>
      </c>
      <c r="C45" s="4">
        <v>-110</v>
      </c>
      <c r="D45" s="563"/>
    </row>
    <row r="46" spans="1:8" x14ac:dyDescent="0.25">
      <c r="A46" s="23" t="s">
        <v>39</v>
      </c>
      <c r="B46" s="1050">
        <f t="shared" si="1"/>
        <v>-3.0998985713187464E-2</v>
      </c>
      <c r="C46" s="4">
        <v>-25</v>
      </c>
      <c r="D46" s="563"/>
    </row>
    <row r="47" spans="1:8" x14ac:dyDescent="0.25">
      <c r="A47" s="23" t="s">
        <v>1</v>
      </c>
      <c r="B47" s="1050">
        <f t="shared" si="1"/>
        <v>-1.5959468206200183E-3</v>
      </c>
      <c r="C47" s="4">
        <v>-1.2870959999999911</v>
      </c>
      <c r="D47" s="563"/>
    </row>
    <row r="48" spans="1:8" x14ac:dyDescent="0.25">
      <c r="A48" s="22" t="s">
        <v>23</v>
      </c>
      <c r="B48" s="1050">
        <f t="shared" si="1"/>
        <v>-6.761285986722515E-2</v>
      </c>
      <c r="C48" s="4">
        <v>-54.528283999999999</v>
      </c>
      <c r="D48" s="563"/>
    </row>
    <row r="49" spans="1:4" x14ac:dyDescent="0.25">
      <c r="A49" s="22" t="s">
        <v>22</v>
      </c>
      <c r="B49" s="1050">
        <f t="shared" si="1"/>
        <v>-1.4777520279536454E-2</v>
      </c>
      <c r="C49" s="4">
        <v>-11.917745</v>
      </c>
      <c r="D49" s="563"/>
    </row>
    <row r="50" spans="1:4" x14ac:dyDescent="0.25">
      <c r="A50" s="22" t="s">
        <v>21</v>
      </c>
      <c r="B50" s="1050">
        <f t="shared" si="1"/>
        <v>-1.2751820880420791E-2</v>
      </c>
      <c r="C50" s="4">
        <v>-10.284063</v>
      </c>
      <c r="D50" s="563"/>
    </row>
    <row r="51" spans="1:4" x14ac:dyDescent="0.25">
      <c r="A51" s="23" t="s">
        <v>57</v>
      </c>
      <c r="B51" s="1050">
        <f t="shared" si="1"/>
        <v>-1.0899243376756712E-2</v>
      </c>
      <c r="C51" s="4">
        <v>-8.7899999999999991</v>
      </c>
      <c r="D51" s="563"/>
    </row>
    <row r="52" spans="1:4" x14ac:dyDescent="0.25">
      <c r="A52" s="23" t="s">
        <v>1</v>
      </c>
      <c r="B52" s="1050">
        <f t="shared" si="1"/>
        <v>-1.8525775036640809E-3</v>
      </c>
      <c r="C52" s="4">
        <v>-1.4940630000000006</v>
      </c>
      <c r="D52" s="563"/>
    </row>
    <row r="53" spans="1:4" x14ac:dyDescent="0.25">
      <c r="A53" s="22" t="s">
        <v>20</v>
      </c>
      <c r="B53" s="1050">
        <f t="shared" si="1"/>
        <v>-4.9215155280119237E-3</v>
      </c>
      <c r="C53" s="4">
        <v>-3.9690940000000001</v>
      </c>
      <c r="D53" s="563"/>
    </row>
    <row r="54" spans="1:4" x14ac:dyDescent="0.25">
      <c r="A54" s="23" t="s">
        <v>34</v>
      </c>
      <c r="B54" s="1050">
        <f t="shared" si="1"/>
        <v>-3.9802697655732702E-2</v>
      </c>
      <c r="C54" s="4">
        <v>-32.1</v>
      </c>
      <c r="D54" s="563"/>
    </row>
    <row r="55" spans="1:4" x14ac:dyDescent="0.25">
      <c r="A55" s="23" t="s">
        <v>35</v>
      </c>
      <c r="B55" s="1050">
        <f t="shared" si="1"/>
        <v>-7.8117443997232413E-3</v>
      </c>
      <c r="C55" s="4">
        <v>-6.3</v>
      </c>
      <c r="D55" s="563"/>
    </row>
    <row r="56" spans="1:4" x14ac:dyDescent="0.25">
      <c r="A56" s="23" t="s">
        <v>1</v>
      </c>
      <c r="B56" s="1050">
        <f t="shared" si="1"/>
        <v>4.2692926527444018E-2</v>
      </c>
      <c r="C56" s="4">
        <v>34.430906</v>
      </c>
      <c r="D56" s="563"/>
    </row>
    <row r="57" spans="1:4" x14ac:dyDescent="0.25">
      <c r="A57" s="22" t="s">
        <v>19</v>
      </c>
      <c r="B57" s="1050">
        <f t="shared" si="1"/>
        <v>1.5844858756221495E-3</v>
      </c>
      <c r="C57" s="4">
        <v>1.2778529999999999</v>
      </c>
      <c r="D57" s="563"/>
    </row>
    <row r="58" spans="1:4" x14ac:dyDescent="0.25">
      <c r="A58" s="22" t="s">
        <v>17</v>
      </c>
      <c r="B58" s="1050">
        <f t="shared" si="1"/>
        <v>-3.8428117072009403E-2</v>
      </c>
      <c r="C58" s="4">
        <v>-30.991430999999999</v>
      </c>
      <c r="D58" s="563"/>
    </row>
    <row r="59" spans="1:4" x14ac:dyDescent="0.25">
      <c r="A59" s="22" t="s">
        <v>18</v>
      </c>
      <c r="B59" s="1050">
        <f t="shared" si="1"/>
        <v>-6.3307297905212528E-2</v>
      </c>
      <c r="C59" s="4">
        <v>-51.055942999999999</v>
      </c>
      <c r="D59" s="563"/>
    </row>
    <row r="60" spans="1:4" x14ac:dyDescent="0.25">
      <c r="A60" s="23" t="s">
        <v>60</v>
      </c>
      <c r="B60" s="1050">
        <f t="shared" si="1"/>
        <v>-1.4755517199477233E-2</v>
      </c>
      <c r="C60" s="4">
        <v>-11.9</v>
      </c>
      <c r="D60" s="563"/>
    </row>
    <row r="61" spans="1:4" x14ac:dyDescent="0.25">
      <c r="A61" s="23" t="s">
        <v>61</v>
      </c>
      <c r="B61" s="1050">
        <f t="shared" si="1"/>
        <v>-2.9791265229801682E-3</v>
      </c>
      <c r="C61" s="4">
        <v>-2.4026000000000001</v>
      </c>
      <c r="D61" s="563"/>
    </row>
    <row r="62" spans="1:4" x14ac:dyDescent="0.25">
      <c r="A62" s="24" t="s">
        <v>1</v>
      </c>
      <c r="B62" s="1051">
        <f t="shared" si="1"/>
        <v>-4.5572654182755142E-2</v>
      </c>
      <c r="C62" s="5">
        <v>-36.753343000000001</v>
      </c>
      <c r="D62" s="563"/>
    </row>
    <row r="63" spans="1:4" x14ac:dyDescent="0.25">
      <c r="A63" s="2"/>
      <c r="B63" s="2"/>
      <c r="C63" s="4"/>
      <c r="D63" s="563"/>
    </row>
    <row r="64" spans="1:4" x14ac:dyDescent="0.25">
      <c r="A64" s="2" t="s">
        <v>7</v>
      </c>
      <c r="C64" s="2"/>
    </row>
    <row r="65" spans="1:3" x14ac:dyDescent="0.25">
      <c r="A65" s="2" t="s">
        <v>5</v>
      </c>
      <c r="C65" s="1">
        <v>82159</v>
      </c>
    </row>
    <row r="66" spans="1:3" x14ac:dyDescent="0.25">
      <c r="A66" s="2" t="s">
        <v>6</v>
      </c>
      <c r="C66" s="1">
        <v>80647.8</v>
      </c>
    </row>
  </sheetData>
  <mergeCells count="1">
    <mergeCell ref="A1:C1"/>
  </mergeCells>
  <pageMargins left="0.7" right="0.7" top="0.75" bottom="0.75" header="0.3" footer="0.3"/>
  <pageSetup paperSize="9" scale="57" orientation="portrait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332"/>
  <sheetViews>
    <sheetView showGridLines="0" workbookViewId="0">
      <pane xSplit="2" ySplit="4" topLeftCell="C5" activePane="bottomRight" state="frozen"/>
      <selection pane="topRight"/>
      <selection pane="bottomLeft"/>
      <selection pane="bottomRight" sqref="A1:G1"/>
    </sheetView>
  </sheetViews>
  <sheetFormatPr defaultRowHeight="12.75" x14ac:dyDescent="0.2"/>
  <cols>
    <col min="1" max="1" width="43" style="696" customWidth="1"/>
    <col min="2" max="2" width="16.5703125" style="696" customWidth="1"/>
    <col min="3" max="7" width="9.140625" style="696" customWidth="1"/>
    <col min="8" max="8" width="3.7109375" style="696" customWidth="1"/>
    <col min="9" max="11" width="9.140625" style="696" customWidth="1"/>
    <col min="12" max="12" width="9.140625" style="696"/>
    <col min="13" max="18" width="9.140625" style="696" customWidth="1"/>
    <col min="19" max="19" width="3.7109375" style="697" customWidth="1"/>
    <col min="20" max="25" width="9.140625" style="696" customWidth="1"/>
    <col min="26" max="16384" width="9.140625" style="696"/>
  </cols>
  <sheetData>
    <row r="1" spans="1:27" x14ac:dyDescent="0.2">
      <c r="A1" s="1295" t="s">
        <v>888</v>
      </c>
      <c r="B1" s="1295"/>
      <c r="C1" s="1295"/>
      <c r="D1" s="1295"/>
      <c r="E1" s="1295"/>
      <c r="F1" s="1295"/>
      <c r="G1" s="1295"/>
    </row>
    <row r="2" spans="1:27" x14ac:dyDescent="0.2">
      <c r="A2" s="1305"/>
      <c r="B2" s="1305"/>
      <c r="C2" s="792"/>
      <c r="D2" s="1296" t="s">
        <v>887</v>
      </c>
      <c r="E2" s="1296"/>
      <c r="F2" s="1296"/>
      <c r="G2" s="1296"/>
      <c r="I2" s="1296" t="s">
        <v>886</v>
      </c>
      <c r="J2" s="1296"/>
      <c r="K2" s="1296"/>
      <c r="L2" s="1296"/>
      <c r="M2" s="1296"/>
      <c r="N2" s="1306"/>
      <c r="O2" s="1315" t="s">
        <v>885</v>
      </c>
      <c r="P2" s="1296"/>
      <c r="Q2" s="1296"/>
      <c r="R2" s="1296"/>
      <c r="T2" s="1296" t="s">
        <v>884</v>
      </c>
      <c r="U2" s="1296"/>
      <c r="V2" s="1296"/>
      <c r="W2" s="1296"/>
      <c r="Y2" s="747"/>
      <c r="Z2" s="747"/>
      <c r="AA2" s="747"/>
    </row>
    <row r="3" spans="1:27" ht="12.75" customHeight="1" x14ac:dyDescent="0.2">
      <c r="A3" s="790"/>
      <c r="B3" s="1297" t="s">
        <v>871</v>
      </c>
      <c r="C3" s="1298" t="s">
        <v>582</v>
      </c>
      <c r="D3" s="1297" t="s">
        <v>579</v>
      </c>
      <c r="E3" s="1297" t="s">
        <v>746</v>
      </c>
      <c r="F3" s="1297" t="s">
        <v>745</v>
      </c>
      <c r="G3" s="1297" t="s">
        <v>744</v>
      </c>
      <c r="I3" s="1299" t="s">
        <v>788</v>
      </c>
      <c r="J3" s="1308"/>
      <c r="K3" s="1308" t="s">
        <v>787</v>
      </c>
      <c r="L3" s="1297" t="s">
        <v>660</v>
      </c>
      <c r="M3" s="1297" t="s">
        <v>659</v>
      </c>
      <c r="N3" s="1302" t="s">
        <v>658</v>
      </c>
      <c r="O3" s="1311">
        <v>2016</v>
      </c>
      <c r="P3" s="1313">
        <v>2017</v>
      </c>
      <c r="Q3" s="1300">
        <v>2018</v>
      </c>
      <c r="R3" s="1303" t="s">
        <v>870</v>
      </c>
      <c r="S3" s="921"/>
      <c r="T3" s="1299" t="str">
        <f>L3</f>
        <v>2016 NPC</v>
      </c>
      <c r="U3" s="1307" t="s">
        <v>883</v>
      </c>
      <c r="V3" s="1299" t="s">
        <v>882</v>
      </c>
      <c r="W3" s="1303" t="s">
        <v>881</v>
      </c>
      <c r="Y3" s="747"/>
      <c r="Z3" s="747"/>
      <c r="AA3" s="747"/>
    </row>
    <row r="4" spans="1:27" x14ac:dyDescent="0.2">
      <c r="A4" s="790"/>
      <c r="B4" s="1297"/>
      <c r="C4" s="1298"/>
      <c r="D4" s="1297"/>
      <c r="E4" s="1297"/>
      <c r="F4" s="1297"/>
      <c r="G4" s="1297"/>
      <c r="I4" s="725" t="s">
        <v>786</v>
      </c>
      <c r="J4" s="724" t="s">
        <v>785</v>
      </c>
      <c r="K4" s="1308"/>
      <c r="L4" s="1297"/>
      <c r="M4" s="1297"/>
      <c r="N4" s="1302"/>
      <c r="O4" s="1312"/>
      <c r="P4" s="1314"/>
      <c r="Q4" s="1301"/>
      <c r="R4" s="1316"/>
      <c r="S4" s="921"/>
      <c r="T4" s="1299"/>
      <c r="U4" s="1308"/>
      <c r="V4" s="1299"/>
      <c r="W4" s="1304"/>
      <c r="Y4" s="747"/>
      <c r="Z4" s="747"/>
      <c r="AA4" s="747"/>
    </row>
    <row r="5" spans="1:27" x14ac:dyDescent="0.2">
      <c r="A5" s="741" t="s">
        <v>80</v>
      </c>
      <c r="B5" s="740" t="s">
        <v>655</v>
      </c>
      <c r="C5" s="874">
        <f>C6+C17+C25+C26+C34+C47+C39</f>
        <v>29363.974000000002</v>
      </c>
      <c r="D5" s="872">
        <f>D6+D17+D25+D26+D34+D47+D39</f>
        <v>31160.409</v>
      </c>
      <c r="E5" s="873">
        <f>E6+E17+E25+E26+E34+E47+E39</f>
        <v>30428.123</v>
      </c>
      <c r="F5" s="873">
        <f>F6+F17+F25+F26+F34+F47+F39</f>
        <v>31732.287</v>
      </c>
      <c r="G5" s="875">
        <f>G6+G17+G25+G26+G34+G47+G39</f>
        <v>33334.241999999998</v>
      </c>
      <c r="H5" s="795"/>
      <c r="I5" s="872">
        <f t="shared" ref="I5:Q5" si="0">I6+I17+I25+I26+I34+I47+I39</f>
        <v>-391.48206034330002</v>
      </c>
      <c r="J5" s="875">
        <f t="shared" si="0"/>
        <v>551.39188642597435</v>
      </c>
      <c r="K5" s="874">
        <f t="shared" si="0"/>
        <v>31320.318826082676</v>
      </c>
      <c r="L5" s="872">
        <f t="shared" si="0"/>
        <v>31103.890091236928</v>
      </c>
      <c r="M5" s="873">
        <f t="shared" si="0"/>
        <v>32416.581182070426</v>
      </c>
      <c r="N5" s="873">
        <f t="shared" si="0"/>
        <v>33989.449341441425</v>
      </c>
      <c r="O5" s="920">
        <f t="shared" si="0"/>
        <v>-675.39909123693155</v>
      </c>
      <c r="P5" s="873">
        <f t="shared" si="0"/>
        <v>-683.92618207042892</v>
      </c>
      <c r="Q5" s="873">
        <f t="shared" si="0"/>
        <v>-655.20734144142443</v>
      </c>
      <c r="R5" s="919">
        <f t="shared" ref="R5:R36" si="1">L5-K5</f>
        <v>-216.42873484574739</v>
      </c>
      <c r="S5" s="561"/>
      <c r="T5" s="872">
        <f>T6+T17+T26+T34+T47+T39</f>
        <v>31103.890091236928</v>
      </c>
      <c r="U5" s="873">
        <f>U6+U17+U26+U34+U47+U39</f>
        <v>30973.727653403803</v>
      </c>
      <c r="V5" s="872">
        <f>V6+V17+V26+V34+V47+V39</f>
        <v>-130.16243783312041</v>
      </c>
      <c r="W5" s="738">
        <f t="shared" ref="W5:W38" si="2">V5/$U$140*100</f>
        <v>-0.16139614203130204</v>
      </c>
      <c r="Y5" s="880"/>
      <c r="Z5" s="747"/>
      <c r="AA5" s="747"/>
    </row>
    <row r="6" spans="1:27" s="803" customFormat="1" x14ac:dyDescent="0.2">
      <c r="A6" s="621" t="s">
        <v>654</v>
      </c>
      <c r="B6" s="786" t="s">
        <v>869</v>
      </c>
      <c r="C6" s="890">
        <v>8045.2569999999996</v>
      </c>
      <c r="D6" s="913">
        <v>8263.7620000000006</v>
      </c>
      <c r="E6" s="914">
        <v>8485.9709999999995</v>
      </c>
      <c r="F6" s="914">
        <v>8731.393</v>
      </c>
      <c r="G6" s="916">
        <v>9048.2479999999996</v>
      </c>
      <c r="H6" s="806"/>
      <c r="I6" s="913">
        <f>SUM(I7:I16)</f>
        <v>0</v>
      </c>
      <c r="J6" s="916">
        <f>SUM(J7:J16)</f>
        <v>28.998000000000001</v>
      </c>
      <c r="K6" s="915">
        <f t="shared" ref="K6:K37" si="3">D6+I6+J6</f>
        <v>8292.76</v>
      </c>
      <c r="L6" s="913">
        <f t="shared" ref="L6:Q6" si="4">SUM(L7:L16)</f>
        <v>8469.1603771134633</v>
      </c>
      <c r="M6" s="914">
        <f t="shared" si="4"/>
        <v>8712.2132164665654</v>
      </c>
      <c r="N6" s="914">
        <f t="shared" si="4"/>
        <v>9045.6756963319294</v>
      </c>
      <c r="O6" s="913">
        <f t="shared" si="4"/>
        <v>16.810622886536013</v>
      </c>
      <c r="P6" s="914">
        <f t="shared" si="4"/>
        <v>19.179783533435121</v>
      </c>
      <c r="Q6" s="914">
        <f t="shared" si="4"/>
        <v>2.5723036680682831</v>
      </c>
      <c r="R6" s="915">
        <f t="shared" si="1"/>
        <v>176.40037711346304</v>
      </c>
      <c r="S6" s="561"/>
      <c r="T6" s="913">
        <f>SUM(T7:T16)</f>
        <v>8469.1603771134633</v>
      </c>
      <c r="U6" s="914">
        <f>SUM(U7:U16)</f>
        <v>8485.9709999999995</v>
      </c>
      <c r="V6" s="913">
        <f t="shared" ref="V6:V38" si="5">U6-T6</f>
        <v>16.810622886536294</v>
      </c>
      <c r="W6" s="783">
        <f t="shared" si="2"/>
        <v>2.0844490347580832E-2</v>
      </c>
      <c r="Y6" s="880"/>
      <c r="Z6" s="886"/>
      <c r="AA6" s="886"/>
    </row>
    <row r="7" spans="1:27" x14ac:dyDescent="0.2">
      <c r="A7" s="690" t="s">
        <v>868</v>
      </c>
      <c r="B7" s="779"/>
      <c r="C7" s="918">
        <v>5021.1310000000003</v>
      </c>
      <c r="D7" s="881">
        <v>5236.1109999999999</v>
      </c>
      <c r="E7" s="882">
        <v>5423.7510000000002</v>
      </c>
      <c r="F7" s="882">
        <v>5645.1189999999997</v>
      </c>
      <c r="G7" s="884">
        <v>5907.3209999999999</v>
      </c>
      <c r="H7" s="795"/>
      <c r="I7" s="881"/>
      <c r="J7" s="884">
        <v>28.998000000000001</v>
      </c>
      <c r="K7" s="883">
        <f t="shared" si="3"/>
        <v>5265.1089999999995</v>
      </c>
      <c r="L7" s="881">
        <f>E7-11.2-1.1</f>
        <v>5411.451</v>
      </c>
      <c r="M7" s="882">
        <f>F7-1.48</f>
        <v>5643.6390000000001</v>
      </c>
      <c r="N7" s="882">
        <f>G7-1.5</f>
        <v>5905.8209999999999</v>
      </c>
      <c r="O7" s="881">
        <f t="shared" ref="O7:O16" si="6">E7-L7</f>
        <v>12.300000000000182</v>
      </c>
      <c r="P7" s="882">
        <f t="shared" ref="P7:P16" si="7">F7-M7</f>
        <v>1.4799999999995634</v>
      </c>
      <c r="Q7" s="882">
        <f t="shared" ref="Q7:Q16" si="8">G7-N7</f>
        <v>1.5</v>
      </c>
      <c r="R7" s="883">
        <f t="shared" si="1"/>
        <v>146.34200000000055</v>
      </c>
      <c r="S7" s="561"/>
      <c r="T7" s="881">
        <f t="shared" ref="T7:T16" si="9">L7</f>
        <v>5411.451</v>
      </c>
      <c r="U7" s="882">
        <f t="shared" ref="U7:U16" si="10">E7</f>
        <v>5423.7510000000002</v>
      </c>
      <c r="V7" s="881">
        <f t="shared" si="5"/>
        <v>12.300000000000182</v>
      </c>
      <c r="W7" s="751">
        <f t="shared" si="2"/>
        <v>1.5251500970888459E-2</v>
      </c>
      <c r="Y7" s="880"/>
      <c r="Z7" s="747"/>
      <c r="AA7" s="747"/>
    </row>
    <row r="8" spans="1:27" x14ac:dyDescent="0.2">
      <c r="A8" s="690" t="s">
        <v>867</v>
      </c>
      <c r="B8" s="779"/>
      <c r="C8" s="918">
        <v>2014.9929999999999</v>
      </c>
      <c r="D8" s="881">
        <v>2082.221</v>
      </c>
      <c r="E8" s="882">
        <v>2112.5479999999998</v>
      </c>
      <c r="F8" s="882">
        <v>2171.7910000000002</v>
      </c>
      <c r="G8" s="884">
        <v>2208.3870000000002</v>
      </c>
      <c r="H8" s="795"/>
      <c r="I8" s="881"/>
      <c r="J8" s="884"/>
      <c r="K8" s="883">
        <f t="shared" si="3"/>
        <v>2082.221</v>
      </c>
      <c r="L8" s="881">
        <f>E8-5.54</f>
        <v>2107.0079999999998</v>
      </c>
      <c r="M8" s="882">
        <f>F8-28.55</f>
        <v>2143.241</v>
      </c>
      <c r="N8" s="882">
        <f>G8-28.62</f>
        <v>2179.7670000000003</v>
      </c>
      <c r="O8" s="881">
        <f t="shared" si="6"/>
        <v>5.5399999999999636</v>
      </c>
      <c r="P8" s="882">
        <f t="shared" si="7"/>
        <v>28.550000000000182</v>
      </c>
      <c r="Q8" s="882">
        <f t="shared" si="8"/>
        <v>28.619999999999891</v>
      </c>
      <c r="R8" s="883">
        <f t="shared" si="1"/>
        <v>24.786999999999807</v>
      </c>
      <c r="S8" s="561"/>
      <c r="T8" s="881">
        <f t="shared" si="9"/>
        <v>2107.0079999999998</v>
      </c>
      <c r="U8" s="882">
        <f t="shared" si="10"/>
        <v>2112.5479999999998</v>
      </c>
      <c r="V8" s="881">
        <f t="shared" si="5"/>
        <v>5.5399999999999636</v>
      </c>
      <c r="W8" s="751">
        <f t="shared" si="2"/>
        <v>6.8693752340422964E-3</v>
      </c>
      <c r="Y8" s="880"/>
      <c r="Z8" s="747"/>
      <c r="AA8" s="747"/>
    </row>
    <row r="9" spans="1:27" x14ac:dyDescent="0.2">
      <c r="A9" s="690" t="s">
        <v>866</v>
      </c>
      <c r="B9" s="779"/>
      <c r="C9" s="918">
        <f>320.453*2/3</f>
        <v>213.63533333333331</v>
      </c>
      <c r="D9" s="881">
        <v>227.77199999999999</v>
      </c>
      <c r="E9" s="882">
        <v>233.477</v>
      </c>
      <c r="F9" s="882">
        <v>241.28</v>
      </c>
      <c r="G9" s="884">
        <v>250.49100000000001</v>
      </c>
      <c r="H9" s="795"/>
      <c r="I9" s="881"/>
      <c r="J9" s="884"/>
      <c r="K9" s="883">
        <f t="shared" si="3"/>
        <v>227.77199999999999</v>
      </c>
      <c r="L9" s="881">
        <f t="shared" ref="L9:N13" si="11">E9</f>
        <v>233.477</v>
      </c>
      <c r="M9" s="882">
        <f t="shared" si="11"/>
        <v>241.28</v>
      </c>
      <c r="N9" s="882">
        <f t="shared" si="11"/>
        <v>250.49100000000001</v>
      </c>
      <c r="O9" s="881">
        <f t="shared" si="6"/>
        <v>0</v>
      </c>
      <c r="P9" s="882">
        <f t="shared" si="7"/>
        <v>0</v>
      </c>
      <c r="Q9" s="882">
        <f t="shared" si="8"/>
        <v>0</v>
      </c>
      <c r="R9" s="883">
        <f t="shared" si="1"/>
        <v>5.7050000000000125</v>
      </c>
      <c r="S9" s="561"/>
      <c r="T9" s="881">
        <f t="shared" si="9"/>
        <v>233.477</v>
      </c>
      <c r="U9" s="882">
        <f t="shared" si="10"/>
        <v>233.477</v>
      </c>
      <c r="V9" s="881">
        <f t="shared" si="5"/>
        <v>0</v>
      </c>
      <c r="W9" s="751">
        <f t="shared" si="2"/>
        <v>0</v>
      </c>
      <c r="Y9" s="880"/>
      <c r="Z9" s="747"/>
      <c r="AA9" s="747"/>
    </row>
    <row r="10" spans="1:27" x14ac:dyDescent="0.2">
      <c r="A10" s="690" t="s">
        <v>865</v>
      </c>
      <c r="B10" s="779"/>
      <c r="C10" s="918">
        <v>150.82400000000001</v>
      </c>
      <c r="D10" s="881">
        <f>13.786+137.465</f>
        <v>151.251</v>
      </c>
      <c r="E10" s="882">
        <v>141.916</v>
      </c>
      <c r="F10" s="882">
        <v>149.886</v>
      </c>
      <c r="G10" s="884">
        <v>158.511</v>
      </c>
      <c r="H10" s="795"/>
      <c r="I10" s="881"/>
      <c r="J10" s="884"/>
      <c r="K10" s="883">
        <f t="shared" si="3"/>
        <v>151.251</v>
      </c>
      <c r="L10" s="881">
        <f t="shared" si="11"/>
        <v>141.916</v>
      </c>
      <c r="M10" s="882">
        <f t="shared" si="11"/>
        <v>149.886</v>
      </c>
      <c r="N10" s="882">
        <f t="shared" si="11"/>
        <v>158.511</v>
      </c>
      <c r="O10" s="881">
        <f t="shared" si="6"/>
        <v>0</v>
      </c>
      <c r="P10" s="882">
        <f t="shared" si="7"/>
        <v>0</v>
      </c>
      <c r="Q10" s="882">
        <f t="shared" si="8"/>
        <v>0</v>
      </c>
      <c r="R10" s="883">
        <f t="shared" si="1"/>
        <v>-9.335000000000008</v>
      </c>
      <c r="S10" s="561"/>
      <c r="T10" s="881">
        <f t="shared" si="9"/>
        <v>141.916</v>
      </c>
      <c r="U10" s="882">
        <f t="shared" si="10"/>
        <v>141.916</v>
      </c>
      <c r="V10" s="881">
        <f t="shared" si="5"/>
        <v>0</v>
      </c>
      <c r="W10" s="751">
        <f t="shared" si="2"/>
        <v>0</v>
      </c>
      <c r="Y10" s="880"/>
      <c r="Z10" s="747"/>
      <c r="AA10" s="747"/>
    </row>
    <row r="11" spans="1:27" x14ac:dyDescent="0.2">
      <c r="A11" s="690" t="s">
        <v>864</v>
      </c>
      <c r="B11" s="779"/>
      <c r="C11" s="918">
        <v>7.1128</v>
      </c>
      <c r="D11" s="881">
        <f>7.4887</f>
        <v>7.4886999999999997</v>
      </c>
      <c r="E11" s="882">
        <f>7.4664</f>
        <v>7.4664000000000001</v>
      </c>
      <c r="F11" s="882">
        <f>7.4664</f>
        <v>7.4664000000000001</v>
      </c>
      <c r="G11" s="884">
        <f>7.4664</f>
        <v>7.4664000000000001</v>
      </c>
      <c r="H11" s="795"/>
      <c r="I11" s="881"/>
      <c r="J11" s="884"/>
      <c r="K11" s="883">
        <f t="shared" si="3"/>
        <v>7.4886999999999997</v>
      </c>
      <c r="L11" s="881">
        <f t="shared" si="11"/>
        <v>7.4664000000000001</v>
      </c>
      <c r="M11" s="882">
        <f t="shared" si="11"/>
        <v>7.4664000000000001</v>
      </c>
      <c r="N11" s="882">
        <f t="shared" si="11"/>
        <v>7.4664000000000001</v>
      </c>
      <c r="O11" s="881">
        <f t="shared" si="6"/>
        <v>0</v>
      </c>
      <c r="P11" s="882">
        <f t="shared" si="7"/>
        <v>0</v>
      </c>
      <c r="Q11" s="882">
        <f t="shared" si="8"/>
        <v>0</v>
      </c>
      <c r="R11" s="883">
        <f t="shared" si="1"/>
        <v>-2.2299999999999542E-2</v>
      </c>
      <c r="S11" s="561"/>
      <c r="T11" s="881">
        <f t="shared" si="9"/>
        <v>7.4664000000000001</v>
      </c>
      <c r="U11" s="882">
        <f t="shared" si="10"/>
        <v>7.4664000000000001</v>
      </c>
      <c r="V11" s="881">
        <f t="shared" si="5"/>
        <v>0</v>
      </c>
      <c r="W11" s="751">
        <f t="shared" si="2"/>
        <v>0</v>
      </c>
      <c r="Y11" s="880"/>
      <c r="Z11" s="747"/>
      <c r="AA11" s="747"/>
    </row>
    <row r="12" spans="1:27" x14ac:dyDescent="0.2">
      <c r="A12" s="690" t="s">
        <v>863</v>
      </c>
      <c r="B12" s="779"/>
      <c r="C12" s="918">
        <v>153.191</v>
      </c>
      <c r="D12" s="881">
        <v>109.178</v>
      </c>
      <c r="E12" s="882">
        <v>113.806</v>
      </c>
      <c r="F12" s="882">
        <v>59.893999999999998</v>
      </c>
      <c r="G12" s="884">
        <v>62.918999999999997</v>
      </c>
      <c r="H12" s="795"/>
      <c r="I12" s="881"/>
      <c r="J12" s="884"/>
      <c r="K12" s="883">
        <f t="shared" si="3"/>
        <v>109.178</v>
      </c>
      <c r="L12" s="881">
        <f t="shared" si="11"/>
        <v>113.806</v>
      </c>
      <c r="M12" s="882">
        <f t="shared" si="11"/>
        <v>59.893999999999998</v>
      </c>
      <c r="N12" s="882">
        <f t="shared" si="11"/>
        <v>62.918999999999997</v>
      </c>
      <c r="O12" s="881">
        <f t="shared" si="6"/>
        <v>0</v>
      </c>
      <c r="P12" s="882">
        <f t="shared" si="7"/>
        <v>0</v>
      </c>
      <c r="Q12" s="882">
        <f t="shared" si="8"/>
        <v>0</v>
      </c>
      <c r="R12" s="883">
        <f t="shared" si="1"/>
        <v>4.6280000000000001</v>
      </c>
      <c r="S12" s="561"/>
      <c r="T12" s="881">
        <f t="shared" si="9"/>
        <v>113.806</v>
      </c>
      <c r="U12" s="882">
        <f t="shared" si="10"/>
        <v>113.806</v>
      </c>
      <c r="V12" s="881">
        <f t="shared" si="5"/>
        <v>0</v>
      </c>
      <c r="W12" s="751">
        <f t="shared" si="2"/>
        <v>0</v>
      </c>
      <c r="Y12" s="880"/>
      <c r="Z12" s="747"/>
      <c r="AA12" s="747"/>
    </row>
    <row r="13" spans="1:27" x14ac:dyDescent="0.2">
      <c r="A13" s="690" t="s">
        <v>862</v>
      </c>
      <c r="B13" s="779"/>
      <c r="C13" s="918">
        <v>148.18899999999999</v>
      </c>
      <c r="D13" s="881">
        <v>150</v>
      </c>
      <c r="E13" s="882">
        <v>145</v>
      </c>
      <c r="F13" s="882">
        <v>145</v>
      </c>
      <c r="G13" s="884">
        <v>145</v>
      </c>
      <c r="H13" s="795"/>
      <c r="I13" s="881"/>
      <c r="J13" s="884"/>
      <c r="K13" s="883">
        <f t="shared" si="3"/>
        <v>150</v>
      </c>
      <c r="L13" s="881">
        <f t="shared" si="11"/>
        <v>145</v>
      </c>
      <c r="M13" s="882">
        <f t="shared" si="11"/>
        <v>145</v>
      </c>
      <c r="N13" s="882">
        <f t="shared" si="11"/>
        <v>145</v>
      </c>
      <c r="O13" s="881">
        <f t="shared" si="6"/>
        <v>0</v>
      </c>
      <c r="P13" s="882">
        <f t="shared" si="7"/>
        <v>0</v>
      </c>
      <c r="Q13" s="882">
        <f t="shared" si="8"/>
        <v>0</v>
      </c>
      <c r="R13" s="883">
        <f t="shared" si="1"/>
        <v>-5</v>
      </c>
      <c r="S13" s="561"/>
      <c r="T13" s="881">
        <f t="shared" si="9"/>
        <v>145</v>
      </c>
      <c r="U13" s="882">
        <f t="shared" si="10"/>
        <v>145</v>
      </c>
      <c r="V13" s="881">
        <f t="shared" si="5"/>
        <v>0</v>
      </c>
      <c r="W13" s="751">
        <f t="shared" si="2"/>
        <v>0</v>
      </c>
      <c r="Y13" s="880"/>
      <c r="Z13" s="747"/>
      <c r="AA13" s="747"/>
    </row>
    <row r="14" spans="1:27" x14ac:dyDescent="0.2">
      <c r="A14" s="690" t="s">
        <v>861</v>
      </c>
      <c r="B14" s="779"/>
      <c r="C14" s="918">
        <v>32.369999999999997</v>
      </c>
      <c r="D14" s="881">
        <v>8.5440000000000005</v>
      </c>
      <c r="E14" s="882">
        <v>8.48</v>
      </c>
      <c r="F14" s="882">
        <v>8.8000000000000007</v>
      </c>
      <c r="G14" s="884">
        <v>9.1470000000000002</v>
      </c>
      <c r="H14" s="795"/>
      <c r="I14" s="881"/>
      <c r="J14" s="884"/>
      <c r="K14" s="883">
        <f t="shared" si="3"/>
        <v>8.5440000000000005</v>
      </c>
      <c r="L14" s="881">
        <v>8.9296771134638746</v>
      </c>
      <c r="M14" s="882">
        <v>9.4105164665659604</v>
      </c>
      <c r="N14" s="882">
        <v>9.8689963319291802</v>
      </c>
      <c r="O14" s="881">
        <f t="shared" si="6"/>
        <v>-0.44967711346387418</v>
      </c>
      <c r="P14" s="882">
        <f t="shared" si="7"/>
        <v>-0.6105164665659597</v>
      </c>
      <c r="Q14" s="882">
        <f t="shared" si="8"/>
        <v>-0.72199633192918</v>
      </c>
      <c r="R14" s="883">
        <f t="shared" si="1"/>
        <v>0.38567711346387412</v>
      </c>
      <c r="S14" s="561"/>
      <c r="T14" s="881">
        <f t="shared" si="9"/>
        <v>8.9296771134638746</v>
      </c>
      <c r="U14" s="882">
        <f t="shared" si="10"/>
        <v>8.48</v>
      </c>
      <c r="V14" s="881">
        <f t="shared" si="5"/>
        <v>-0.44967711346387418</v>
      </c>
      <c r="W14" s="751">
        <f t="shared" si="2"/>
        <v>-5.5758137663256056E-4</v>
      </c>
      <c r="Y14" s="880"/>
      <c r="Z14" s="747"/>
      <c r="AA14" s="747"/>
    </row>
    <row r="15" spans="1:27" x14ac:dyDescent="0.2">
      <c r="A15" s="690" t="s">
        <v>860</v>
      </c>
      <c r="B15" s="779"/>
      <c r="C15" s="918">
        <v>52.466000000000001</v>
      </c>
      <c r="D15" s="881">
        <v>52.625999999999998</v>
      </c>
      <c r="E15" s="882">
        <v>54.112000000000002</v>
      </c>
      <c r="F15" s="882">
        <v>55.895000000000003</v>
      </c>
      <c r="G15" s="884">
        <v>57.959000000000003</v>
      </c>
      <c r="H15" s="795"/>
      <c r="I15" s="881"/>
      <c r="J15" s="884"/>
      <c r="K15" s="883">
        <f t="shared" si="3"/>
        <v>52.625999999999998</v>
      </c>
      <c r="L15" s="881">
        <f>E15</f>
        <v>54.112000000000002</v>
      </c>
      <c r="M15" s="882">
        <f>F15</f>
        <v>55.895000000000003</v>
      </c>
      <c r="N15" s="882">
        <f>G15</f>
        <v>57.959000000000003</v>
      </c>
      <c r="O15" s="881">
        <f t="shared" si="6"/>
        <v>0</v>
      </c>
      <c r="P15" s="882">
        <f t="shared" si="7"/>
        <v>0</v>
      </c>
      <c r="Q15" s="882">
        <f t="shared" si="8"/>
        <v>0</v>
      </c>
      <c r="R15" s="883">
        <f t="shared" si="1"/>
        <v>1.4860000000000042</v>
      </c>
      <c r="S15" s="561"/>
      <c r="T15" s="881">
        <f t="shared" si="9"/>
        <v>54.112000000000002</v>
      </c>
      <c r="U15" s="882">
        <f t="shared" si="10"/>
        <v>54.112000000000002</v>
      </c>
      <c r="V15" s="881">
        <f t="shared" si="5"/>
        <v>0</v>
      </c>
      <c r="W15" s="751">
        <f t="shared" si="2"/>
        <v>0</v>
      </c>
      <c r="Y15" s="880"/>
      <c r="Z15" s="747"/>
      <c r="AA15" s="747"/>
    </row>
    <row r="16" spans="1:27" x14ac:dyDescent="0.2">
      <c r="A16" s="690" t="s">
        <v>1</v>
      </c>
      <c r="B16" s="779"/>
      <c r="C16" s="883">
        <f>C6-SUM(C7:C15)</f>
        <v>251.34486666666635</v>
      </c>
      <c r="D16" s="881">
        <f>D6-SUM(D7:D15)</f>
        <v>238.57030000000032</v>
      </c>
      <c r="E16" s="882">
        <f>E6-SUM(E7:E15)</f>
        <v>245.41460000000006</v>
      </c>
      <c r="F16" s="882">
        <f>F6-SUM(F7:F15)</f>
        <v>246.26160000000164</v>
      </c>
      <c r="G16" s="884">
        <f>G6-SUM(G7:G15)</f>
        <v>241.04659999999785</v>
      </c>
      <c r="H16" s="795"/>
      <c r="I16" s="881"/>
      <c r="J16" s="884"/>
      <c r="K16" s="883">
        <f t="shared" si="3"/>
        <v>238.57030000000032</v>
      </c>
      <c r="L16" s="881">
        <f>K16+7.424</f>
        <v>245.99430000000032</v>
      </c>
      <c r="M16" s="882">
        <f>L16+10.507</f>
        <v>256.5013000000003</v>
      </c>
      <c r="N16" s="882">
        <f>M16+11.371</f>
        <v>267.87230000000028</v>
      </c>
      <c r="O16" s="881">
        <f t="shared" si="6"/>
        <v>-0.57970000000025834</v>
      </c>
      <c r="P16" s="882">
        <f t="shared" si="7"/>
        <v>-10.239699999998663</v>
      </c>
      <c r="Q16" s="882">
        <f t="shared" si="8"/>
        <v>-26.825700000002428</v>
      </c>
      <c r="R16" s="883">
        <f t="shared" si="1"/>
        <v>7.4240000000000066</v>
      </c>
      <c r="S16" s="561"/>
      <c r="T16" s="881">
        <f t="shared" si="9"/>
        <v>245.99430000000032</v>
      </c>
      <c r="U16" s="882">
        <f t="shared" si="10"/>
        <v>245.41460000000006</v>
      </c>
      <c r="V16" s="881">
        <f t="shared" si="5"/>
        <v>-0.57970000000025834</v>
      </c>
      <c r="W16" s="751">
        <f t="shared" si="2"/>
        <v>-7.1880448071771116E-4</v>
      </c>
      <c r="Y16" s="880"/>
      <c r="Z16" s="747"/>
      <c r="AA16" s="747"/>
    </row>
    <row r="17" spans="1:27" s="803" customFormat="1" x14ac:dyDescent="0.2">
      <c r="A17" s="621" t="s">
        <v>665</v>
      </c>
      <c r="B17" s="786" t="s">
        <v>859</v>
      </c>
      <c r="C17" s="890">
        <v>5120.1189999999997</v>
      </c>
      <c r="D17" s="917">
        <v>5481.6120000000001</v>
      </c>
      <c r="E17" s="914">
        <v>5727.69</v>
      </c>
      <c r="F17" s="914">
        <v>5990.6530000000002</v>
      </c>
      <c r="G17" s="916">
        <v>6421.567</v>
      </c>
      <c r="H17" s="806"/>
      <c r="I17" s="913">
        <f>SUM(I18:I24)</f>
        <v>0</v>
      </c>
      <c r="J17" s="916">
        <f>SUM(J18:J24)</f>
        <v>0</v>
      </c>
      <c r="K17" s="890">
        <f t="shared" si="3"/>
        <v>5481.6120000000001</v>
      </c>
      <c r="L17" s="913">
        <f t="shared" ref="L17:Q17" si="12">SUM(L18:L24)</f>
        <v>5736.3933000000006</v>
      </c>
      <c r="M17" s="914">
        <f t="shared" si="12"/>
        <v>5994.4913000000006</v>
      </c>
      <c r="N17" s="914">
        <f t="shared" si="12"/>
        <v>6428.2813000000015</v>
      </c>
      <c r="O17" s="913">
        <f t="shared" si="12"/>
        <v>-8.7033000000015761</v>
      </c>
      <c r="P17" s="914">
        <f t="shared" si="12"/>
        <v>-3.8382999999998901</v>
      </c>
      <c r="Q17" s="914">
        <f t="shared" si="12"/>
        <v>-6.7143000000014581</v>
      </c>
      <c r="R17" s="915">
        <f t="shared" si="1"/>
        <v>254.78130000000056</v>
      </c>
      <c r="S17" s="561"/>
      <c r="T17" s="913">
        <f>SUM(T18:T24)</f>
        <v>5736.3933000000006</v>
      </c>
      <c r="U17" s="914">
        <f>SUM(U18:U24)</f>
        <v>5727.69</v>
      </c>
      <c r="V17" s="913">
        <f t="shared" si="5"/>
        <v>-8.7033000000010361</v>
      </c>
      <c r="W17" s="783">
        <f t="shared" si="2"/>
        <v>-1.0791738894304662E-2</v>
      </c>
      <c r="Y17" s="880"/>
      <c r="Z17" s="886"/>
      <c r="AA17" s="886"/>
    </row>
    <row r="18" spans="1:27" x14ac:dyDescent="0.2">
      <c r="A18" s="690" t="s">
        <v>858</v>
      </c>
      <c r="B18" s="779"/>
      <c r="C18" s="918">
        <v>2278.078</v>
      </c>
      <c r="D18" s="892">
        <v>2422.61</v>
      </c>
      <c r="E18" s="882">
        <v>2554.893</v>
      </c>
      <c r="F18" s="882">
        <v>2708.6989999999996</v>
      </c>
      <c r="G18" s="884">
        <v>2885.627</v>
      </c>
      <c r="H18" s="795"/>
      <c r="I18" s="892"/>
      <c r="J18" s="903"/>
      <c r="K18" s="883">
        <f t="shared" si="3"/>
        <v>2422.61</v>
      </c>
      <c r="L18" s="881">
        <f>E18+4.547</f>
        <v>2559.44</v>
      </c>
      <c r="M18" s="882">
        <f>F18+4.747-0.017</f>
        <v>2713.4289999999996</v>
      </c>
      <c r="N18" s="882">
        <f>G18+4.965-0.017</f>
        <v>2890.5750000000003</v>
      </c>
      <c r="O18" s="881">
        <f t="shared" ref="O18:Q24" si="13">E18-L18</f>
        <v>-4.5470000000000255</v>
      </c>
      <c r="P18" s="882">
        <f t="shared" si="13"/>
        <v>-4.7300000000000182</v>
      </c>
      <c r="Q18" s="882">
        <f t="shared" si="13"/>
        <v>-4.9480000000003201</v>
      </c>
      <c r="R18" s="883">
        <f t="shared" si="1"/>
        <v>136.82999999999993</v>
      </c>
      <c r="S18" s="561"/>
      <c r="T18" s="881">
        <f t="shared" ref="T18:T25" si="14">L18</f>
        <v>2559.44</v>
      </c>
      <c r="U18" s="882">
        <f t="shared" ref="U18:U25" si="15">E18</f>
        <v>2554.893</v>
      </c>
      <c r="V18" s="881">
        <f t="shared" si="5"/>
        <v>-4.5470000000000255</v>
      </c>
      <c r="W18" s="751">
        <f t="shared" si="2"/>
        <v>-5.6380955215145677E-3</v>
      </c>
      <c r="Y18" s="880"/>
      <c r="Z18" s="747"/>
      <c r="AA18" s="747"/>
    </row>
    <row r="19" spans="1:27" x14ac:dyDescent="0.2">
      <c r="A19" s="690" t="s">
        <v>857</v>
      </c>
      <c r="B19" s="779"/>
      <c r="C19" s="918">
        <v>2342.4720000000002</v>
      </c>
      <c r="D19" s="892">
        <v>2575.1279999999997</v>
      </c>
      <c r="E19" s="882">
        <v>2676.886</v>
      </c>
      <c r="F19" s="882">
        <v>2846.172</v>
      </c>
      <c r="G19" s="884">
        <v>3078.8440000000001</v>
      </c>
      <c r="H19" s="795"/>
      <c r="I19" s="881"/>
      <c r="J19" s="884"/>
      <c r="K19" s="883">
        <f t="shared" si="3"/>
        <v>2575.1279999999997</v>
      </c>
      <c r="L19" s="881">
        <f>E19-2.617</f>
        <v>2674.2689999999998</v>
      </c>
      <c r="M19" s="882">
        <f>F19-2.617</f>
        <v>2843.5549999999998</v>
      </c>
      <c r="N19" s="882">
        <f>G19</f>
        <v>3078.8440000000001</v>
      </c>
      <c r="O19" s="881">
        <f t="shared" si="13"/>
        <v>2.6170000000001892</v>
      </c>
      <c r="P19" s="882">
        <f t="shared" si="13"/>
        <v>2.6170000000001892</v>
      </c>
      <c r="Q19" s="882">
        <f t="shared" si="13"/>
        <v>0</v>
      </c>
      <c r="R19" s="883">
        <f t="shared" si="1"/>
        <v>99.141000000000076</v>
      </c>
      <c r="S19" s="561"/>
      <c r="T19" s="881">
        <f t="shared" si="14"/>
        <v>2674.2689999999998</v>
      </c>
      <c r="U19" s="882">
        <f t="shared" si="15"/>
        <v>2676.886</v>
      </c>
      <c r="V19" s="881">
        <f t="shared" si="5"/>
        <v>2.6170000000001892</v>
      </c>
      <c r="W19" s="751">
        <f t="shared" si="2"/>
        <v>3.2449738244566982E-3</v>
      </c>
      <c r="Y19" s="880"/>
      <c r="Z19" s="747"/>
      <c r="AA19" s="747"/>
    </row>
    <row r="20" spans="1:27" x14ac:dyDescent="0.2">
      <c r="A20" s="690" t="s">
        <v>856</v>
      </c>
      <c r="B20" s="779"/>
      <c r="C20" s="918">
        <v>175.06100000000001</v>
      </c>
      <c r="D20" s="892">
        <v>158.95500000000001</v>
      </c>
      <c r="E20" s="882">
        <v>166.803</v>
      </c>
      <c r="F20" s="882">
        <v>179.80699999999999</v>
      </c>
      <c r="G20" s="884">
        <v>197.06899999999999</v>
      </c>
      <c r="H20" s="795"/>
      <c r="I20" s="892"/>
      <c r="J20" s="903"/>
      <c r="K20" s="883">
        <f t="shared" si="3"/>
        <v>158.95500000000001</v>
      </c>
      <c r="L20" s="881">
        <f>E20+5.205</f>
        <v>172.00800000000001</v>
      </c>
      <c r="M20" s="882">
        <f>F20</f>
        <v>179.80699999999999</v>
      </c>
      <c r="N20" s="882">
        <f>G20</f>
        <v>197.06899999999999</v>
      </c>
      <c r="O20" s="881">
        <f t="shared" si="13"/>
        <v>-5.2050000000000125</v>
      </c>
      <c r="P20" s="882">
        <f t="shared" si="13"/>
        <v>0</v>
      </c>
      <c r="Q20" s="882">
        <f t="shared" si="13"/>
        <v>0</v>
      </c>
      <c r="R20" s="883">
        <f t="shared" si="1"/>
        <v>13.052999999999997</v>
      </c>
      <c r="S20" s="561"/>
      <c r="T20" s="881">
        <f t="shared" si="14"/>
        <v>172.00800000000001</v>
      </c>
      <c r="U20" s="882">
        <f t="shared" si="15"/>
        <v>166.803</v>
      </c>
      <c r="V20" s="881">
        <f t="shared" si="5"/>
        <v>-5.2050000000000125</v>
      </c>
      <c r="W20" s="751">
        <f t="shared" si="2"/>
        <v>-6.4539888254856459E-3</v>
      </c>
      <c r="X20" s="747"/>
      <c r="Y20" s="880"/>
      <c r="Z20" s="747"/>
      <c r="AA20" s="747"/>
    </row>
    <row r="21" spans="1:27" x14ac:dyDescent="0.2">
      <c r="A21" s="690" t="s">
        <v>855</v>
      </c>
      <c r="B21" s="779"/>
      <c r="C21" s="918">
        <f>320.453/3</f>
        <v>106.81766666666665</v>
      </c>
      <c r="D21" s="892">
        <v>105.00500000000001</v>
      </c>
      <c r="E21" s="882">
        <v>107.562</v>
      </c>
      <c r="F21" s="882">
        <v>111.033</v>
      </c>
      <c r="G21" s="884">
        <v>115.126</v>
      </c>
      <c r="H21" s="795"/>
      <c r="I21" s="892"/>
      <c r="J21" s="903"/>
      <c r="K21" s="883">
        <f t="shared" si="3"/>
        <v>105.00500000000001</v>
      </c>
      <c r="L21" s="881">
        <f>E21</f>
        <v>107.562</v>
      </c>
      <c r="M21" s="882">
        <f>F21</f>
        <v>111.033</v>
      </c>
      <c r="N21" s="882">
        <f>G21</f>
        <v>115.126</v>
      </c>
      <c r="O21" s="881">
        <f t="shared" si="13"/>
        <v>0</v>
      </c>
      <c r="P21" s="882">
        <f t="shared" si="13"/>
        <v>0</v>
      </c>
      <c r="Q21" s="882">
        <f t="shared" si="13"/>
        <v>0</v>
      </c>
      <c r="R21" s="883">
        <f t="shared" si="1"/>
        <v>2.5569999999999879</v>
      </c>
      <c r="S21" s="561"/>
      <c r="T21" s="881">
        <f t="shared" si="14"/>
        <v>107.562</v>
      </c>
      <c r="U21" s="882">
        <f t="shared" si="15"/>
        <v>107.562</v>
      </c>
      <c r="V21" s="881">
        <f t="shared" si="5"/>
        <v>0</v>
      </c>
      <c r="W21" s="751">
        <f t="shared" si="2"/>
        <v>0</v>
      </c>
      <c r="X21" s="747"/>
      <c r="Y21" s="880"/>
      <c r="Z21" s="747"/>
      <c r="AA21" s="747"/>
    </row>
    <row r="22" spans="1:27" x14ac:dyDescent="0.2">
      <c r="A22" s="690" t="s">
        <v>854</v>
      </c>
      <c r="B22" s="779"/>
      <c r="C22" s="918">
        <f>71.128*9/10</f>
        <v>64.015200000000007</v>
      </c>
      <c r="D22" s="892">
        <f>74.887*9/10</f>
        <v>67.398299999999992</v>
      </c>
      <c r="E22" s="902">
        <f>74.664*9/10</f>
        <v>67.197599999999994</v>
      </c>
      <c r="F22" s="902">
        <f>74.664*9/10</f>
        <v>67.197599999999994</v>
      </c>
      <c r="G22" s="903">
        <f>74.664*9/10</f>
        <v>67.197599999999994</v>
      </c>
      <c r="H22" s="795"/>
      <c r="I22" s="892"/>
      <c r="J22" s="903"/>
      <c r="K22" s="883">
        <f t="shared" si="3"/>
        <v>67.398299999999992</v>
      </c>
      <c r="L22" s="881">
        <f>E22</f>
        <v>67.197599999999994</v>
      </c>
      <c r="M22" s="882">
        <f>F22</f>
        <v>67.197599999999994</v>
      </c>
      <c r="N22" s="882">
        <f>G22</f>
        <v>67.197599999999994</v>
      </c>
      <c r="O22" s="881">
        <f t="shared" si="13"/>
        <v>0</v>
      </c>
      <c r="P22" s="882">
        <f t="shared" si="13"/>
        <v>0</v>
      </c>
      <c r="Q22" s="882">
        <f t="shared" si="13"/>
        <v>0</v>
      </c>
      <c r="R22" s="883">
        <f t="shared" si="1"/>
        <v>-0.20069999999999766</v>
      </c>
      <c r="S22" s="561"/>
      <c r="T22" s="881">
        <f t="shared" si="14"/>
        <v>67.197599999999994</v>
      </c>
      <c r="U22" s="882">
        <f t="shared" si="15"/>
        <v>67.197599999999994</v>
      </c>
      <c r="V22" s="881">
        <f t="shared" si="5"/>
        <v>0</v>
      </c>
      <c r="W22" s="751">
        <f t="shared" si="2"/>
        <v>0</v>
      </c>
      <c r="X22" s="747"/>
      <c r="Y22" s="880"/>
      <c r="Z22" s="747"/>
      <c r="AA22" s="747"/>
    </row>
    <row r="23" spans="1:27" x14ac:dyDescent="0.2">
      <c r="A23" s="690" t="s">
        <v>853</v>
      </c>
      <c r="B23" s="779"/>
      <c r="C23" s="918">
        <v>71.418999999999997</v>
      </c>
      <c r="D23" s="892">
        <v>73.046000000000006</v>
      </c>
      <c r="E23" s="902">
        <v>76.447000000000003</v>
      </c>
      <c r="F23" s="902">
        <v>0</v>
      </c>
      <c r="G23" s="903">
        <v>0</v>
      </c>
      <c r="H23" s="795"/>
      <c r="I23" s="892"/>
      <c r="J23" s="903"/>
      <c r="K23" s="883">
        <f t="shared" si="3"/>
        <v>73.046000000000006</v>
      </c>
      <c r="L23" s="881">
        <f>E23</f>
        <v>76.447000000000003</v>
      </c>
      <c r="M23" s="882">
        <f>F23</f>
        <v>0</v>
      </c>
      <c r="N23" s="882">
        <f>G23</f>
        <v>0</v>
      </c>
      <c r="O23" s="881">
        <f t="shared" si="13"/>
        <v>0</v>
      </c>
      <c r="P23" s="882">
        <f t="shared" si="13"/>
        <v>0</v>
      </c>
      <c r="Q23" s="882">
        <f t="shared" si="13"/>
        <v>0</v>
      </c>
      <c r="R23" s="883">
        <f t="shared" si="1"/>
        <v>3.4009999999999962</v>
      </c>
      <c r="S23" s="561"/>
      <c r="T23" s="881">
        <f t="shared" si="14"/>
        <v>76.447000000000003</v>
      </c>
      <c r="U23" s="882">
        <f t="shared" si="15"/>
        <v>76.447000000000003</v>
      </c>
      <c r="V23" s="881">
        <f t="shared" si="5"/>
        <v>0</v>
      </c>
      <c r="W23" s="751">
        <f t="shared" si="2"/>
        <v>0</v>
      </c>
      <c r="X23" s="747"/>
      <c r="Y23" s="880"/>
      <c r="Z23" s="747"/>
      <c r="AA23" s="747"/>
    </row>
    <row r="24" spans="1:27" x14ac:dyDescent="0.2">
      <c r="A24" s="690" t="s">
        <v>1</v>
      </c>
      <c r="B24" s="779"/>
      <c r="C24" s="901">
        <f>C17-SUM(C18:C23)</f>
        <v>82.25613333333331</v>
      </c>
      <c r="D24" s="892">
        <f>D17-SUM(D18:D23)</f>
        <v>79.469700000000557</v>
      </c>
      <c r="E24" s="902">
        <f>E17-SUM(E18:E23)</f>
        <v>77.90139999999883</v>
      </c>
      <c r="F24" s="902">
        <f>F17-SUM(F18:F23)</f>
        <v>77.744400000000496</v>
      </c>
      <c r="G24" s="903">
        <f>G17-SUM(G18:G23)</f>
        <v>77.703399999999419</v>
      </c>
      <c r="H24" s="795"/>
      <c r="I24" s="881"/>
      <c r="J24" s="884"/>
      <c r="K24" s="883">
        <f t="shared" si="3"/>
        <v>79.469700000000557</v>
      </c>
      <c r="L24" s="881">
        <f>K24</f>
        <v>79.469700000000557</v>
      </c>
      <c r="M24" s="882">
        <f>L24</f>
        <v>79.469700000000557</v>
      </c>
      <c r="N24" s="882">
        <f>M24</f>
        <v>79.469700000000557</v>
      </c>
      <c r="O24" s="881">
        <f t="shared" si="13"/>
        <v>-1.5683000000017273</v>
      </c>
      <c r="P24" s="882">
        <f t="shared" si="13"/>
        <v>-1.7253000000000611</v>
      </c>
      <c r="Q24" s="882">
        <f t="shared" si="13"/>
        <v>-1.766300000001138</v>
      </c>
      <c r="R24" s="883">
        <f t="shared" si="1"/>
        <v>0</v>
      </c>
      <c r="S24" s="561"/>
      <c r="T24" s="881">
        <f t="shared" si="14"/>
        <v>79.469700000000557</v>
      </c>
      <c r="U24" s="882">
        <f t="shared" si="15"/>
        <v>77.90139999999883</v>
      </c>
      <c r="V24" s="881">
        <f t="shared" si="5"/>
        <v>-1.5683000000017273</v>
      </c>
      <c r="W24" s="751">
        <f t="shared" si="2"/>
        <v>-1.9446283717618178E-3</v>
      </c>
      <c r="X24" s="747"/>
      <c r="Y24" s="880"/>
      <c r="Z24" s="747"/>
      <c r="AA24" s="747"/>
    </row>
    <row r="25" spans="1:27" s="803" customFormat="1" x14ac:dyDescent="0.2">
      <c r="A25" s="621" t="s">
        <v>651</v>
      </c>
      <c r="B25" s="786" t="s">
        <v>852</v>
      </c>
      <c r="C25" s="890">
        <v>4.0000000000000001E-3</v>
      </c>
      <c r="D25" s="913">
        <v>0</v>
      </c>
      <c r="E25" s="914">
        <v>0</v>
      </c>
      <c r="F25" s="914">
        <v>0</v>
      </c>
      <c r="G25" s="916">
        <v>0</v>
      </c>
      <c r="H25" s="806"/>
      <c r="I25" s="887">
        <v>0</v>
      </c>
      <c r="J25" s="891">
        <v>0</v>
      </c>
      <c r="K25" s="890">
        <f t="shared" si="3"/>
        <v>0</v>
      </c>
      <c r="L25" s="887">
        <v>0</v>
      </c>
      <c r="M25" s="888">
        <v>0</v>
      </c>
      <c r="N25" s="888">
        <v>0</v>
      </c>
      <c r="O25" s="887">
        <v>0</v>
      </c>
      <c r="P25" s="888">
        <v>0</v>
      </c>
      <c r="Q25" s="888">
        <v>0</v>
      </c>
      <c r="R25" s="890">
        <f t="shared" si="1"/>
        <v>0</v>
      </c>
      <c r="S25" s="561"/>
      <c r="T25" s="887">
        <f t="shared" si="14"/>
        <v>0</v>
      </c>
      <c r="U25" s="888">
        <f t="shared" si="15"/>
        <v>0</v>
      </c>
      <c r="V25" s="887">
        <f t="shared" si="5"/>
        <v>0</v>
      </c>
      <c r="W25" s="759">
        <f t="shared" si="2"/>
        <v>0</v>
      </c>
      <c r="X25" s="886"/>
      <c r="Y25" s="880"/>
      <c r="Z25" s="886"/>
      <c r="AA25" s="886"/>
    </row>
    <row r="26" spans="1:27" s="803" customFormat="1" x14ac:dyDescent="0.2">
      <c r="A26" s="621" t="s">
        <v>605</v>
      </c>
      <c r="B26" s="786" t="s">
        <v>851</v>
      </c>
      <c r="C26" s="915">
        <v>10289.231</v>
      </c>
      <c r="D26" s="917">
        <v>10656.438</v>
      </c>
      <c r="E26" s="914">
        <v>10907.697</v>
      </c>
      <c r="F26" s="914">
        <v>11322.611999999999</v>
      </c>
      <c r="G26" s="916">
        <v>11885.249000000002</v>
      </c>
      <c r="H26" s="806"/>
      <c r="I26" s="913">
        <f>SUM(I27:I33)</f>
        <v>0</v>
      </c>
      <c r="J26" s="916">
        <f>SUM(J27:J33)</f>
        <v>185.07899999999998</v>
      </c>
      <c r="K26" s="915">
        <f t="shared" si="3"/>
        <v>10841.517</v>
      </c>
      <c r="L26" s="913">
        <f t="shared" ref="L26:Q26" si="16">SUM(L27:L33)</f>
        <v>11138.184126815531</v>
      </c>
      <c r="M26" s="914">
        <f t="shared" si="16"/>
        <v>11665.598092408893</v>
      </c>
      <c r="N26" s="914">
        <f t="shared" si="16"/>
        <v>12250.596491490081</v>
      </c>
      <c r="O26" s="913">
        <f t="shared" si="16"/>
        <v>-230.487126815534</v>
      </c>
      <c r="P26" s="914">
        <f t="shared" si="16"/>
        <v>-342.98609240889346</v>
      </c>
      <c r="Q26" s="914">
        <f t="shared" si="16"/>
        <v>-365.34749149008064</v>
      </c>
      <c r="R26" s="915">
        <f t="shared" si="1"/>
        <v>296.66712681553145</v>
      </c>
      <c r="S26" s="561"/>
      <c r="T26" s="913">
        <f>SUM(T27:T33)</f>
        <v>11138.184126815531</v>
      </c>
      <c r="U26" s="914">
        <f>SUM(U27:U33)</f>
        <v>11119.737999999999</v>
      </c>
      <c r="V26" s="913">
        <f t="shared" si="5"/>
        <v>-18.446126815531898</v>
      </c>
      <c r="W26" s="783">
        <f t="shared" si="2"/>
        <v>-2.2872448864732699E-2</v>
      </c>
      <c r="X26" s="886"/>
      <c r="Y26" s="880"/>
      <c r="Z26" s="886"/>
      <c r="AA26" s="886"/>
    </row>
    <row r="27" spans="1:27" x14ac:dyDescent="0.2">
      <c r="A27" s="690" t="s">
        <v>850</v>
      </c>
      <c r="B27" s="779"/>
      <c r="C27" s="883">
        <v>5761.8280000000004</v>
      </c>
      <c r="D27" s="892">
        <v>6072.049</v>
      </c>
      <c r="E27" s="882">
        <v>6323.5360000000001</v>
      </c>
      <c r="F27" s="882">
        <v>6625.2960000000003</v>
      </c>
      <c r="G27" s="884">
        <v>6956.3040000000001</v>
      </c>
      <c r="H27" s="795"/>
      <c r="I27" s="892"/>
      <c r="J27" s="903">
        <v>-15.925000000000001</v>
      </c>
      <c r="K27" s="883">
        <f t="shared" si="3"/>
        <v>6056.1239999999998</v>
      </c>
      <c r="L27" s="881">
        <f>E27+1.675-28.474-0.05</f>
        <v>6296.6869999999999</v>
      </c>
      <c r="M27" s="882">
        <f>F27+1.675-30.014-0.083</f>
        <v>6596.8740000000007</v>
      </c>
      <c r="N27" s="882">
        <f>G27+1.675-31.696-0.085</f>
        <v>6926.1980000000003</v>
      </c>
      <c r="O27" s="881">
        <f t="shared" ref="O27:Q33" si="17">E27-L27</f>
        <v>26.84900000000016</v>
      </c>
      <c r="P27" s="882">
        <f t="shared" si="17"/>
        <v>28.421999999999571</v>
      </c>
      <c r="Q27" s="882">
        <f t="shared" si="17"/>
        <v>30.105999999999767</v>
      </c>
      <c r="R27" s="883">
        <f t="shared" si="1"/>
        <v>240.5630000000001</v>
      </c>
      <c r="S27" s="561"/>
      <c r="T27" s="881">
        <f t="shared" ref="T27:T33" si="18">L27</f>
        <v>6296.6869999999999</v>
      </c>
      <c r="U27" s="882">
        <f t="shared" ref="U27:U32" si="19">E27</f>
        <v>6323.5360000000001</v>
      </c>
      <c r="V27" s="881">
        <f t="shared" si="5"/>
        <v>26.84900000000016</v>
      </c>
      <c r="W27" s="751">
        <f t="shared" si="2"/>
        <v>3.3291670696535006E-2</v>
      </c>
      <c r="X27" s="747"/>
      <c r="Y27" s="880"/>
      <c r="Z27" s="747"/>
      <c r="AA27" s="747"/>
    </row>
    <row r="28" spans="1:27" x14ac:dyDescent="0.2">
      <c r="A28" s="690" t="s">
        <v>849</v>
      </c>
      <c r="B28" s="779"/>
      <c r="C28" s="883">
        <v>2778.5540000000001</v>
      </c>
      <c r="D28" s="892">
        <v>2874.16</v>
      </c>
      <c r="E28" s="882">
        <v>2855.0709999999999</v>
      </c>
      <c r="F28" s="882">
        <v>3027.6210000000001</v>
      </c>
      <c r="G28" s="884">
        <v>3215.1750000000002</v>
      </c>
      <c r="H28" s="795"/>
      <c r="I28" s="892"/>
      <c r="J28" s="903"/>
      <c r="K28" s="883">
        <f t="shared" si="3"/>
        <v>2874.16</v>
      </c>
      <c r="L28" s="881">
        <f>E28+0.678+1.809</f>
        <v>2857.558</v>
      </c>
      <c r="M28" s="882">
        <f>F28+0.678+1.936-0.013</f>
        <v>3030.2220000000002</v>
      </c>
      <c r="N28" s="882">
        <f>G28+0.678+2.073-0.013</f>
        <v>3217.913</v>
      </c>
      <c r="O28" s="892">
        <f t="shared" si="17"/>
        <v>-2.48700000000008</v>
      </c>
      <c r="P28" s="902">
        <f t="shared" si="17"/>
        <v>-2.6010000000001128</v>
      </c>
      <c r="Q28" s="902">
        <f t="shared" si="17"/>
        <v>-2.737999999999829</v>
      </c>
      <c r="R28" s="901">
        <f t="shared" si="1"/>
        <v>-16.601999999999862</v>
      </c>
      <c r="S28" s="561"/>
      <c r="T28" s="881">
        <f t="shared" si="18"/>
        <v>2857.558</v>
      </c>
      <c r="U28" s="882">
        <f t="shared" si="19"/>
        <v>2855.0709999999999</v>
      </c>
      <c r="V28" s="881">
        <f t="shared" si="5"/>
        <v>-2.48700000000008</v>
      </c>
      <c r="W28" s="751">
        <f t="shared" si="2"/>
        <v>-3.0837790987479886E-3</v>
      </c>
      <c r="X28" s="747"/>
      <c r="Y28" s="880"/>
      <c r="Z28" s="747"/>
      <c r="AA28" s="747"/>
    </row>
    <row r="29" spans="1:27" x14ac:dyDescent="0.2">
      <c r="A29" s="690" t="s">
        <v>848</v>
      </c>
      <c r="B29" s="779"/>
      <c r="C29" s="883">
        <f>1190.366+21.196</f>
        <v>1211.5619999999999</v>
      </c>
      <c r="D29" s="881">
        <v>1367.4849999999999</v>
      </c>
      <c r="E29" s="882">
        <f>E89</f>
        <v>1377.77</v>
      </c>
      <c r="F29" s="882">
        <f>F89</f>
        <v>1313.0150000000001</v>
      </c>
      <c r="G29" s="884">
        <f>G89</f>
        <v>1353.347</v>
      </c>
      <c r="H29" s="795"/>
      <c r="I29" s="881"/>
      <c r="J29" s="884"/>
      <c r="K29" s="883">
        <f t="shared" si="3"/>
        <v>1367.4849999999999</v>
      </c>
      <c r="L29" s="881">
        <v>1423.9103519417476</v>
      </c>
      <c r="M29" s="882">
        <v>1458.7613046116503</v>
      </c>
      <c r="N29" s="882">
        <v>1503.5696723300969</v>
      </c>
      <c r="O29" s="881">
        <f t="shared" si="17"/>
        <v>-46.140351941747667</v>
      </c>
      <c r="P29" s="882">
        <f t="shared" si="17"/>
        <v>-145.7463046116502</v>
      </c>
      <c r="Q29" s="882">
        <f t="shared" si="17"/>
        <v>-150.22267233009688</v>
      </c>
      <c r="R29" s="883">
        <f t="shared" si="1"/>
        <v>56.425351941747749</v>
      </c>
      <c r="S29" s="561"/>
      <c r="T29" s="881">
        <f t="shared" si="18"/>
        <v>1423.9103519417476</v>
      </c>
      <c r="U29" s="882">
        <f t="shared" si="19"/>
        <v>1377.77</v>
      </c>
      <c r="V29" s="881">
        <f t="shared" si="5"/>
        <v>-46.140351941747667</v>
      </c>
      <c r="W29" s="751">
        <f t="shared" si="2"/>
        <v>-5.7212164425747093E-2</v>
      </c>
      <c r="X29" s="747"/>
      <c r="Y29" s="880"/>
      <c r="Z29" s="747"/>
      <c r="AA29" s="747"/>
    </row>
    <row r="30" spans="1:27" x14ac:dyDescent="0.2">
      <c r="A30" s="690" t="s">
        <v>847</v>
      </c>
      <c r="B30" s="779"/>
      <c r="C30" s="883">
        <f>2.446+206.973</f>
        <v>209.41900000000001</v>
      </c>
      <c r="D30" s="881">
        <v>201.43700000000001</v>
      </c>
      <c r="E30" s="882">
        <v>206.51599999999999</v>
      </c>
      <c r="F30" s="882">
        <v>209.648</v>
      </c>
      <c r="G30" s="884">
        <v>214.09100000000001</v>
      </c>
      <c r="H30" s="795"/>
      <c r="I30" s="881"/>
      <c r="J30" s="884"/>
      <c r="K30" s="883">
        <f t="shared" si="3"/>
        <v>201.43700000000001</v>
      </c>
      <c r="L30" s="881">
        <v>209.74872087378643</v>
      </c>
      <c r="M30" s="882">
        <v>214.88243082524272</v>
      </c>
      <c r="N30" s="882">
        <v>221.4829150485437</v>
      </c>
      <c r="O30" s="881">
        <f t="shared" si="17"/>
        <v>-3.2327208737864339</v>
      </c>
      <c r="P30" s="882">
        <f t="shared" si="17"/>
        <v>-5.2344308252427254</v>
      </c>
      <c r="Q30" s="882">
        <f t="shared" si="17"/>
        <v>-7.3919150485436944</v>
      </c>
      <c r="R30" s="883">
        <f t="shared" si="1"/>
        <v>8.3117208737864132</v>
      </c>
      <c r="S30" s="561"/>
      <c r="T30" s="881">
        <f t="shared" si="18"/>
        <v>209.74872087378643</v>
      </c>
      <c r="U30" s="882">
        <f t="shared" si="19"/>
        <v>206.51599999999999</v>
      </c>
      <c r="V30" s="881">
        <f t="shared" si="5"/>
        <v>-3.2327208737864339</v>
      </c>
      <c r="W30" s="751">
        <f t="shared" si="2"/>
        <v>-4.0084427272491421E-3</v>
      </c>
      <c r="X30" s="747"/>
      <c r="Y30" s="880"/>
      <c r="Z30" s="747"/>
      <c r="AA30" s="747"/>
    </row>
    <row r="31" spans="1:27" x14ac:dyDescent="0.2">
      <c r="A31" s="690" t="s">
        <v>846</v>
      </c>
      <c r="B31" s="779"/>
      <c r="C31" s="883">
        <f>151.301-0.142</f>
        <v>151.15899999999999</v>
      </c>
      <c r="D31" s="881">
        <v>137.006</v>
      </c>
      <c r="E31" s="882">
        <v>144.804</v>
      </c>
      <c r="F31" s="882">
        <v>147.03200000000001</v>
      </c>
      <c r="G31" s="884">
        <v>146.33199999999999</v>
      </c>
      <c r="H31" s="795"/>
      <c r="I31" s="881"/>
      <c r="J31" s="884"/>
      <c r="K31" s="883">
        <f t="shared" si="3"/>
        <v>137.006</v>
      </c>
      <c r="L31" s="881">
        <f>L92</f>
        <v>138.23905399999998</v>
      </c>
      <c r="M31" s="882">
        <f>M92</f>
        <v>140.727356972</v>
      </c>
      <c r="N31" s="882">
        <f>N92</f>
        <v>143.54190411144</v>
      </c>
      <c r="O31" s="881">
        <f t="shared" si="17"/>
        <v>6.5649460000000204</v>
      </c>
      <c r="P31" s="882">
        <f t="shared" si="17"/>
        <v>6.3046430280000152</v>
      </c>
      <c r="Q31" s="882">
        <f t="shared" si="17"/>
        <v>2.7900958885599891</v>
      </c>
      <c r="R31" s="883">
        <f t="shared" si="1"/>
        <v>1.2330539999999814</v>
      </c>
      <c r="S31" s="561"/>
      <c r="T31" s="881">
        <f t="shared" si="18"/>
        <v>138.23905399999998</v>
      </c>
      <c r="U31" s="882">
        <f t="shared" si="19"/>
        <v>144.804</v>
      </c>
      <c r="V31" s="881">
        <f t="shared" si="5"/>
        <v>6.5649460000000204</v>
      </c>
      <c r="W31" s="751">
        <f t="shared" si="2"/>
        <v>8.1402666904739126E-3</v>
      </c>
      <c r="X31" s="747"/>
      <c r="Y31" s="880"/>
      <c r="Z31" s="747"/>
      <c r="AA31" s="747"/>
    </row>
    <row r="32" spans="1:27" x14ac:dyDescent="0.2">
      <c r="A32" s="690" t="s">
        <v>1</v>
      </c>
      <c r="B32" s="779"/>
      <c r="C32" s="845">
        <f>C26-SUM(C27:C31)-C33</f>
        <v>-1.0800249583553523E-12</v>
      </c>
      <c r="D32" s="892">
        <f>D26-SUM(D27:D31)</f>
        <v>4.3010000000012951</v>
      </c>
      <c r="E32" s="902">
        <f>E26-SUM(E27:E31)</f>
        <v>0</v>
      </c>
      <c r="F32" s="902">
        <f>F26-SUM(F27:F31)</f>
        <v>0</v>
      </c>
      <c r="G32" s="903">
        <f>G26-SUM(G27:G31)</f>
        <v>0</v>
      </c>
      <c r="H32" s="795"/>
      <c r="I32" s="881"/>
      <c r="J32" s="884"/>
      <c r="K32" s="883">
        <f t="shared" si="3"/>
        <v>4.3010000000012951</v>
      </c>
      <c r="L32" s="881">
        <v>0</v>
      </c>
      <c r="M32" s="882">
        <v>0</v>
      </c>
      <c r="N32" s="882">
        <v>0</v>
      </c>
      <c r="O32" s="881">
        <f t="shared" si="17"/>
        <v>0</v>
      </c>
      <c r="P32" s="882">
        <f t="shared" si="17"/>
        <v>0</v>
      </c>
      <c r="Q32" s="882">
        <f t="shared" si="17"/>
        <v>0</v>
      </c>
      <c r="R32" s="883">
        <f t="shared" si="1"/>
        <v>-4.3010000000012951</v>
      </c>
      <c r="S32" s="561"/>
      <c r="T32" s="881">
        <f t="shared" si="18"/>
        <v>0</v>
      </c>
      <c r="U32" s="882">
        <f t="shared" si="19"/>
        <v>0</v>
      </c>
      <c r="V32" s="881">
        <f t="shared" si="5"/>
        <v>0</v>
      </c>
      <c r="W32" s="751">
        <f t="shared" si="2"/>
        <v>0</v>
      </c>
      <c r="X32" s="747"/>
      <c r="Y32" s="880"/>
      <c r="Z32" s="747"/>
      <c r="AA32" s="747"/>
    </row>
    <row r="33" spans="1:32" s="747" customFormat="1" x14ac:dyDescent="0.2">
      <c r="A33" s="753" t="s">
        <v>817</v>
      </c>
      <c r="B33" s="752"/>
      <c r="C33" s="901">
        <v>176.709</v>
      </c>
      <c r="D33" s="892">
        <v>0</v>
      </c>
      <c r="E33" s="902">
        <v>0</v>
      </c>
      <c r="F33" s="902">
        <v>0</v>
      </c>
      <c r="G33" s="903">
        <v>0</v>
      </c>
      <c r="H33" s="561"/>
      <c r="I33" s="892"/>
      <c r="J33" s="903">
        <v>201.00399999999999</v>
      </c>
      <c r="K33" s="883">
        <f t="shared" si="3"/>
        <v>201.00399999999999</v>
      </c>
      <c r="L33" s="892">
        <v>212.041</v>
      </c>
      <c r="M33" s="902">
        <v>224.131</v>
      </c>
      <c r="N33" s="902">
        <v>237.89099999999999</v>
      </c>
      <c r="O33" s="892">
        <f t="shared" si="17"/>
        <v>-212.041</v>
      </c>
      <c r="P33" s="902">
        <f t="shared" si="17"/>
        <v>-224.131</v>
      </c>
      <c r="Q33" s="902">
        <f t="shared" si="17"/>
        <v>-237.89099999999999</v>
      </c>
      <c r="R33" s="901">
        <f t="shared" si="1"/>
        <v>11.037000000000006</v>
      </c>
      <c r="S33" s="561"/>
      <c r="T33" s="881">
        <f t="shared" si="18"/>
        <v>212.041</v>
      </c>
      <c r="U33" s="882">
        <f>T33</f>
        <v>212.041</v>
      </c>
      <c r="V33" s="881">
        <f t="shared" si="5"/>
        <v>0</v>
      </c>
      <c r="W33" s="751">
        <f t="shared" si="2"/>
        <v>0</v>
      </c>
      <c r="Y33" s="880"/>
      <c r="AA33" s="912"/>
      <c r="AB33" s="912"/>
      <c r="AC33" s="912"/>
      <c r="AD33" s="912"/>
      <c r="AE33" s="912"/>
      <c r="AF33" s="912"/>
    </row>
    <row r="34" spans="1:32" s="886" customFormat="1" x14ac:dyDescent="0.2">
      <c r="A34" s="761" t="s">
        <v>649</v>
      </c>
      <c r="B34" s="755" t="s">
        <v>845</v>
      </c>
      <c r="C34" s="890">
        <v>648.43899999999996</v>
      </c>
      <c r="D34" s="887">
        <v>584.00400000000002</v>
      </c>
      <c r="E34" s="888">
        <v>560.66099999999994</v>
      </c>
      <c r="F34" s="888">
        <v>548.65800000000002</v>
      </c>
      <c r="G34" s="891">
        <v>560.61599999999999</v>
      </c>
      <c r="H34" s="889"/>
      <c r="I34" s="887">
        <f>SUM(I35:I38)</f>
        <v>-180.26246034330001</v>
      </c>
      <c r="J34" s="891">
        <f>SUM(J35:J38)</f>
        <v>0</v>
      </c>
      <c r="K34" s="890">
        <f t="shared" si="3"/>
        <v>403.74153965670001</v>
      </c>
      <c r="L34" s="887">
        <f t="shared" ref="L34:Q34" si="20">SUM(L35:L38)</f>
        <v>415.53477293439903</v>
      </c>
      <c r="M34" s="888">
        <f t="shared" si="20"/>
        <v>433.88433659696705</v>
      </c>
      <c r="N34" s="888">
        <f t="shared" si="20"/>
        <v>469.11103681669334</v>
      </c>
      <c r="O34" s="887">
        <f t="shared" si="20"/>
        <v>145.49422706560085</v>
      </c>
      <c r="P34" s="888">
        <f t="shared" si="20"/>
        <v>115.14166340303296</v>
      </c>
      <c r="Q34" s="888">
        <f t="shared" si="20"/>
        <v>91.504963183306614</v>
      </c>
      <c r="R34" s="890">
        <f t="shared" si="1"/>
        <v>11.793233277699017</v>
      </c>
      <c r="S34" s="561"/>
      <c r="T34" s="887">
        <f>SUM(T35:T38)</f>
        <v>415.53477293439903</v>
      </c>
      <c r="U34" s="888">
        <f>SUM(U35:U38)</f>
        <v>561.029</v>
      </c>
      <c r="V34" s="887">
        <f t="shared" si="5"/>
        <v>145.49422706560097</v>
      </c>
      <c r="W34" s="759">
        <f t="shared" si="2"/>
        <v>0.18040693864631269</v>
      </c>
      <c r="Y34" s="880"/>
      <c r="AA34" s="896"/>
      <c r="AB34" s="896"/>
      <c r="AC34" s="896"/>
      <c r="AD34" s="896"/>
      <c r="AE34" s="896"/>
      <c r="AF34" s="896"/>
    </row>
    <row r="35" spans="1:32" s="747" customFormat="1" x14ac:dyDescent="0.2">
      <c r="A35" s="753" t="s">
        <v>335</v>
      </c>
      <c r="B35" s="752"/>
      <c r="C35" s="883">
        <v>304.30500000000001</v>
      </c>
      <c r="D35" s="881">
        <v>483.53800000000001</v>
      </c>
      <c r="E35" s="882">
        <v>465.29500000000002</v>
      </c>
      <c r="F35" s="882">
        <v>454.47699999999998</v>
      </c>
      <c r="G35" s="884">
        <v>452.63299999999998</v>
      </c>
      <c r="H35" s="561"/>
      <c r="I35" s="881">
        <f>-'T21'!C6</f>
        <v>-180.26246034330001</v>
      </c>
      <c r="J35" s="884"/>
      <c r="K35" s="883">
        <f t="shared" si="3"/>
        <v>303.2755396567</v>
      </c>
      <c r="L35" s="881">
        <v>315.5686634372903</v>
      </c>
      <c r="M35" s="882">
        <v>333.45936342394873</v>
      </c>
      <c r="N35" s="882">
        <v>352.72013280086287</v>
      </c>
      <c r="O35" s="881">
        <f t="shared" ref="O35:Q38" si="21">E35-L35</f>
        <v>149.72633656270972</v>
      </c>
      <c r="P35" s="882">
        <f t="shared" si="21"/>
        <v>121.01763657605125</v>
      </c>
      <c r="Q35" s="882">
        <f t="shared" si="21"/>
        <v>99.912867199137111</v>
      </c>
      <c r="R35" s="883">
        <f t="shared" si="1"/>
        <v>12.293123780590292</v>
      </c>
      <c r="S35" s="561"/>
      <c r="T35" s="881">
        <f>L35</f>
        <v>315.5686634372903</v>
      </c>
      <c r="U35" s="882">
        <f>E35</f>
        <v>465.29500000000002</v>
      </c>
      <c r="V35" s="881">
        <f t="shared" si="5"/>
        <v>149.72633656270972</v>
      </c>
      <c r="W35" s="751">
        <f t="shared" si="2"/>
        <v>0.18565458271981344</v>
      </c>
      <c r="Y35" s="880"/>
      <c r="AA35" s="912"/>
      <c r="AB35" s="912"/>
      <c r="AC35" s="912"/>
      <c r="AD35" s="912"/>
      <c r="AE35" s="912"/>
      <c r="AF35" s="912"/>
    </row>
    <row r="36" spans="1:32" s="747" customFormat="1" x14ac:dyDescent="0.2">
      <c r="A36" s="753" t="s">
        <v>844</v>
      </c>
      <c r="B36" s="752"/>
      <c r="C36" s="883">
        <f>C34-C35-C37-C38</f>
        <v>193.87599999999998</v>
      </c>
      <c r="D36" s="881">
        <v>52.182000000000002</v>
      </c>
      <c r="E36" s="882">
        <v>47.076000000000001</v>
      </c>
      <c r="F36" s="882">
        <v>45.682000000000002</v>
      </c>
      <c r="G36" s="884">
        <v>59.581000000000003</v>
      </c>
      <c r="H36" s="561"/>
      <c r="I36" s="881"/>
      <c r="J36" s="884"/>
      <c r="K36" s="883">
        <f t="shared" si="3"/>
        <v>52.182000000000002</v>
      </c>
      <c r="L36" s="881">
        <v>50.330753880266073</v>
      </c>
      <c r="M36" s="882">
        <v>50.700542922293906</v>
      </c>
      <c r="N36" s="882">
        <v>66.576819126688164</v>
      </c>
      <c r="O36" s="881">
        <f t="shared" si="21"/>
        <v>-3.2547538802660725</v>
      </c>
      <c r="P36" s="882">
        <f t="shared" si="21"/>
        <v>-5.0185429222939035</v>
      </c>
      <c r="Q36" s="882">
        <f t="shared" si="21"/>
        <v>-6.9958191266881613</v>
      </c>
      <c r="R36" s="883">
        <f t="shared" si="1"/>
        <v>-1.8512461197339292</v>
      </c>
      <c r="S36" s="561"/>
      <c r="T36" s="881">
        <f>L36</f>
        <v>50.330753880266073</v>
      </c>
      <c r="U36" s="882">
        <f>E36</f>
        <v>47.076000000000001</v>
      </c>
      <c r="V36" s="881">
        <f t="shared" si="5"/>
        <v>-3.2547538802660725</v>
      </c>
      <c r="W36" s="751">
        <f t="shared" si="2"/>
        <v>-4.0357627613723775E-3</v>
      </c>
      <c r="Y36" s="880"/>
      <c r="AA36" s="912"/>
      <c r="AB36" s="912"/>
      <c r="AC36" s="912"/>
      <c r="AD36" s="912"/>
      <c r="AE36" s="912"/>
      <c r="AF36" s="912"/>
    </row>
    <row r="37" spans="1:32" s="747" customFormat="1" x14ac:dyDescent="0.2">
      <c r="A37" s="753" t="s">
        <v>792</v>
      </c>
      <c r="B37" s="752"/>
      <c r="C37" s="883">
        <v>93.805999999999997</v>
      </c>
      <c r="D37" s="881">
        <v>1.29</v>
      </c>
      <c r="E37" s="882">
        <v>0.36799999999999999</v>
      </c>
      <c r="F37" s="882">
        <v>0.36799999999999999</v>
      </c>
      <c r="G37" s="884">
        <v>0.36899999999999999</v>
      </c>
      <c r="H37" s="561"/>
      <c r="I37" s="881"/>
      <c r="J37" s="884"/>
      <c r="K37" s="883">
        <f t="shared" si="3"/>
        <v>1.29</v>
      </c>
      <c r="L37" s="881">
        <v>1.3513556168427039</v>
      </c>
      <c r="M37" s="882">
        <v>1.4404302507244091</v>
      </c>
      <c r="N37" s="882">
        <v>1.5300848891423235</v>
      </c>
      <c r="O37" s="881">
        <f t="shared" si="21"/>
        <v>-0.98335561684270389</v>
      </c>
      <c r="P37" s="882">
        <f t="shared" si="21"/>
        <v>-1.072430250724409</v>
      </c>
      <c r="Q37" s="882">
        <f t="shared" si="21"/>
        <v>-1.1610848891423236</v>
      </c>
      <c r="R37" s="883">
        <f t="shared" ref="R37:R68" si="22">L37-K37</f>
        <v>6.1355616842703853E-2</v>
      </c>
      <c r="S37" s="561"/>
      <c r="T37" s="881">
        <f>L37</f>
        <v>1.3513556168427039</v>
      </c>
      <c r="U37" s="882">
        <f>E37</f>
        <v>0.36799999999999999</v>
      </c>
      <c r="V37" s="881">
        <f t="shared" si="5"/>
        <v>-0.98335561684270389</v>
      </c>
      <c r="W37" s="751">
        <f t="shared" si="2"/>
        <v>-1.2193210686995849E-3</v>
      </c>
      <c r="Y37" s="880"/>
      <c r="AA37" s="912"/>
      <c r="AB37" s="912"/>
      <c r="AC37" s="912"/>
      <c r="AD37" s="912"/>
      <c r="AE37" s="912"/>
      <c r="AF37" s="912"/>
    </row>
    <row r="38" spans="1:32" s="747" customFormat="1" x14ac:dyDescent="0.2">
      <c r="A38" s="753" t="s">
        <v>1</v>
      </c>
      <c r="B38" s="752"/>
      <c r="C38" s="883">
        <v>56.451999999999998</v>
      </c>
      <c r="D38" s="881">
        <f>D34-D35-D36</f>
        <v>48.284000000000006</v>
      </c>
      <c r="E38" s="882">
        <f>E34-E35-E36</f>
        <v>48.289999999999928</v>
      </c>
      <c r="F38" s="882">
        <f>F34-F35-F36</f>
        <v>48.499000000000038</v>
      </c>
      <c r="G38" s="884">
        <f>G34-G35-G36-G37</f>
        <v>48.033000000000001</v>
      </c>
      <c r="H38" s="561"/>
      <c r="I38" s="881"/>
      <c r="J38" s="884"/>
      <c r="K38" s="883">
        <f t="shared" ref="K38:K54" si="23">D38+I38+J38</f>
        <v>48.284000000000006</v>
      </c>
      <c r="L38" s="881">
        <f>K38</f>
        <v>48.284000000000006</v>
      </c>
      <c r="M38" s="882">
        <f>L38</f>
        <v>48.284000000000006</v>
      </c>
      <c r="N38" s="882">
        <f>M38</f>
        <v>48.284000000000006</v>
      </c>
      <c r="O38" s="881">
        <f t="shared" si="21"/>
        <v>5.9999999999220677E-3</v>
      </c>
      <c r="P38" s="882">
        <f t="shared" si="21"/>
        <v>0.21500000000003183</v>
      </c>
      <c r="Q38" s="882">
        <f t="shared" si="21"/>
        <v>-0.25100000000000477</v>
      </c>
      <c r="R38" s="883">
        <f t="shared" si="22"/>
        <v>0</v>
      </c>
      <c r="S38" s="561"/>
      <c r="T38" s="881">
        <f>L38</f>
        <v>48.284000000000006</v>
      </c>
      <c r="U38" s="882">
        <f>E38</f>
        <v>48.289999999999928</v>
      </c>
      <c r="V38" s="881">
        <f t="shared" si="5"/>
        <v>5.9999999999220677E-3</v>
      </c>
      <c r="W38" s="751">
        <f t="shared" si="2"/>
        <v>7.4397565710683577E-6</v>
      </c>
      <c r="Y38" s="880"/>
    </row>
    <row r="39" spans="1:32" s="747" customFormat="1" x14ac:dyDescent="0.2">
      <c r="A39" s="761" t="s">
        <v>100</v>
      </c>
      <c r="B39" s="755" t="s">
        <v>843</v>
      </c>
      <c r="C39" s="890">
        <v>2956.76</v>
      </c>
      <c r="D39" s="887">
        <v>3103.877</v>
      </c>
      <c r="E39" s="888">
        <v>3020.2779999999998</v>
      </c>
      <c r="F39" s="888">
        <v>3114.7370000000001</v>
      </c>
      <c r="G39" s="891">
        <v>3128.6309999999999</v>
      </c>
      <c r="H39" s="561"/>
      <c r="I39" s="887">
        <f>SUM(I40:I46)</f>
        <v>0</v>
      </c>
      <c r="J39" s="891">
        <f>SUM(J40:J46)</f>
        <v>61.329344672064778</v>
      </c>
      <c r="K39" s="890">
        <f t="shared" si="23"/>
        <v>3165.2063446720649</v>
      </c>
      <c r="L39" s="887">
        <f t="shared" ref="L39:Q39" si="24">SUM(L40:L46)</f>
        <v>3249.1710548474157</v>
      </c>
      <c r="M39" s="888">
        <f t="shared" si="24"/>
        <v>3379.3462551747261</v>
      </c>
      <c r="N39" s="888">
        <f t="shared" si="24"/>
        <v>3515.1394414689848</v>
      </c>
      <c r="O39" s="887">
        <f t="shared" si="24"/>
        <v>-228.89305484741607</v>
      </c>
      <c r="P39" s="888">
        <f t="shared" si="24"/>
        <v>-264.609255174726</v>
      </c>
      <c r="Q39" s="888">
        <f t="shared" si="24"/>
        <v>-386.5084414689851</v>
      </c>
      <c r="R39" s="890">
        <f t="shared" si="22"/>
        <v>83.964710175350774</v>
      </c>
      <c r="S39" s="561"/>
      <c r="T39" s="887">
        <f>SUM(T40:T46)</f>
        <v>3249.1710548474157</v>
      </c>
      <c r="U39" s="888">
        <f>SUM(U40:U46)</f>
        <v>3110.8241677741134</v>
      </c>
      <c r="V39" s="887">
        <f>SUM(V40:V46)</f>
        <v>-138.3468870733027</v>
      </c>
      <c r="W39" s="759">
        <f>SUM(W40:W46)</f>
        <v>-0.1715445270339708</v>
      </c>
      <c r="Y39" s="880"/>
    </row>
    <row r="40" spans="1:32" s="886" customFormat="1" x14ac:dyDescent="0.2">
      <c r="A40" s="753" t="s">
        <v>842</v>
      </c>
      <c r="B40" s="755"/>
      <c r="C40" s="883">
        <v>190.55099999999999</v>
      </c>
      <c r="D40" s="881">
        <v>217.97</v>
      </c>
      <c r="E40" s="882">
        <v>217.142</v>
      </c>
      <c r="F40" s="882">
        <v>227.32900000000001</v>
      </c>
      <c r="G40" s="884">
        <v>222.74600000000001</v>
      </c>
      <c r="H40" s="561"/>
      <c r="I40" s="881"/>
      <c r="J40" s="884"/>
      <c r="K40" s="883">
        <f t="shared" si="23"/>
        <v>217.97</v>
      </c>
      <c r="L40" s="881">
        <f>L114</f>
        <v>226.84012228773267</v>
      </c>
      <c r="M40" s="882">
        <f>M114</f>
        <v>239.39404940682391</v>
      </c>
      <c r="N40" s="882">
        <f>N114</f>
        <v>252.98076594881348</v>
      </c>
      <c r="O40" s="881">
        <f t="shared" ref="O40:Q46" si="25">E40-L40</f>
        <v>-9.6981222877326729</v>
      </c>
      <c r="P40" s="882">
        <f t="shared" si="25"/>
        <v>-12.065049406823903</v>
      </c>
      <c r="Q40" s="882">
        <f t="shared" si="25"/>
        <v>-30.234765948813475</v>
      </c>
      <c r="R40" s="883">
        <f t="shared" si="22"/>
        <v>8.87012228773267</v>
      </c>
      <c r="S40" s="561"/>
      <c r="T40" s="881">
        <f t="shared" ref="T40:T46" si="26">L40</f>
        <v>226.84012228773267</v>
      </c>
      <c r="U40" s="882">
        <f>E40</f>
        <v>217.142</v>
      </c>
      <c r="V40" s="881">
        <f t="shared" ref="V40:V46" si="27">U40-T40</f>
        <v>-9.6981222877326729</v>
      </c>
      <c r="W40" s="751">
        <f t="shared" ref="W40:W71" si="28">V40/$U$140*100</f>
        <v>-1.2025278169686801E-2</v>
      </c>
      <c r="X40" s="896"/>
      <c r="Y40" s="880"/>
    </row>
    <row r="41" spans="1:32" s="886" customFormat="1" x14ac:dyDescent="0.2">
      <c r="A41" s="753" t="s">
        <v>841</v>
      </c>
      <c r="B41" s="755"/>
      <c r="C41" s="883">
        <v>-58.701999999999998</v>
      </c>
      <c r="D41" s="881">
        <v>39.293999999999997</v>
      </c>
      <c r="E41" s="882">
        <v>0</v>
      </c>
      <c r="F41" s="882">
        <v>0</v>
      </c>
      <c r="G41" s="884">
        <v>0</v>
      </c>
      <c r="H41" s="561"/>
      <c r="I41" s="881"/>
      <c r="J41" s="884"/>
      <c r="K41" s="883">
        <f t="shared" si="23"/>
        <v>39.293999999999997</v>
      </c>
      <c r="L41" s="881">
        <v>39.647645999999995</v>
      </c>
      <c r="M41" s="882">
        <v>40.361303627999995</v>
      </c>
      <c r="N41" s="882">
        <v>41.168529700559994</v>
      </c>
      <c r="O41" s="881">
        <f t="shared" si="25"/>
        <v>-39.647645999999995</v>
      </c>
      <c r="P41" s="882">
        <f t="shared" si="25"/>
        <v>-40.361303627999995</v>
      </c>
      <c r="Q41" s="882">
        <f t="shared" si="25"/>
        <v>-41.168529700559994</v>
      </c>
      <c r="R41" s="883">
        <f t="shared" si="22"/>
        <v>0.35364599999999768</v>
      </c>
      <c r="S41" s="561"/>
      <c r="T41" s="881">
        <f t="shared" si="26"/>
        <v>39.647645999999995</v>
      </c>
      <c r="U41" s="882">
        <f>E41</f>
        <v>0</v>
      </c>
      <c r="V41" s="881">
        <f t="shared" si="27"/>
        <v>-39.647645999999995</v>
      </c>
      <c r="W41" s="751">
        <f t="shared" si="28"/>
        <v>-4.9161472476620553E-2</v>
      </c>
      <c r="X41" s="896"/>
      <c r="Y41" s="880"/>
    </row>
    <row r="42" spans="1:32" s="886" customFormat="1" x14ac:dyDescent="0.2">
      <c r="A42" s="753" t="s">
        <v>792</v>
      </c>
      <c r="B42" s="752"/>
      <c r="C42" s="883">
        <f>1158.581</f>
        <v>1158.5809999999999</v>
      </c>
      <c r="D42" s="881">
        <v>1259.5</v>
      </c>
      <c r="E42" s="882">
        <v>1313.7149999999999</v>
      </c>
      <c r="F42" s="882">
        <v>1336.1</v>
      </c>
      <c r="G42" s="884">
        <v>1355.0440000000001</v>
      </c>
      <c r="H42" s="561"/>
      <c r="I42" s="881"/>
      <c r="J42" s="884"/>
      <c r="K42" s="883">
        <f t="shared" si="23"/>
        <v>1259.5</v>
      </c>
      <c r="L42" s="881">
        <v>1319.4049607855702</v>
      </c>
      <c r="M42" s="882">
        <v>1406.3735665018553</v>
      </c>
      <c r="N42" s="882">
        <v>1493.9084634688036</v>
      </c>
      <c r="O42" s="881">
        <f t="shared" si="25"/>
        <v>-5.6899607855702925</v>
      </c>
      <c r="P42" s="882">
        <f t="shared" si="25"/>
        <v>-70.273566501855385</v>
      </c>
      <c r="Q42" s="882">
        <f t="shared" si="25"/>
        <v>-138.86446346880348</v>
      </c>
      <c r="R42" s="883">
        <f t="shared" si="22"/>
        <v>59.904960785570211</v>
      </c>
      <c r="S42" s="561"/>
      <c r="T42" s="881">
        <f t="shared" si="26"/>
        <v>1319.4049607855702</v>
      </c>
      <c r="U42" s="882">
        <f>E42</f>
        <v>1313.7149999999999</v>
      </c>
      <c r="V42" s="881">
        <f t="shared" si="27"/>
        <v>-5.6899607855702925</v>
      </c>
      <c r="W42" s="751">
        <f t="shared" si="28"/>
        <v>-7.0553205240196162E-3</v>
      </c>
      <c r="X42" s="896"/>
      <c r="Y42" s="880"/>
    </row>
    <row r="43" spans="1:32" s="886" customFormat="1" x14ac:dyDescent="0.2">
      <c r="A43" s="753" t="s">
        <v>832</v>
      </c>
      <c r="B43" s="752"/>
      <c r="C43" s="901">
        <f>104.543+17.697</f>
        <v>122.24000000000001</v>
      </c>
      <c r="D43" s="892">
        <v>85</v>
      </c>
      <c r="E43" s="902">
        <f>D43</f>
        <v>85</v>
      </c>
      <c r="F43" s="902">
        <f>E43</f>
        <v>85</v>
      </c>
      <c r="G43" s="903">
        <f>F43</f>
        <v>85</v>
      </c>
      <c r="H43" s="561"/>
      <c r="I43" s="892"/>
      <c r="J43" s="903">
        <v>37.165520000000001</v>
      </c>
      <c r="K43" s="883">
        <f t="shared" si="23"/>
        <v>122.16552</v>
      </c>
      <c r="L43" s="892">
        <v>123.26500967999999</v>
      </c>
      <c r="M43" s="902">
        <v>125.48377985424</v>
      </c>
      <c r="N43" s="902">
        <v>127.99345545132481</v>
      </c>
      <c r="O43" s="892">
        <f t="shared" si="25"/>
        <v>-38.265009679999991</v>
      </c>
      <c r="P43" s="902">
        <f t="shared" si="25"/>
        <v>-40.483779854239998</v>
      </c>
      <c r="Q43" s="902">
        <f t="shared" si="25"/>
        <v>-42.993455451324806</v>
      </c>
      <c r="R43" s="901">
        <f t="shared" si="22"/>
        <v>1.0994896799999907</v>
      </c>
      <c r="S43" s="561"/>
      <c r="T43" s="881">
        <f t="shared" si="26"/>
        <v>123.26500967999999</v>
      </c>
      <c r="U43" s="882">
        <f>T43</f>
        <v>123.26500967999999</v>
      </c>
      <c r="V43" s="881">
        <f t="shared" si="27"/>
        <v>0</v>
      </c>
      <c r="W43" s="751">
        <f t="shared" si="28"/>
        <v>0</v>
      </c>
      <c r="Y43" s="880"/>
      <c r="AA43" s="911"/>
    </row>
    <row r="44" spans="1:32" s="886" customFormat="1" x14ac:dyDescent="0.2">
      <c r="A44" s="753" t="s">
        <v>831</v>
      </c>
      <c r="B44" s="752"/>
      <c r="C44" s="901">
        <f>27.651+16.009</f>
        <v>43.66</v>
      </c>
      <c r="D44" s="892">
        <v>27.651</v>
      </c>
      <c r="E44" s="902">
        <v>0</v>
      </c>
      <c r="F44" s="902">
        <v>0</v>
      </c>
      <c r="G44" s="903">
        <v>0</v>
      </c>
      <c r="H44" s="561"/>
      <c r="I44" s="892"/>
      <c r="J44" s="903">
        <v>15.981222672064776</v>
      </c>
      <c r="K44" s="883">
        <f t="shared" si="23"/>
        <v>43.632222672064778</v>
      </c>
      <c r="L44" s="892">
        <v>44.02491267611336</v>
      </c>
      <c r="M44" s="902">
        <v>44.8173611042834</v>
      </c>
      <c r="N44" s="902">
        <v>45.713708326369066</v>
      </c>
      <c r="O44" s="892">
        <f t="shared" si="25"/>
        <v>-44.02491267611336</v>
      </c>
      <c r="P44" s="902">
        <f t="shared" si="25"/>
        <v>-44.8173611042834</v>
      </c>
      <c r="Q44" s="902">
        <f t="shared" si="25"/>
        <v>-45.713708326369066</v>
      </c>
      <c r="R44" s="901">
        <f t="shared" si="22"/>
        <v>0.3926900040485819</v>
      </c>
      <c r="S44" s="561"/>
      <c r="T44" s="881">
        <f t="shared" si="26"/>
        <v>44.02491267611336</v>
      </c>
      <c r="U44" s="882">
        <f>T44</f>
        <v>44.02491267611336</v>
      </c>
      <c r="V44" s="881">
        <f t="shared" si="27"/>
        <v>0</v>
      </c>
      <c r="W44" s="751">
        <f t="shared" si="28"/>
        <v>0</v>
      </c>
      <c r="Y44" s="880"/>
      <c r="AA44" s="911"/>
    </row>
    <row r="45" spans="1:32" s="886" customFormat="1" x14ac:dyDescent="0.2">
      <c r="A45" s="753" t="s">
        <v>833</v>
      </c>
      <c r="B45" s="752"/>
      <c r="C45" s="901">
        <v>8.1989999999999998</v>
      </c>
      <c r="D45" s="892">
        <v>0</v>
      </c>
      <c r="E45" s="902">
        <v>0</v>
      </c>
      <c r="F45" s="902">
        <v>0</v>
      </c>
      <c r="G45" s="903">
        <v>0</v>
      </c>
      <c r="H45" s="561"/>
      <c r="I45" s="892"/>
      <c r="J45" s="903">
        <v>8.1826019999999993</v>
      </c>
      <c r="K45" s="883">
        <f t="shared" si="23"/>
        <v>8.1826019999999993</v>
      </c>
      <c r="L45" s="892">
        <v>8.2562454179999989</v>
      </c>
      <c r="M45" s="902">
        <v>8.4048578355239982</v>
      </c>
      <c r="N45" s="902">
        <v>8.5729549922344788</v>
      </c>
      <c r="O45" s="892">
        <f t="shared" si="25"/>
        <v>-8.2562454179999989</v>
      </c>
      <c r="P45" s="902">
        <f t="shared" si="25"/>
        <v>-8.4048578355239982</v>
      </c>
      <c r="Q45" s="902">
        <f t="shared" si="25"/>
        <v>-8.5729549922344788</v>
      </c>
      <c r="R45" s="901">
        <f t="shared" si="22"/>
        <v>7.3643417999999627E-2</v>
      </c>
      <c r="S45" s="561"/>
      <c r="T45" s="881">
        <f t="shared" si="26"/>
        <v>8.2562454179999989</v>
      </c>
      <c r="U45" s="882">
        <f>T45</f>
        <v>8.2562454179999989</v>
      </c>
      <c r="V45" s="881">
        <f t="shared" si="27"/>
        <v>0</v>
      </c>
      <c r="W45" s="751">
        <f t="shared" si="28"/>
        <v>0</v>
      </c>
      <c r="Y45" s="880"/>
      <c r="AA45" s="911"/>
    </row>
    <row r="46" spans="1:32" s="747" customFormat="1" x14ac:dyDescent="0.2">
      <c r="A46" s="753" t="s">
        <v>1</v>
      </c>
      <c r="B46" s="752"/>
      <c r="C46" s="883">
        <f>C39-SUM(C40:C45)</f>
        <v>1492.2310000000002</v>
      </c>
      <c r="D46" s="881">
        <f>D39-SUM(D40:D45)</f>
        <v>1474.4619999999998</v>
      </c>
      <c r="E46" s="882">
        <f>E39-SUM(E40:E45)</f>
        <v>1404.4209999999998</v>
      </c>
      <c r="F46" s="882">
        <f>F39-SUM(F40:F45)</f>
        <v>1466.3080000000002</v>
      </c>
      <c r="G46" s="884">
        <f>G39-SUM(G40:G45)</f>
        <v>1465.8409999999997</v>
      </c>
      <c r="H46" s="561"/>
      <c r="I46" s="881"/>
      <c r="J46" s="884"/>
      <c r="K46" s="883">
        <f t="shared" si="23"/>
        <v>1474.4619999999998</v>
      </c>
      <c r="L46" s="881">
        <v>1487.7321579999996</v>
      </c>
      <c r="M46" s="882">
        <v>1514.5113368439995</v>
      </c>
      <c r="N46" s="882">
        <v>1544.8015635808795</v>
      </c>
      <c r="O46" s="881">
        <f t="shared" si="25"/>
        <v>-83.31115799999975</v>
      </c>
      <c r="P46" s="882">
        <f t="shared" si="25"/>
        <v>-48.203336843999296</v>
      </c>
      <c r="Q46" s="882">
        <f t="shared" si="25"/>
        <v>-78.960563580879807</v>
      </c>
      <c r="R46" s="883">
        <f t="shared" si="22"/>
        <v>13.27015799999981</v>
      </c>
      <c r="S46" s="561"/>
      <c r="T46" s="881">
        <f t="shared" si="26"/>
        <v>1487.7321579999996</v>
      </c>
      <c r="U46" s="882">
        <f>E46</f>
        <v>1404.4209999999998</v>
      </c>
      <c r="V46" s="881">
        <f t="shared" si="27"/>
        <v>-83.31115799999975</v>
      </c>
      <c r="W46" s="751">
        <f t="shared" si="28"/>
        <v>-0.10330245586364384</v>
      </c>
      <c r="Y46" s="880"/>
    </row>
    <row r="47" spans="1:32" s="886" customFormat="1" x14ac:dyDescent="0.2">
      <c r="A47" s="761" t="s">
        <v>840</v>
      </c>
      <c r="B47" s="755" t="s">
        <v>839</v>
      </c>
      <c r="C47" s="890">
        <v>2304.1639999999998</v>
      </c>
      <c r="D47" s="887">
        <v>3070.7160000000008</v>
      </c>
      <c r="E47" s="888">
        <v>1725.8259999999996</v>
      </c>
      <c r="F47" s="888">
        <v>2024.2339999999995</v>
      </c>
      <c r="G47" s="891">
        <v>2289.931</v>
      </c>
      <c r="H47" s="889"/>
      <c r="I47" s="887">
        <f>SUM(I48:I54)</f>
        <v>-211.21960000000001</v>
      </c>
      <c r="J47" s="891">
        <f>SUM(J48:J54)</f>
        <v>275.98554175390967</v>
      </c>
      <c r="K47" s="890">
        <f t="shared" si="23"/>
        <v>3135.4819417539106</v>
      </c>
      <c r="L47" s="887">
        <f t="shared" ref="L47:Q47" si="29">SUM(L48:L54)</f>
        <v>2095.4464595261165</v>
      </c>
      <c r="M47" s="888">
        <f t="shared" si="29"/>
        <v>2231.0479814232772</v>
      </c>
      <c r="N47" s="888">
        <f t="shared" si="29"/>
        <v>2280.6453753337319</v>
      </c>
      <c r="O47" s="887">
        <f t="shared" si="29"/>
        <v>-369.62045952611686</v>
      </c>
      <c r="P47" s="888">
        <f t="shared" si="29"/>
        <v>-206.81398142327771</v>
      </c>
      <c r="Q47" s="888">
        <f t="shared" si="29"/>
        <v>9.2856246662678927</v>
      </c>
      <c r="R47" s="890">
        <f t="shared" si="22"/>
        <v>-1040.0354822277941</v>
      </c>
      <c r="S47" s="561"/>
      <c r="T47" s="887">
        <f>SUM(T48:T54)</f>
        <v>2095.4464595261165</v>
      </c>
      <c r="U47" s="888">
        <f>SUM(U48:U54)</f>
        <v>1968.4754856296943</v>
      </c>
      <c r="V47" s="887">
        <f>SUM(V48:V54)</f>
        <v>-126.97097389642204</v>
      </c>
      <c r="W47" s="759">
        <f t="shared" si="28"/>
        <v>-0.1574388562321874</v>
      </c>
      <c r="Y47" s="880"/>
      <c r="AB47" s="896"/>
      <c r="AC47" s="896"/>
      <c r="AD47" s="896"/>
      <c r="AE47" s="896"/>
      <c r="AF47" s="896"/>
    </row>
    <row r="48" spans="1:32" s="886" customFormat="1" x14ac:dyDescent="0.2">
      <c r="A48" s="753" t="s">
        <v>800</v>
      </c>
      <c r="B48" s="755"/>
      <c r="C48" s="883">
        <f>1196.044</f>
        <v>1196.0440000000001</v>
      </c>
      <c r="D48" s="881">
        <v>2184.4110000000001</v>
      </c>
      <c r="E48" s="882">
        <v>1093.943</v>
      </c>
      <c r="F48" s="882">
        <v>1432.3430000000001</v>
      </c>
      <c r="G48" s="884">
        <v>1718.9770000000001</v>
      </c>
      <c r="H48" s="561"/>
      <c r="I48" s="881">
        <f>-'T21'!C5</f>
        <v>-88</v>
      </c>
      <c r="J48" s="884">
        <f>39.212</f>
        <v>39.212000000000003</v>
      </c>
      <c r="K48" s="883">
        <f t="shared" si="23"/>
        <v>2135.623</v>
      </c>
      <c r="L48" s="881">
        <f>L57+L68+L109+L125+L90</f>
        <v>1076.4696973002972</v>
      </c>
      <c r="M48" s="882">
        <f>M57+M68+M109+M125+M90</f>
        <v>1223.0768761517222</v>
      </c>
      <c r="N48" s="882">
        <f>N57+N68+N109+N125+N90</f>
        <v>1260.9793137074414</v>
      </c>
      <c r="O48" s="881">
        <f t="shared" ref="O48:Q54" si="30">E48-L48</f>
        <v>17.473302699702799</v>
      </c>
      <c r="P48" s="882">
        <f t="shared" si="30"/>
        <v>209.26612384827786</v>
      </c>
      <c r="Q48" s="882">
        <f t="shared" si="30"/>
        <v>457.99768629255868</v>
      </c>
      <c r="R48" s="883">
        <f t="shared" si="22"/>
        <v>-1059.1533026997029</v>
      </c>
      <c r="S48" s="561"/>
      <c r="T48" s="881">
        <f t="shared" ref="T48:T54" si="31">L48</f>
        <v>1076.4696973002972</v>
      </c>
      <c r="U48" s="882">
        <f>E48</f>
        <v>1093.943</v>
      </c>
      <c r="V48" s="881">
        <f t="shared" ref="V48:V55" si="32">U48-T48</f>
        <v>17.473302699702799</v>
      </c>
      <c r="W48" s="751">
        <f t="shared" si="28"/>
        <v>2.1666186430011482E-2</v>
      </c>
      <c r="Y48" s="880"/>
      <c r="AB48" s="896"/>
      <c r="AC48" s="896"/>
      <c r="AD48" s="896"/>
      <c r="AE48" s="896"/>
      <c r="AF48" s="896"/>
    </row>
    <row r="49" spans="1:25" s="886" customFormat="1" x14ac:dyDescent="0.2">
      <c r="A49" s="753" t="s">
        <v>795</v>
      </c>
      <c r="B49" s="755"/>
      <c r="C49" s="883">
        <v>0.41899999999999998</v>
      </c>
      <c r="D49" s="881">
        <v>9.1739999999999995</v>
      </c>
      <c r="E49" s="882">
        <v>2.4060000000000001</v>
      </c>
      <c r="F49" s="882">
        <v>0</v>
      </c>
      <c r="G49" s="884">
        <v>0</v>
      </c>
      <c r="H49" s="561"/>
      <c r="I49" s="881"/>
      <c r="J49" s="884"/>
      <c r="K49" s="883">
        <f t="shared" si="23"/>
        <v>9.1739999999999995</v>
      </c>
      <c r="L49" s="881">
        <f>E49</f>
        <v>2.4060000000000001</v>
      </c>
      <c r="M49" s="882">
        <f>F49</f>
        <v>0</v>
      </c>
      <c r="N49" s="882">
        <f>G49</f>
        <v>0</v>
      </c>
      <c r="O49" s="881">
        <f t="shared" si="30"/>
        <v>0</v>
      </c>
      <c r="P49" s="882">
        <f t="shared" si="30"/>
        <v>0</v>
      </c>
      <c r="Q49" s="882">
        <f t="shared" si="30"/>
        <v>0</v>
      </c>
      <c r="R49" s="883">
        <f t="shared" si="22"/>
        <v>-6.7679999999999989</v>
      </c>
      <c r="S49" s="561"/>
      <c r="T49" s="881">
        <f t="shared" si="31"/>
        <v>2.4060000000000001</v>
      </c>
      <c r="U49" s="882">
        <f>E49</f>
        <v>2.4060000000000001</v>
      </c>
      <c r="V49" s="881">
        <f t="shared" si="32"/>
        <v>0</v>
      </c>
      <c r="W49" s="751">
        <f t="shared" si="28"/>
        <v>0</v>
      </c>
      <c r="X49" s="896"/>
      <c r="Y49" s="880"/>
    </row>
    <row r="50" spans="1:25" s="886" customFormat="1" x14ac:dyDescent="0.2">
      <c r="A50" s="753" t="s">
        <v>792</v>
      </c>
      <c r="B50" s="752"/>
      <c r="C50" s="883">
        <f>31.188+6.64</f>
        <v>37.827999999999996</v>
      </c>
      <c r="D50" s="881">
        <f>74.407-0.654</f>
        <v>73.753</v>
      </c>
      <c r="E50" s="882">
        <v>45.262999999999998</v>
      </c>
      <c r="F50" s="882">
        <v>46.085999999999999</v>
      </c>
      <c r="G50" s="884">
        <f>20.918+25.539</f>
        <v>46.457000000000001</v>
      </c>
      <c r="H50" s="561"/>
      <c r="I50" s="881"/>
      <c r="J50" s="884"/>
      <c r="K50" s="883">
        <f t="shared" si="23"/>
        <v>73.753</v>
      </c>
      <c r="L50" s="881">
        <v>77.260876596123992</v>
      </c>
      <c r="M50" s="882">
        <v>82.353528900525077</v>
      </c>
      <c r="N50" s="882">
        <v>87.479341727840151</v>
      </c>
      <c r="O50" s="881">
        <f t="shared" si="30"/>
        <v>-31.997876596123994</v>
      </c>
      <c r="P50" s="882">
        <f t="shared" si="30"/>
        <v>-36.267528900525079</v>
      </c>
      <c r="Q50" s="882">
        <f t="shared" si="30"/>
        <v>-41.02234172784015</v>
      </c>
      <c r="R50" s="883">
        <f t="shared" si="22"/>
        <v>3.5078765961239924</v>
      </c>
      <c r="S50" s="561"/>
      <c r="T50" s="881">
        <f t="shared" si="31"/>
        <v>77.260876596123992</v>
      </c>
      <c r="U50" s="882">
        <f>E50</f>
        <v>45.262999999999998</v>
      </c>
      <c r="V50" s="881">
        <f t="shared" si="32"/>
        <v>-31.997876596123994</v>
      </c>
      <c r="W50" s="751">
        <f t="shared" si="28"/>
        <v>-3.9676068778223328E-2</v>
      </c>
      <c r="X50" s="896"/>
      <c r="Y50" s="880"/>
    </row>
    <row r="51" spans="1:25" s="886" customFormat="1" x14ac:dyDescent="0.2">
      <c r="A51" s="753" t="s">
        <v>832</v>
      </c>
      <c r="B51" s="752"/>
      <c r="C51" s="901">
        <f>72.832+38.688</f>
        <v>111.52</v>
      </c>
      <c r="D51" s="892">
        <v>80</v>
      </c>
      <c r="E51" s="902">
        <f>D51</f>
        <v>80</v>
      </c>
      <c r="F51" s="902">
        <f>E51</f>
        <v>80</v>
      </c>
      <c r="G51" s="903">
        <f>F51</f>
        <v>80</v>
      </c>
      <c r="H51" s="561"/>
      <c r="I51" s="892"/>
      <c r="J51" s="903">
        <f>J64+J78-J43</f>
        <v>3.2366380640905277</v>
      </c>
      <c r="K51" s="883">
        <f t="shared" si="23"/>
        <v>83.236638064090528</v>
      </c>
      <c r="L51" s="892">
        <v>83.98576780666734</v>
      </c>
      <c r="M51" s="902">
        <v>85.49751162718735</v>
      </c>
      <c r="N51" s="902">
        <v>87.207461859731097</v>
      </c>
      <c r="O51" s="892">
        <f t="shared" si="30"/>
        <v>-3.9857678066673401</v>
      </c>
      <c r="P51" s="902">
        <f t="shared" si="30"/>
        <v>-5.4975116271873503</v>
      </c>
      <c r="Q51" s="902">
        <f t="shared" si="30"/>
        <v>-7.2074618597310973</v>
      </c>
      <c r="R51" s="901">
        <f t="shared" si="22"/>
        <v>0.74912974257681242</v>
      </c>
      <c r="S51" s="561"/>
      <c r="T51" s="881">
        <f t="shared" si="31"/>
        <v>83.98576780666734</v>
      </c>
      <c r="U51" s="882">
        <f>T51</f>
        <v>83.98576780666734</v>
      </c>
      <c r="V51" s="881">
        <f t="shared" si="32"/>
        <v>0</v>
      </c>
      <c r="W51" s="751">
        <f t="shared" si="28"/>
        <v>0</v>
      </c>
      <c r="Y51" s="880"/>
    </row>
    <row r="52" spans="1:25" s="886" customFormat="1" x14ac:dyDescent="0.2">
      <c r="A52" s="753" t="s">
        <v>831</v>
      </c>
      <c r="B52" s="752"/>
      <c r="C52" s="901">
        <f>2.998+4.998</f>
        <v>7.9960000000000004</v>
      </c>
      <c r="D52" s="892">
        <v>2.9980000000000002</v>
      </c>
      <c r="E52" s="902">
        <v>0</v>
      </c>
      <c r="F52" s="902">
        <v>0</v>
      </c>
      <c r="G52" s="903">
        <v>0</v>
      </c>
      <c r="H52" s="561"/>
      <c r="I52" s="892"/>
      <c r="J52" s="903">
        <f>J65+J79-J44</f>
        <v>4.7679520641279769</v>
      </c>
      <c r="K52" s="883">
        <f t="shared" si="23"/>
        <v>7.7659520641279771</v>
      </c>
      <c r="L52" s="892">
        <v>7.8358456327051282</v>
      </c>
      <c r="M52" s="902">
        <v>7.9768908540938206</v>
      </c>
      <c r="N52" s="902">
        <v>8.1364286711756968</v>
      </c>
      <c r="O52" s="892">
        <f t="shared" si="30"/>
        <v>-7.8358456327051282</v>
      </c>
      <c r="P52" s="902">
        <f t="shared" si="30"/>
        <v>-7.9768908540938206</v>
      </c>
      <c r="Q52" s="902">
        <f t="shared" si="30"/>
        <v>-8.1364286711756968</v>
      </c>
      <c r="R52" s="901">
        <f t="shared" si="22"/>
        <v>6.9893568577151122E-2</v>
      </c>
      <c r="S52" s="561"/>
      <c r="T52" s="881">
        <f t="shared" si="31"/>
        <v>7.8358456327051282</v>
      </c>
      <c r="U52" s="882">
        <f>T52</f>
        <v>7.8358456327051282</v>
      </c>
      <c r="V52" s="881">
        <f t="shared" si="32"/>
        <v>0</v>
      </c>
      <c r="W52" s="751">
        <f t="shared" si="28"/>
        <v>0</v>
      </c>
      <c r="Y52" s="880"/>
    </row>
    <row r="53" spans="1:25" s="886" customFormat="1" x14ac:dyDescent="0.2">
      <c r="A53" s="753" t="s">
        <v>833</v>
      </c>
      <c r="B53" s="752"/>
      <c r="C53" s="901">
        <f>396.901-180.353+11.433</f>
        <v>227.98099999999999</v>
      </c>
      <c r="D53" s="892">
        <v>0</v>
      </c>
      <c r="E53" s="902">
        <v>0</v>
      </c>
      <c r="F53" s="902">
        <v>0</v>
      </c>
      <c r="G53" s="903">
        <v>0</v>
      </c>
      <c r="H53" s="561"/>
      <c r="I53" s="892"/>
      <c r="J53" s="903">
        <f>J63+J77-J45</f>
        <v>228.76895162569116</v>
      </c>
      <c r="K53" s="883">
        <f t="shared" si="23"/>
        <v>228.76895162569116</v>
      </c>
      <c r="L53" s="892">
        <v>230.82787219032235</v>
      </c>
      <c r="M53" s="902">
        <v>234.98277388974816</v>
      </c>
      <c r="N53" s="902">
        <v>239.68242936754314</v>
      </c>
      <c r="O53" s="892">
        <f t="shared" si="30"/>
        <v>-230.82787219032235</v>
      </c>
      <c r="P53" s="902">
        <f t="shared" si="30"/>
        <v>-234.98277388974816</v>
      </c>
      <c r="Q53" s="902">
        <f t="shared" si="30"/>
        <v>-239.68242936754314</v>
      </c>
      <c r="R53" s="901">
        <f t="shared" si="22"/>
        <v>2.0589205646311939</v>
      </c>
      <c r="S53" s="561"/>
      <c r="T53" s="881">
        <f t="shared" si="31"/>
        <v>230.82787219032235</v>
      </c>
      <c r="U53" s="882">
        <f>T53</f>
        <v>230.82787219032235</v>
      </c>
      <c r="V53" s="881">
        <f t="shared" si="32"/>
        <v>0</v>
      </c>
      <c r="W53" s="751">
        <f t="shared" si="28"/>
        <v>0</v>
      </c>
      <c r="Y53" s="880"/>
    </row>
    <row r="54" spans="1:25" s="886" customFormat="1" x14ac:dyDescent="0.2">
      <c r="A54" s="777" t="s">
        <v>1</v>
      </c>
      <c r="B54" s="776"/>
      <c r="C54" s="878">
        <f>C47-SUM(C48:C53)</f>
        <v>722.37599999999952</v>
      </c>
      <c r="D54" s="876">
        <f>D47-SUM(D48:D53)</f>
        <v>720.38000000000056</v>
      </c>
      <c r="E54" s="877">
        <f>E47-SUM(E48:E53)</f>
        <v>504.21399999999971</v>
      </c>
      <c r="F54" s="877">
        <f>F47-SUM(F48:F53)</f>
        <v>465.80499999999938</v>
      </c>
      <c r="G54" s="879">
        <f>G47-SUM(G48:G53)</f>
        <v>444.49699999999984</v>
      </c>
      <c r="H54" s="561"/>
      <c r="I54" s="876">
        <f>-'T21'!C4-'T21'!C7</f>
        <v>-123.2196</v>
      </c>
      <c r="J54" s="879"/>
      <c r="K54" s="878">
        <f t="shared" si="23"/>
        <v>597.16040000000055</v>
      </c>
      <c r="L54" s="876">
        <f>K54+'T21'!D4</f>
        <v>616.66040000000055</v>
      </c>
      <c r="M54" s="877">
        <f>K54</f>
        <v>597.16040000000055</v>
      </c>
      <c r="N54" s="877">
        <f>M54</f>
        <v>597.16040000000055</v>
      </c>
      <c r="O54" s="876">
        <f t="shared" si="30"/>
        <v>-112.44640000000084</v>
      </c>
      <c r="P54" s="877">
        <f t="shared" si="30"/>
        <v>-131.35540000000117</v>
      </c>
      <c r="Q54" s="877">
        <f t="shared" si="30"/>
        <v>-152.66340000000071</v>
      </c>
      <c r="R54" s="878">
        <f t="shared" si="22"/>
        <v>19.5</v>
      </c>
      <c r="S54" s="561"/>
      <c r="T54" s="876">
        <f t="shared" si="31"/>
        <v>616.66040000000055</v>
      </c>
      <c r="U54" s="877">
        <f>E54</f>
        <v>504.21399999999971</v>
      </c>
      <c r="V54" s="876">
        <f t="shared" si="32"/>
        <v>-112.44640000000084</v>
      </c>
      <c r="W54" s="745">
        <f t="shared" si="28"/>
        <v>-0.13942897388397554</v>
      </c>
      <c r="X54" s="896"/>
      <c r="Y54" s="880"/>
    </row>
    <row r="55" spans="1:25" s="747" customFormat="1" x14ac:dyDescent="0.2">
      <c r="A55" s="775" t="s">
        <v>110</v>
      </c>
      <c r="B55" s="774" t="s">
        <v>644</v>
      </c>
      <c r="C55" s="909">
        <f>C56+C67+C81+C99+C100+C108+C117+C124</f>
        <v>31461.525000000001</v>
      </c>
      <c r="D55" s="907">
        <f>D56+D67+D81+D99+D100+D108+D117+D124</f>
        <v>33284.334999999999</v>
      </c>
      <c r="E55" s="908">
        <f>E56+E67+E81+E99+E100+E108+E117+E124</f>
        <v>31984.626</v>
      </c>
      <c r="F55" s="908">
        <f>F56+F67+F81+F99+F100+F108+F117+F124</f>
        <v>32484.637999999995</v>
      </c>
      <c r="G55" s="910">
        <f>G56+G67+G81+G99+G100+G108+G117+G124</f>
        <v>33706.692999999999</v>
      </c>
      <c r="H55" s="561"/>
      <c r="I55" s="907">
        <f t="shared" ref="I55:Q55" si="33">I56+I67+I81+I99+I100+I108+I117+I124</f>
        <v>-221.78800000000001</v>
      </c>
      <c r="J55" s="910">
        <f t="shared" si="33"/>
        <v>547.25445714730074</v>
      </c>
      <c r="K55" s="909">
        <f t="shared" si="33"/>
        <v>33609.801457147303</v>
      </c>
      <c r="L55" s="907">
        <f t="shared" si="33"/>
        <v>33146.350874798511</v>
      </c>
      <c r="M55" s="908">
        <f t="shared" si="33"/>
        <v>34360.667493951783</v>
      </c>
      <c r="N55" s="908">
        <f t="shared" si="33"/>
        <v>35792.265643129569</v>
      </c>
      <c r="O55" s="907">
        <f t="shared" si="33"/>
        <v>-1161.7248747985136</v>
      </c>
      <c r="P55" s="908">
        <f t="shared" si="33"/>
        <v>-1876.029493951786</v>
      </c>
      <c r="Q55" s="908">
        <f t="shared" si="33"/>
        <v>-2085.5726431295734</v>
      </c>
      <c r="R55" s="909">
        <f t="shared" si="22"/>
        <v>-463.45058234879252</v>
      </c>
      <c r="S55" s="561"/>
      <c r="T55" s="907">
        <f>T56+T67+T81+T99+T100+T108+T117+T124</f>
        <v>33146.350874798511</v>
      </c>
      <c r="U55" s="908">
        <f>U56+U67+U81+U99+U100+U108+U117+U124</f>
        <v>32529.861932301541</v>
      </c>
      <c r="V55" s="907">
        <f t="shared" si="32"/>
        <v>-616.48894249696968</v>
      </c>
      <c r="W55" s="773">
        <f t="shared" si="28"/>
        <v>-0.7644212768320644</v>
      </c>
      <c r="X55" s="906"/>
      <c r="Y55" s="880"/>
    </row>
    <row r="56" spans="1:25" s="886" customFormat="1" x14ac:dyDescent="0.2">
      <c r="A56" s="761" t="s">
        <v>112</v>
      </c>
      <c r="B56" s="755" t="s">
        <v>838</v>
      </c>
      <c r="C56" s="890">
        <v>6579.9619999999995</v>
      </c>
      <c r="D56" s="895">
        <v>6493.866</v>
      </c>
      <c r="E56" s="888">
        <v>6857.2639999999992</v>
      </c>
      <c r="F56" s="888">
        <v>6991.2120000000004</v>
      </c>
      <c r="G56" s="891">
        <v>7142.9980000000005</v>
      </c>
      <c r="H56" s="889"/>
      <c r="I56" s="887">
        <f>SUM(I57:I66)</f>
        <v>0</v>
      </c>
      <c r="J56" s="891">
        <f>SUM(J57:J66)</f>
        <v>172.14768242597447</v>
      </c>
      <c r="K56" s="890">
        <f t="shared" ref="K56:K87" si="34">D56+I56+J56</f>
        <v>6666.0136824259744</v>
      </c>
      <c r="L56" s="887">
        <f t="shared" ref="L56:Q56" si="35">SUM(L57:L66)</f>
        <v>6737.2986055564988</v>
      </c>
      <c r="M56" s="888">
        <f t="shared" si="35"/>
        <v>7064.6461358544675</v>
      </c>
      <c r="N56" s="888">
        <f t="shared" si="35"/>
        <v>7410.4709227620679</v>
      </c>
      <c r="O56" s="887">
        <f t="shared" si="35"/>
        <v>119.96539444350041</v>
      </c>
      <c r="P56" s="888">
        <f t="shared" si="35"/>
        <v>-73.434135854466689</v>
      </c>
      <c r="Q56" s="888">
        <f t="shared" si="35"/>
        <v>-267.47292276206764</v>
      </c>
      <c r="R56" s="890">
        <f t="shared" si="22"/>
        <v>71.284923130524476</v>
      </c>
      <c r="S56" s="889"/>
      <c r="T56" s="887">
        <f>SUM(T57:T66)</f>
        <v>6737.2986055564988</v>
      </c>
      <c r="U56" s="888">
        <f>SUM(U57:U66)</f>
        <v>6950.6778014655411</v>
      </c>
      <c r="V56" s="887">
        <f>SUM(V57:V66)</f>
        <v>213.37919590904238</v>
      </c>
      <c r="W56" s="759">
        <f t="shared" si="28"/>
        <v>0.26458154581903337</v>
      </c>
      <c r="X56" s="905"/>
      <c r="Y56" s="880"/>
    </row>
    <row r="57" spans="1:25" s="747" customFormat="1" x14ac:dyDescent="0.2">
      <c r="A57" s="753" t="s">
        <v>800</v>
      </c>
      <c r="B57" s="755"/>
      <c r="C57" s="883">
        <v>132.49600000000001</v>
      </c>
      <c r="D57" s="881">
        <v>100</v>
      </c>
      <c r="E57" s="882">
        <f>86.178+1.6825/3</f>
        <v>86.738833333333332</v>
      </c>
      <c r="F57" s="882">
        <f>138.322</f>
        <v>138.322</v>
      </c>
      <c r="G57" s="884">
        <v>192.10900000000001</v>
      </c>
      <c r="H57" s="561"/>
      <c r="I57" s="881"/>
      <c r="J57" s="884">
        <f>-D57+K155</f>
        <v>80</v>
      </c>
      <c r="K57" s="883">
        <f t="shared" si="34"/>
        <v>180</v>
      </c>
      <c r="L57" s="881">
        <f>L155</f>
        <v>86.874176329894141</v>
      </c>
      <c r="M57" s="882">
        <f>M155</f>
        <v>90.994655954114108</v>
      </c>
      <c r="N57" s="882">
        <f>N155</f>
        <v>95.366193882600655</v>
      </c>
      <c r="O57" s="881">
        <f t="shared" ref="O57:O66" si="36">E57-L57</f>
        <v>-0.13534299656080861</v>
      </c>
      <c r="P57" s="882">
        <f t="shared" ref="P57:P66" si="37">F57-M57</f>
        <v>47.327344045885894</v>
      </c>
      <c r="Q57" s="882">
        <f t="shared" ref="Q57:Q66" si="38">G57-N57</f>
        <v>96.742806117399354</v>
      </c>
      <c r="R57" s="883">
        <f t="shared" si="22"/>
        <v>-93.125823670105859</v>
      </c>
      <c r="S57" s="561"/>
      <c r="T57" s="881">
        <f t="shared" ref="T57:T66" si="39">L57</f>
        <v>86.874176329894141</v>
      </c>
      <c r="U57" s="882">
        <f t="shared" ref="U57:U62" si="40">E57</f>
        <v>86.738833333333332</v>
      </c>
      <c r="V57" s="881">
        <f t="shared" ref="V57:V66" si="41">U57-T57</f>
        <v>-0.13534299656080861</v>
      </c>
      <c r="W57" s="751">
        <f t="shared" si="28"/>
        <v>-1.6781982467073945E-4</v>
      </c>
      <c r="Y57" s="880"/>
    </row>
    <row r="58" spans="1:25" s="747" customFormat="1" x14ac:dyDescent="0.2">
      <c r="A58" s="753" t="s">
        <v>426</v>
      </c>
      <c r="B58" s="755"/>
      <c r="C58" s="883">
        <f>12.147+12.16+0.18</f>
        <v>24.487000000000002</v>
      </c>
      <c r="D58" s="881">
        <v>17.600000000000001</v>
      </c>
      <c r="E58" s="882">
        <f>1.202+16.418/3</f>
        <v>6.6746666666666661</v>
      </c>
      <c r="F58" s="882">
        <f>3.265+21.122/3</f>
        <v>10.305666666666667</v>
      </c>
      <c r="G58" s="884">
        <f>2.959+29.223/3</f>
        <v>12.7</v>
      </c>
      <c r="H58" s="561"/>
      <c r="I58" s="881"/>
      <c r="J58" s="884">
        <f>-D58+K165</f>
        <v>15</v>
      </c>
      <c r="K58" s="883">
        <f t="shared" si="34"/>
        <v>32.6</v>
      </c>
      <c r="L58" s="881">
        <f>L165</f>
        <v>14.559767657116339</v>
      </c>
      <c r="M58" s="882">
        <f>M165</f>
        <v>15.189588630607458</v>
      </c>
      <c r="N58" s="882">
        <f>N165</f>
        <v>15.477037450413944</v>
      </c>
      <c r="O58" s="881">
        <f t="shared" si="36"/>
        <v>-7.8851009904496729</v>
      </c>
      <c r="P58" s="882">
        <f t="shared" si="37"/>
        <v>-4.8839219639407911</v>
      </c>
      <c r="Q58" s="882">
        <f t="shared" si="38"/>
        <v>-2.7770374504139443</v>
      </c>
      <c r="R58" s="883">
        <f t="shared" si="22"/>
        <v>-18.040232342883662</v>
      </c>
      <c r="S58" s="561"/>
      <c r="T58" s="881">
        <f t="shared" si="39"/>
        <v>14.559767657116339</v>
      </c>
      <c r="U58" s="882">
        <f t="shared" si="40"/>
        <v>6.6746666666666661</v>
      </c>
      <c r="V58" s="881">
        <f t="shared" si="41"/>
        <v>-7.8851009904496729</v>
      </c>
      <c r="W58" s="751">
        <f t="shared" si="28"/>
        <v>-9.7772053179995891E-3</v>
      </c>
      <c r="Y58" s="880"/>
    </row>
    <row r="59" spans="1:25" s="747" customFormat="1" x14ac:dyDescent="0.2">
      <c r="A59" s="753" t="s">
        <v>795</v>
      </c>
      <c r="B59" s="752"/>
      <c r="C59" s="883">
        <v>1.2130000000000001</v>
      </c>
      <c r="D59" s="892">
        <v>1.3009999999999999</v>
      </c>
      <c r="E59" s="882">
        <f>1.232+0.007/3</f>
        <v>1.2343333333333333</v>
      </c>
      <c r="F59" s="882">
        <v>0</v>
      </c>
      <c r="G59" s="884">
        <v>0</v>
      </c>
      <c r="H59" s="561"/>
      <c r="I59" s="881"/>
      <c r="J59" s="884"/>
      <c r="K59" s="883">
        <f t="shared" si="34"/>
        <v>1.3009999999999999</v>
      </c>
      <c r="L59" s="881">
        <f t="shared" ref="L59:N60" si="42">E59</f>
        <v>1.2343333333333333</v>
      </c>
      <c r="M59" s="882">
        <f t="shared" si="42"/>
        <v>0</v>
      </c>
      <c r="N59" s="882">
        <f t="shared" si="42"/>
        <v>0</v>
      </c>
      <c r="O59" s="881">
        <f t="shared" si="36"/>
        <v>0</v>
      </c>
      <c r="P59" s="882">
        <f t="shared" si="37"/>
        <v>0</v>
      </c>
      <c r="Q59" s="882">
        <f t="shared" si="38"/>
        <v>0</v>
      </c>
      <c r="R59" s="883">
        <f t="shared" si="22"/>
        <v>-6.6666666666666652E-2</v>
      </c>
      <c r="S59" s="561"/>
      <c r="T59" s="881">
        <f t="shared" si="39"/>
        <v>1.2343333333333333</v>
      </c>
      <c r="U59" s="882">
        <f t="shared" si="40"/>
        <v>1.2343333333333333</v>
      </c>
      <c r="V59" s="881">
        <f t="shared" si="41"/>
        <v>0</v>
      </c>
      <c r="W59" s="751">
        <f t="shared" si="28"/>
        <v>0</v>
      </c>
      <c r="Y59" s="880"/>
    </row>
    <row r="60" spans="1:25" s="747" customFormat="1" x14ac:dyDescent="0.2">
      <c r="A60" s="753" t="s">
        <v>794</v>
      </c>
      <c r="B60" s="752"/>
      <c r="C60" s="883">
        <v>0</v>
      </c>
      <c r="D60" s="892">
        <v>0.99</v>
      </c>
      <c r="E60" s="882">
        <f>0.468+0.007/3</f>
        <v>0.47033333333333338</v>
      </c>
      <c r="F60" s="882">
        <f>0.469+0.014/3</f>
        <v>0.47366666666666662</v>
      </c>
      <c r="G60" s="884">
        <f>0.469+0.016/3</f>
        <v>0.47433333333333333</v>
      </c>
      <c r="H60" s="561"/>
      <c r="I60" s="881"/>
      <c r="J60" s="884"/>
      <c r="K60" s="883">
        <f t="shared" si="34"/>
        <v>0.99</v>
      </c>
      <c r="L60" s="881">
        <f t="shared" si="42"/>
        <v>0.47033333333333338</v>
      </c>
      <c r="M60" s="882">
        <f t="shared" si="42"/>
        <v>0.47366666666666662</v>
      </c>
      <c r="N60" s="882">
        <f t="shared" si="42"/>
        <v>0.47433333333333333</v>
      </c>
      <c r="O60" s="881">
        <f t="shared" si="36"/>
        <v>0</v>
      </c>
      <c r="P60" s="882">
        <f t="shared" si="37"/>
        <v>0</v>
      </c>
      <c r="Q60" s="882">
        <f t="shared" si="38"/>
        <v>0</v>
      </c>
      <c r="R60" s="883">
        <f t="shared" si="22"/>
        <v>-0.51966666666666661</v>
      </c>
      <c r="S60" s="561"/>
      <c r="T60" s="881">
        <f t="shared" si="39"/>
        <v>0.47033333333333338</v>
      </c>
      <c r="U60" s="882">
        <f t="shared" si="40"/>
        <v>0.47033333333333338</v>
      </c>
      <c r="V60" s="881">
        <f t="shared" si="41"/>
        <v>0</v>
      </c>
      <c r="W60" s="751">
        <f t="shared" si="28"/>
        <v>0</v>
      </c>
      <c r="Y60" s="880"/>
    </row>
    <row r="61" spans="1:25" s="747" customFormat="1" x14ac:dyDescent="0.2">
      <c r="A61" s="753" t="s">
        <v>821</v>
      </c>
      <c r="B61" s="752"/>
      <c r="C61" s="883">
        <f>C31</f>
        <v>151.15899999999999</v>
      </c>
      <c r="D61" s="881">
        <v>137.006</v>
      </c>
      <c r="E61" s="882">
        <v>144.804</v>
      </c>
      <c r="F61" s="882">
        <v>147.03200000000001</v>
      </c>
      <c r="G61" s="884">
        <v>146.33199999999999</v>
      </c>
      <c r="H61" s="561"/>
      <c r="I61" s="881"/>
      <c r="J61" s="884"/>
      <c r="K61" s="883">
        <f t="shared" si="34"/>
        <v>137.006</v>
      </c>
      <c r="L61" s="881">
        <f>L92</f>
        <v>138.23905399999998</v>
      </c>
      <c r="M61" s="882">
        <f>M92</f>
        <v>140.727356972</v>
      </c>
      <c r="N61" s="882">
        <f>N92</f>
        <v>143.54190411144</v>
      </c>
      <c r="O61" s="881">
        <f t="shared" si="36"/>
        <v>6.5649460000000204</v>
      </c>
      <c r="P61" s="882">
        <f t="shared" si="37"/>
        <v>6.3046430280000152</v>
      </c>
      <c r="Q61" s="882">
        <f t="shared" si="38"/>
        <v>2.7900958885599891</v>
      </c>
      <c r="R61" s="883">
        <f t="shared" si="22"/>
        <v>1.2330539999999814</v>
      </c>
      <c r="S61" s="561"/>
      <c r="T61" s="881">
        <f t="shared" si="39"/>
        <v>138.23905399999998</v>
      </c>
      <c r="U61" s="882">
        <f t="shared" si="40"/>
        <v>144.804</v>
      </c>
      <c r="V61" s="881">
        <f t="shared" si="41"/>
        <v>6.5649460000000204</v>
      </c>
      <c r="W61" s="751">
        <f t="shared" si="28"/>
        <v>8.1402666904739126E-3</v>
      </c>
      <c r="Y61" s="880"/>
    </row>
    <row r="62" spans="1:25" s="747" customFormat="1" x14ac:dyDescent="0.2">
      <c r="A62" s="753" t="s">
        <v>792</v>
      </c>
      <c r="B62" s="752"/>
      <c r="C62" s="883">
        <v>695.32399999999996</v>
      </c>
      <c r="D62" s="881">
        <f>683.524</f>
        <v>683.524</v>
      </c>
      <c r="E62" s="882">
        <f>787.546+12.786</f>
        <v>800.33199999999999</v>
      </c>
      <c r="F62" s="882">
        <f>802.592+12.025</f>
        <v>814.61699999999996</v>
      </c>
      <c r="G62" s="884">
        <f>837.384-7</f>
        <v>830.38400000000001</v>
      </c>
      <c r="H62" s="561"/>
      <c r="I62" s="881"/>
      <c r="J62" s="884"/>
      <c r="K62" s="883">
        <f t="shared" si="34"/>
        <v>683.524</v>
      </c>
      <c r="L62" s="881">
        <v>716.03410592774605</v>
      </c>
      <c r="M62" s="882">
        <v>763.23150906678381</v>
      </c>
      <c r="N62" s="882">
        <v>810.73623547761065</v>
      </c>
      <c r="O62" s="881">
        <f t="shared" si="36"/>
        <v>84.297894072253939</v>
      </c>
      <c r="P62" s="882">
        <f t="shared" si="37"/>
        <v>51.385490933216147</v>
      </c>
      <c r="Q62" s="882">
        <f t="shared" si="38"/>
        <v>19.647764522389366</v>
      </c>
      <c r="R62" s="883">
        <f t="shared" si="22"/>
        <v>32.510105927746054</v>
      </c>
      <c r="S62" s="561"/>
      <c r="T62" s="881">
        <f t="shared" si="39"/>
        <v>716.03410592774605</v>
      </c>
      <c r="U62" s="882">
        <f t="shared" si="40"/>
        <v>800.33199999999999</v>
      </c>
      <c r="V62" s="881">
        <f t="shared" si="41"/>
        <v>84.297894072253939</v>
      </c>
      <c r="W62" s="751">
        <f t="shared" si="28"/>
        <v>0.10452596855990361</v>
      </c>
      <c r="X62" s="896"/>
      <c r="Y62" s="880"/>
    </row>
    <row r="63" spans="1:25" s="747" customFormat="1" x14ac:dyDescent="0.2">
      <c r="A63" s="753" t="s">
        <v>833</v>
      </c>
      <c r="B63" s="752"/>
      <c r="C63" s="901">
        <v>50.893999999999998</v>
      </c>
      <c r="D63" s="892">
        <v>0</v>
      </c>
      <c r="E63" s="902">
        <v>0</v>
      </c>
      <c r="F63" s="902">
        <v>0</v>
      </c>
      <c r="G63" s="903">
        <v>0</v>
      </c>
      <c r="H63" s="561"/>
      <c r="I63" s="892"/>
      <c r="J63" s="903">
        <v>52.019159625691174</v>
      </c>
      <c r="K63" s="883">
        <f t="shared" si="34"/>
        <v>52.019159625691174</v>
      </c>
      <c r="L63" s="892">
        <v>53.39843828970703</v>
      </c>
      <c r="M63" s="902">
        <v>55.931149231361069</v>
      </c>
      <c r="N63" s="902">
        <v>58.618176702205425</v>
      </c>
      <c r="O63" s="892">
        <f t="shared" si="36"/>
        <v>-53.39843828970703</v>
      </c>
      <c r="P63" s="902">
        <f t="shared" si="37"/>
        <v>-55.931149231361069</v>
      </c>
      <c r="Q63" s="902">
        <f t="shared" si="38"/>
        <v>-58.618176702205425</v>
      </c>
      <c r="R63" s="901">
        <f t="shared" si="22"/>
        <v>1.3792786640158567</v>
      </c>
      <c r="S63" s="561"/>
      <c r="T63" s="881">
        <f t="shared" si="39"/>
        <v>53.39843828970703</v>
      </c>
      <c r="U63" s="882">
        <f>T63</f>
        <v>53.39843828970703</v>
      </c>
      <c r="V63" s="881">
        <f t="shared" si="41"/>
        <v>0</v>
      </c>
      <c r="W63" s="751">
        <f t="shared" si="28"/>
        <v>0</v>
      </c>
      <c r="Y63" s="880"/>
    </row>
    <row r="64" spans="1:25" s="747" customFormat="1" x14ac:dyDescent="0.2">
      <c r="A64" s="753" t="s">
        <v>832</v>
      </c>
      <c r="B64" s="752"/>
      <c r="C64" s="901">
        <f>65.507+28.307</f>
        <v>93.814000000000007</v>
      </c>
      <c r="D64" s="892">
        <v>75</v>
      </c>
      <c r="E64" s="902">
        <f>D64</f>
        <v>75</v>
      </c>
      <c r="F64" s="902">
        <f>E64</f>
        <v>75</v>
      </c>
      <c r="G64" s="903">
        <f>F64</f>
        <v>75</v>
      </c>
      <c r="H64" s="561"/>
      <c r="I64" s="892"/>
      <c r="J64" s="903">
        <v>20.442158064090531</v>
      </c>
      <c r="K64" s="883">
        <f t="shared" si="34"/>
        <v>95.442158064090535</v>
      </c>
      <c r="L64" s="892">
        <v>97.972789723899481</v>
      </c>
      <c r="M64" s="902">
        <v>102.61968136465971</v>
      </c>
      <c r="N64" s="902">
        <v>107.54970527200908</v>
      </c>
      <c r="O64" s="892">
        <f t="shared" si="36"/>
        <v>-22.972789723899481</v>
      </c>
      <c r="P64" s="902">
        <f t="shared" si="37"/>
        <v>-27.619681364659712</v>
      </c>
      <c r="Q64" s="902">
        <f t="shared" si="38"/>
        <v>-32.549705272009078</v>
      </c>
      <c r="R64" s="901">
        <f t="shared" si="22"/>
        <v>2.5306316598089467</v>
      </c>
      <c r="S64" s="561"/>
      <c r="T64" s="881">
        <f t="shared" si="39"/>
        <v>97.972789723899481</v>
      </c>
      <c r="U64" s="882">
        <f>T64</f>
        <v>97.972789723899481</v>
      </c>
      <c r="V64" s="881">
        <f t="shared" si="41"/>
        <v>0</v>
      </c>
      <c r="W64" s="751">
        <f t="shared" si="28"/>
        <v>0</v>
      </c>
      <c r="Y64" s="880"/>
    </row>
    <row r="65" spans="1:26" s="747" customFormat="1" x14ac:dyDescent="0.2">
      <c r="A65" s="753" t="s">
        <v>831</v>
      </c>
      <c r="B65" s="752"/>
      <c r="C65" s="901">
        <f>11.916+4.585</f>
        <v>16.501000000000001</v>
      </c>
      <c r="D65" s="892">
        <v>11.916</v>
      </c>
      <c r="E65" s="902">
        <v>0</v>
      </c>
      <c r="F65" s="902">
        <v>0</v>
      </c>
      <c r="G65" s="903">
        <v>0</v>
      </c>
      <c r="H65" s="561"/>
      <c r="I65" s="892"/>
      <c r="J65" s="903">
        <v>4.6863647361927541</v>
      </c>
      <c r="K65" s="883">
        <f t="shared" si="34"/>
        <v>16.602364736192754</v>
      </c>
      <c r="L65" s="892">
        <v>17.042573451935453</v>
      </c>
      <c r="M65" s="902">
        <v>17.850910055741707</v>
      </c>
      <c r="N65" s="902">
        <v>18.708498114605604</v>
      </c>
      <c r="O65" s="892">
        <f t="shared" si="36"/>
        <v>-17.042573451935453</v>
      </c>
      <c r="P65" s="902">
        <f t="shared" si="37"/>
        <v>-17.850910055741707</v>
      </c>
      <c r="Q65" s="902">
        <f t="shared" si="38"/>
        <v>-18.708498114605604</v>
      </c>
      <c r="R65" s="901">
        <f t="shared" si="22"/>
        <v>0.44020871574269904</v>
      </c>
      <c r="S65" s="561"/>
      <c r="T65" s="881">
        <f t="shared" si="39"/>
        <v>17.042573451935453</v>
      </c>
      <c r="U65" s="882">
        <f>T65</f>
        <v>17.042573451935453</v>
      </c>
      <c r="V65" s="881">
        <f t="shared" si="41"/>
        <v>0</v>
      </c>
      <c r="W65" s="751">
        <f t="shared" si="28"/>
        <v>0</v>
      </c>
      <c r="Y65" s="880"/>
    </row>
    <row r="66" spans="1:26" s="747" customFormat="1" x14ac:dyDescent="0.2">
      <c r="A66" s="753" t="s">
        <v>1</v>
      </c>
      <c r="B66" s="752"/>
      <c r="C66" s="883">
        <f>C56-SUM(C57:C65)</f>
        <v>5414.0739999999996</v>
      </c>
      <c r="D66" s="881">
        <f>D56-SUM(D57:D65)</f>
        <v>5466.5290000000005</v>
      </c>
      <c r="E66" s="882">
        <f>E56-SUM(E57:E65)</f>
        <v>5742.0098333333326</v>
      </c>
      <c r="F66" s="882">
        <f>F56-SUM(F57:F65)</f>
        <v>5805.461666666667</v>
      </c>
      <c r="G66" s="884">
        <f>G56-SUM(G57:G65)</f>
        <v>5885.9986666666673</v>
      </c>
      <c r="H66" s="561"/>
      <c r="I66" s="881"/>
      <c r="J66" s="884"/>
      <c r="K66" s="883">
        <f t="shared" si="34"/>
        <v>5466.5290000000005</v>
      </c>
      <c r="L66" s="881">
        <v>5611.4730335095337</v>
      </c>
      <c r="M66" s="882">
        <v>5877.6276179125325</v>
      </c>
      <c r="N66" s="882">
        <v>6159.9988384178496</v>
      </c>
      <c r="O66" s="881">
        <f t="shared" si="36"/>
        <v>130.5367998237989</v>
      </c>
      <c r="P66" s="882">
        <f t="shared" si="37"/>
        <v>-72.165951245865472</v>
      </c>
      <c r="Q66" s="882">
        <f t="shared" si="38"/>
        <v>-274.00017175118228</v>
      </c>
      <c r="R66" s="883">
        <f t="shared" si="22"/>
        <v>144.94403350953326</v>
      </c>
      <c r="S66" s="561"/>
      <c r="T66" s="881">
        <f t="shared" si="39"/>
        <v>5611.4730335095337</v>
      </c>
      <c r="U66" s="882">
        <f>E66</f>
        <v>5742.0098333333326</v>
      </c>
      <c r="V66" s="881">
        <f t="shared" si="41"/>
        <v>130.5367998237989</v>
      </c>
      <c r="W66" s="751">
        <f t="shared" si="28"/>
        <v>0.16186033571132616</v>
      </c>
      <c r="X66" s="896"/>
      <c r="Y66" s="880"/>
    </row>
    <row r="67" spans="1:26" s="886" customFormat="1" x14ac:dyDescent="0.2">
      <c r="A67" s="761" t="s">
        <v>115</v>
      </c>
      <c r="B67" s="755" t="s">
        <v>599</v>
      </c>
      <c r="C67" s="890">
        <v>3983.6850000000004</v>
      </c>
      <c r="D67" s="895">
        <v>4545.2610000000004</v>
      </c>
      <c r="E67" s="888">
        <v>3975.3379999999997</v>
      </c>
      <c r="F67" s="888">
        <v>3869.6979999999999</v>
      </c>
      <c r="G67" s="891">
        <v>3874.1259999999997</v>
      </c>
      <c r="H67" s="889"/>
      <c r="I67" s="887">
        <f>SUM(I68:I80)</f>
        <v>0</v>
      </c>
      <c r="J67" s="891">
        <f>SUM(J68:J80)</f>
        <v>160.95520399999998</v>
      </c>
      <c r="K67" s="890">
        <f t="shared" si="34"/>
        <v>4706.2162040000003</v>
      </c>
      <c r="L67" s="887">
        <f t="shared" ref="L67:Q67" si="43">SUM(L68:L80)</f>
        <v>4595.8049742792955</v>
      </c>
      <c r="M67" s="888">
        <f t="shared" si="43"/>
        <v>4665.6816031753397</v>
      </c>
      <c r="N67" s="888">
        <f t="shared" si="43"/>
        <v>4774.5978967628907</v>
      </c>
      <c r="O67" s="887">
        <f t="shared" si="43"/>
        <v>-620.4669742792961</v>
      </c>
      <c r="P67" s="888">
        <f t="shared" si="43"/>
        <v>-795.98360317534002</v>
      </c>
      <c r="Q67" s="888">
        <f t="shared" si="43"/>
        <v>-900.47189676289167</v>
      </c>
      <c r="R67" s="890">
        <f t="shared" si="22"/>
        <v>-110.4112297207048</v>
      </c>
      <c r="S67" s="889"/>
      <c r="T67" s="887">
        <f>SUM(T68:T80)</f>
        <v>4595.8049742792955</v>
      </c>
      <c r="U67" s="888">
        <f>SUM(U68:U80)</f>
        <v>4215.1191308359994</v>
      </c>
      <c r="V67" s="887">
        <f>SUM(V68:V80)</f>
        <v>-380.68584344329611</v>
      </c>
      <c r="W67" s="759">
        <f t="shared" si="28"/>
        <v>-0.47203500088445821</v>
      </c>
      <c r="Y67" s="880"/>
    </row>
    <row r="68" spans="1:26" s="747" customFormat="1" x14ac:dyDescent="0.2">
      <c r="A68" s="753" t="s">
        <v>800</v>
      </c>
      <c r="B68" s="755"/>
      <c r="C68" s="883">
        <f>85.727+78.7</f>
        <v>164.42700000000002</v>
      </c>
      <c r="D68" s="881">
        <v>326.54000000000002</v>
      </c>
      <c r="E68" s="882">
        <f>1.6825*2/3+72.212+3.449</f>
        <v>76.782666666666671</v>
      </c>
      <c r="F68" s="882">
        <v>56.895000000000003</v>
      </c>
      <c r="G68" s="884">
        <v>67.867999999999995</v>
      </c>
      <c r="H68" s="561"/>
      <c r="I68" s="881"/>
      <c r="J68" s="884">
        <f>-D68+K156</f>
        <v>-20</v>
      </c>
      <c r="K68" s="883">
        <f t="shared" si="34"/>
        <v>306.54000000000002</v>
      </c>
      <c r="L68" s="881">
        <f>L156</f>
        <v>107.81050138415881</v>
      </c>
      <c r="M68" s="882">
        <f>M156</f>
        <v>109.75109040907367</v>
      </c>
      <c r="N68" s="882">
        <f>N156</f>
        <v>111.94611221725515</v>
      </c>
      <c r="O68" s="881">
        <f t="shared" ref="O68:O80" si="44">E68-L68</f>
        <v>-31.027834717492141</v>
      </c>
      <c r="P68" s="882">
        <f t="shared" ref="P68:P80" si="45">F68-M68</f>
        <v>-52.856090409073666</v>
      </c>
      <c r="Q68" s="882">
        <f t="shared" ref="Q68:Q80" si="46">G68-N68</f>
        <v>-44.078112217255153</v>
      </c>
      <c r="R68" s="883">
        <f t="shared" si="22"/>
        <v>-198.72949861584121</v>
      </c>
      <c r="S68" s="561"/>
      <c r="T68" s="881">
        <f t="shared" ref="T68:T80" si="47">L68</f>
        <v>107.81050138415881</v>
      </c>
      <c r="U68" s="882">
        <f t="shared" ref="U68:U76" si="48">E68</f>
        <v>76.782666666666671</v>
      </c>
      <c r="V68" s="881">
        <f t="shared" ref="V68:V99" si="49">U68-T68</f>
        <v>-31.027834717492141</v>
      </c>
      <c r="W68" s="751">
        <f t="shared" si="28"/>
        <v>-3.8473256204747237E-2</v>
      </c>
      <c r="Y68" s="880"/>
    </row>
    <row r="69" spans="1:26" s="747" customFormat="1" x14ac:dyDescent="0.2">
      <c r="A69" s="753" t="s">
        <v>426</v>
      </c>
      <c r="B69" s="755"/>
      <c r="C69" s="883">
        <f>19.055+14.936-6.5+0.274</f>
        <v>27.765000000000001</v>
      </c>
      <c r="D69" s="881">
        <v>89.418999999999997</v>
      </c>
      <c r="E69" s="882">
        <f>16.418*2/3+18.968+1.236</f>
        <v>31.149333333333335</v>
      </c>
      <c r="F69" s="882">
        <f>21.122*2/3+13.884</f>
        <v>27.965333333333334</v>
      </c>
      <c r="G69" s="884">
        <f>29.223*2/3+18.11</f>
        <v>37.591999999999999</v>
      </c>
      <c r="H69" s="561"/>
      <c r="I69" s="881"/>
      <c r="J69" s="884">
        <f>-D69+K166</f>
        <v>-40</v>
      </c>
      <c r="K69" s="883">
        <f t="shared" si="34"/>
        <v>49.418999999999997</v>
      </c>
      <c r="L69" s="881">
        <f>L166</f>
        <v>18.068612762322399</v>
      </c>
      <c r="M69" s="882">
        <f>M166</f>
        <v>18.320569461959309</v>
      </c>
      <c r="N69" s="882">
        <f>N166</f>
        <v>18.167802453640835</v>
      </c>
      <c r="O69" s="881">
        <f t="shared" si="44"/>
        <v>13.080720571010936</v>
      </c>
      <c r="P69" s="882">
        <f t="shared" si="45"/>
        <v>9.6447638713740247</v>
      </c>
      <c r="Q69" s="882">
        <f t="shared" si="46"/>
        <v>19.424197546359164</v>
      </c>
      <c r="R69" s="883">
        <f t="shared" ref="R69:R100" si="50">L69-K69</f>
        <v>-31.350387237677598</v>
      </c>
      <c r="S69" s="561"/>
      <c r="T69" s="881">
        <f t="shared" si="47"/>
        <v>18.068612762322399</v>
      </c>
      <c r="U69" s="882">
        <f t="shared" si="48"/>
        <v>31.149333333333335</v>
      </c>
      <c r="V69" s="881">
        <f t="shared" si="49"/>
        <v>13.080720571010936</v>
      </c>
      <c r="W69" s="751">
        <f t="shared" si="28"/>
        <v>1.6219562803958615E-2</v>
      </c>
      <c r="Y69" s="880"/>
    </row>
    <row r="70" spans="1:26" s="747" customFormat="1" x14ac:dyDescent="0.2">
      <c r="A70" s="753" t="s">
        <v>837</v>
      </c>
      <c r="B70" s="752"/>
      <c r="C70" s="883">
        <v>121.59099999999999</v>
      </c>
      <c r="D70" s="892">
        <v>124.526</v>
      </c>
      <c r="E70" s="882">
        <v>126.694</v>
      </c>
      <c r="F70" s="882">
        <v>127.21899999999999</v>
      </c>
      <c r="G70" s="884">
        <v>127.3</v>
      </c>
      <c r="H70" s="561"/>
      <c r="I70" s="881"/>
      <c r="J70" s="884"/>
      <c r="K70" s="883">
        <f t="shared" si="34"/>
        <v>124.526</v>
      </c>
      <c r="L70" s="881">
        <f>E70</f>
        <v>126.694</v>
      </c>
      <c r="M70" s="882">
        <f>F70</f>
        <v>127.21899999999999</v>
      </c>
      <c r="N70" s="882">
        <f>G70</f>
        <v>127.3</v>
      </c>
      <c r="O70" s="881">
        <f t="shared" si="44"/>
        <v>0</v>
      </c>
      <c r="P70" s="882">
        <f t="shared" si="45"/>
        <v>0</v>
      </c>
      <c r="Q70" s="882">
        <f t="shared" si="46"/>
        <v>0</v>
      </c>
      <c r="R70" s="883">
        <f t="shared" si="50"/>
        <v>2.1680000000000064</v>
      </c>
      <c r="S70" s="561"/>
      <c r="T70" s="881">
        <f t="shared" si="47"/>
        <v>126.694</v>
      </c>
      <c r="U70" s="882">
        <f t="shared" si="48"/>
        <v>126.694</v>
      </c>
      <c r="V70" s="881">
        <f t="shared" si="49"/>
        <v>0</v>
      </c>
      <c r="W70" s="751">
        <f t="shared" si="28"/>
        <v>0</v>
      </c>
      <c r="Y70" s="880"/>
    </row>
    <row r="71" spans="1:26" s="747" customFormat="1" x14ac:dyDescent="0.2">
      <c r="A71" s="753" t="s">
        <v>836</v>
      </c>
      <c r="B71" s="752"/>
      <c r="C71" s="883">
        <v>0</v>
      </c>
      <c r="D71" s="881">
        <v>0</v>
      </c>
      <c r="E71" s="882">
        <v>50</v>
      </c>
      <c r="F71" s="882">
        <v>15.045</v>
      </c>
      <c r="G71" s="884">
        <v>13.093</v>
      </c>
      <c r="H71" s="561"/>
      <c r="I71" s="881"/>
      <c r="J71" s="884"/>
      <c r="K71" s="883">
        <f t="shared" si="34"/>
        <v>0</v>
      </c>
      <c r="L71" s="881">
        <v>0</v>
      </c>
      <c r="M71" s="882">
        <v>0</v>
      </c>
      <c r="N71" s="882">
        <v>0</v>
      </c>
      <c r="O71" s="881">
        <f t="shared" si="44"/>
        <v>50</v>
      </c>
      <c r="P71" s="882">
        <f t="shared" si="45"/>
        <v>15.045</v>
      </c>
      <c r="Q71" s="882">
        <f t="shared" si="46"/>
        <v>13.093</v>
      </c>
      <c r="R71" s="883">
        <f t="shared" si="50"/>
        <v>0</v>
      </c>
      <c r="S71" s="561"/>
      <c r="T71" s="881">
        <f t="shared" si="47"/>
        <v>0</v>
      </c>
      <c r="U71" s="882">
        <f t="shared" si="48"/>
        <v>50</v>
      </c>
      <c r="V71" s="881">
        <f t="shared" si="49"/>
        <v>50</v>
      </c>
      <c r="W71" s="751">
        <f t="shared" si="28"/>
        <v>6.1997971426374927E-2</v>
      </c>
      <c r="Y71" s="880"/>
    </row>
    <row r="72" spans="1:26" s="747" customFormat="1" ht="13.5" customHeight="1" x14ac:dyDescent="0.2">
      <c r="A72" s="753" t="s">
        <v>835</v>
      </c>
      <c r="B72" s="752"/>
      <c r="C72" s="883">
        <v>0</v>
      </c>
      <c r="D72" s="892">
        <v>0</v>
      </c>
      <c r="E72" s="882">
        <v>52.804000000000002</v>
      </c>
      <c r="F72" s="882">
        <v>11.907</v>
      </c>
      <c r="G72" s="884">
        <v>0</v>
      </c>
      <c r="H72" s="561"/>
      <c r="I72" s="881"/>
      <c r="J72" s="884"/>
      <c r="K72" s="883">
        <f t="shared" si="34"/>
        <v>0</v>
      </c>
      <c r="L72" s="881">
        <f>E72</f>
        <v>52.804000000000002</v>
      </c>
      <c r="M72" s="882">
        <f>F72</f>
        <v>11.907</v>
      </c>
      <c r="N72" s="882">
        <f>G72</f>
        <v>0</v>
      </c>
      <c r="O72" s="881">
        <f t="shared" si="44"/>
        <v>0</v>
      </c>
      <c r="P72" s="882">
        <f t="shared" si="45"/>
        <v>0</v>
      </c>
      <c r="Q72" s="882">
        <f t="shared" si="46"/>
        <v>0</v>
      </c>
      <c r="R72" s="883">
        <f t="shared" si="50"/>
        <v>52.804000000000002</v>
      </c>
      <c r="S72" s="561"/>
      <c r="T72" s="881">
        <f t="shared" si="47"/>
        <v>52.804000000000002</v>
      </c>
      <c r="U72" s="882">
        <f t="shared" si="48"/>
        <v>52.804000000000002</v>
      </c>
      <c r="V72" s="881">
        <f t="shared" si="49"/>
        <v>0</v>
      </c>
      <c r="W72" s="751">
        <f t="shared" ref="W72:W103" si="51">V72/$U$140*100</f>
        <v>0</v>
      </c>
      <c r="Y72" s="880"/>
    </row>
    <row r="73" spans="1:26" s="747" customFormat="1" ht="13.5" customHeight="1" x14ac:dyDescent="0.2">
      <c r="A73" s="753" t="s">
        <v>834</v>
      </c>
      <c r="B73" s="752"/>
      <c r="C73" s="883">
        <v>-75.918000000000006</v>
      </c>
      <c r="D73" s="892">
        <v>74.349000000000004</v>
      </c>
      <c r="E73" s="882">
        <v>0</v>
      </c>
      <c r="F73" s="882">
        <v>0</v>
      </c>
      <c r="G73" s="884">
        <v>0</v>
      </c>
      <c r="H73" s="561"/>
      <c r="I73" s="881"/>
      <c r="J73" s="884"/>
      <c r="K73" s="883">
        <f t="shared" si="34"/>
        <v>74.349000000000004</v>
      </c>
      <c r="L73" s="881">
        <v>75.018141</v>
      </c>
      <c r="M73" s="882">
        <v>76.368467538000004</v>
      </c>
      <c r="N73" s="882">
        <v>77.895836888760002</v>
      </c>
      <c r="O73" s="881">
        <f t="shared" si="44"/>
        <v>-75.018141</v>
      </c>
      <c r="P73" s="882">
        <f t="shared" si="45"/>
        <v>-76.368467538000004</v>
      </c>
      <c r="Q73" s="882">
        <f t="shared" si="46"/>
        <v>-77.895836888760002</v>
      </c>
      <c r="R73" s="883">
        <f t="shared" si="50"/>
        <v>0.66914099999999621</v>
      </c>
      <c r="S73" s="561"/>
      <c r="T73" s="881">
        <f t="shared" si="47"/>
        <v>75.018141</v>
      </c>
      <c r="U73" s="882">
        <f t="shared" si="48"/>
        <v>0</v>
      </c>
      <c r="V73" s="881">
        <f t="shared" si="49"/>
        <v>-75.018141</v>
      </c>
      <c r="W73" s="751">
        <f t="shared" si="51"/>
        <v>-9.3019451243555304E-2</v>
      </c>
      <c r="Y73" s="880"/>
    </row>
    <row r="74" spans="1:26" s="747" customFormat="1" ht="13.5" customHeight="1" x14ac:dyDescent="0.2">
      <c r="A74" s="753" t="s">
        <v>795</v>
      </c>
      <c r="B74" s="752"/>
      <c r="C74" s="883">
        <v>0.19600000000000001</v>
      </c>
      <c r="D74" s="892">
        <v>0.29699999999999999</v>
      </c>
      <c r="E74" s="882">
        <f>0.007*2/3+1.836</f>
        <v>1.8406666666666667</v>
      </c>
      <c r="F74" s="882">
        <v>0</v>
      </c>
      <c r="G74" s="884">
        <v>0</v>
      </c>
      <c r="H74" s="561"/>
      <c r="I74" s="881"/>
      <c r="J74" s="884"/>
      <c r="K74" s="883">
        <f t="shared" si="34"/>
        <v>0.29699999999999999</v>
      </c>
      <c r="L74" s="881">
        <f>E74</f>
        <v>1.8406666666666667</v>
      </c>
      <c r="M74" s="882">
        <f>F74</f>
        <v>0</v>
      </c>
      <c r="N74" s="882">
        <f>G74</f>
        <v>0</v>
      </c>
      <c r="O74" s="881">
        <f t="shared" si="44"/>
        <v>0</v>
      </c>
      <c r="P74" s="882">
        <f t="shared" si="45"/>
        <v>0</v>
      </c>
      <c r="Q74" s="882">
        <f t="shared" si="46"/>
        <v>0</v>
      </c>
      <c r="R74" s="883">
        <f t="shared" si="50"/>
        <v>1.5436666666666667</v>
      </c>
      <c r="S74" s="561"/>
      <c r="T74" s="881">
        <f t="shared" si="47"/>
        <v>1.8406666666666667</v>
      </c>
      <c r="U74" s="882">
        <f t="shared" si="48"/>
        <v>1.8406666666666667</v>
      </c>
      <c r="V74" s="881">
        <f t="shared" si="49"/>
        <v>0</v>
      </c>
      <c r="W74" s="751">
        <f t="shared" si="51"/>
        <v>0</v>
      </c>
      <c r="Y74" s="880"/>
    </row>
    <row r="75" spans="1:26" s="747" customFormat="1" ht="13.5" customHeight="1" x14ac:dyDescent="0.2">
      <c r="A75" s="753" t="s">
        <v>794</v>
      </c>
      <c r="B75" s="752"/>
      <c r="C75" s="883">
        <v>0</v>
      </c>
      <c r="D75" s="892">
        <v>0.13500000000000001</v>
      </c>
      <c r="E75" s="882">
        <f>0.007*2/3+0.133</f>
        <v>0.13766666666666669</v>
      </c>
      <c r="F75" s="882">
        <f>0.014*2/3+0.132</f>
        <v>0.14133333333333334</v>
      </c>
      <c r="G75" s="884">
        <f>0.016*2/3+0.135</f>
        <v>0.14566666666666667</v>
      </c>
      <c r="H75" s="561"/>
      <c r="I75" s="881"/>
      <c r="J75" s="884"/>
      <c r="K75" s="883">
        <f t="shared" si="34"/>
        <v>0.13500000000000001</v>
      </c>
      <c r="L75" s="881">
        <v>0.136215</v>
      </c>
      <c r="M75" s="882">
        <v>0.13866687</v>
      </c>
      <c r="N75" s="882">
        <v>0.14144020739999999</v>
      </c>
      <c r="O75" s="881">
        <f t="shared" si="44"/>
        <v>1.4516666666666844E-3</v>
      </c>
      <c r="P75" s="882">
        <f t="shared" si="45"/>
        <v>2.666463333333341E-3</v>
      </c>
      <c r="Q75" s="882">
        <f t="shared" si="46"/>
        <v>4.2264592666666767E-3</v>
      </c>
      <c r="R75" s="883">
        <f t="shared" si="50"/>
        <v>1.2149999999999939E-3</v>
      </c>
      <c r="S75" s="561"/>
      <c r="T75" s="881">
        <f t="shared" si="47"/>
        <v>0.136215</v>
      </c>
      <c r="U75" s="882">
        <f t="shared" si="48"/>
        <v>0.13766666666666669</v>
      </c>
      <c r="V75" s="881">
        <f t="shared" si="49"/>
        <v>1.4516666666666844E-3</v>
      </c>
      <c r="W75" s="751">
        <f t="shared" si="51"/>
        <v>1.8000077704124408E-6</v>
      </c>
      <c r="Y75" s="880"/>
    </row>
    <row r="76" spans="1:26" s="747" customFormat="1" x14ac:dyDescent="0.2">
      <c r="A76" s="753" t="s">
        <v>792</v>
      </c>
      <c r="B76" s="752"/>
      <c r="C76" s="883">
        <v>570.39700000000005</v>
      </c>
      <c r="D76" s="881">
        <f>661.516-10</f>
        <v>651.51599999999996</v>
      </c>
      <c r="E76" s="882">
        <f>6+503.181</f>
        <v>509.18099999999998</v>
      </c>
      <c r="F76" s="882">
        <f>7+509.999</f>
        <v>516.99900000000002</v>
      </c>
      <c r="G76" s="884">
        <f>169.53+345.235+7</f>
        <v>521.76499999999999</v>
      </c>
      <c r="H76" s="561"/>
      <c r="I76" s="881"/>
      <c r="J76" s="884"/>
      <c r="K76" s="883">
        <f t="shared" si="34"/>
        <v>651.51599999999996</v>
      </c>
      <c r="L76" s="881">
        <v>682.5037256301481</v>
      </c>
      <c r="M76" s="882">
        <v>727.49097304725899</v>
      </c>
      <c r="N76" s="882">
        <v>772.77115242980619</v>
      </c>
      <c r="O76" s="881">
        <f t="shared" si="44"/>
        <v>-173.32272563014811</v>
      </c>
      <c r="P76" s="882">
        <f t="shared" si="45"/>
        <v>-210.49197304725897</v>
      </c>
      <c r="Q76" s="882">
        <f t="shared" si="46"/>
        <v>-251.00615242980621</v>
      </c>
      <c r="R76" s="883">
        <f t="shared" si="50"/>
        <v>30.987725630148134</v>
      </c>
      <c r="S76" s="561"/>
      <c r="T76" s="881">
        <f t="shared" si="47"/>
        <v>682.5037256301481</v>
      </c>
      <c r="U76" s="882">
        <f t="shared" si="48"/>
        <v>509.18099999999998</v>
      </c>
      <c r="V76" s="881">
        <f t="shared" si="49"/>
        <v>-173.32272563014811</v>
      </c>
      <c r="W76" s="751">
        <f t="shared" si="51"/>
        <v>-0.21491314782318688</v>
      </c>
      <c r="X76" s="896"/>
      <c r="Y76" s="880"/>
    </row>
    <row r="77" spans="1:26" s="747" customFormat="1" x14ac:dyDescent="0.2">
      <c r="A77" s="753" t="s">
        <v>833</v>
      </c>
      <c r="B77" s="752"/>
      <c r="C77" s="901">
        <v>185.303</v>
      </c>
      <c r="D77" s="892">
        <v>26.795000000000002</v>
      </c>
      <c r="E77" s="902">
        <v>14.27</v>
      </c>
      <c r="F77" s="902">
        <v>13.57</v>
      </c>
      <c r="G77" s="903">
        <v>13.07</v>
      </c>
      <c r="H77" s="561"/>
      <c r="I77" s="892"/>
      <c r="J77" s="903">
        <v>184.93239399999999</v>
      </c>
      <c r="K77" s="883">
        <f t="shared" si="34"/>
        <v>211.727394</v>
      </c>
      <c r="L77" s="892">
        <v>213.63294054599999</v>
      </c>
      <c r="M77" s="902">
        <v>217.47833347582798</v>
      </c>
      <c r="N77" s="902">
        <v>221.82790014534456</v>
      </c>
      <c r="O77" s="892">
        <f t="shared" si="44"/>
        <v>-199.36294054599998</v>
      </c>
      <c r="P77" s="902">
        <f t="shared" si="45"/>
        <v>-203.90833347582799</v>
      </c>
      <c r="Q77" s="902">
        <f t="shared" si="46"/>
        <v>-208.75790014534456</v>
      </c>
      <c r="R77" s="901">
        <f t="shared" si="50"/>
        <v>1.9055465459999823</v>
      </c>
      <c r="S77" s="561"/>
      <c r="T77" s="881">
        <f t="shared" si="47"/>
        <v>213.63294054599999</v>
      </c>
      <c r="U77" s="882">
        <f>T77+E77-27.947</f>
        <v>199.95594054599999</v>
      </c>
      <c r="V77" s="881">
        <f t="shared" si="49"/>
        <v>-13.676999999999992</v>
      </c>
      <c r="W77" s="751">
        <f t="shared" si="51"/>
        <v>-1.6958925103970589E-2</v>
      </c>
      <c r="Y77" s="880"/>
      <c r="Z77" s="880"/>
    </row>
    <row r="78" spans="1:26" s="747" customFormat="1" x14ac:dyDescent="0.2">
      <c r="A78" s="753" t="s">
        <v>832</v>
      </c>
      <c r="B78" s="752"/>
      <c r="C78" s="901">
        <f>92.267+17.289</f>
        <v>109.556</v>
      </c>
      <c r="D78" s="892">
        <v>90</v>
      </c>
      <c r="E78" s="902">
        <f>D78</f>
        <v>90</v>
      </c>
      <c r="F78" s="902">
        <f>E78</f>
        <v>90</v>
      </c>
      <c r="G78" s="903">
        <f>F78</f>
        <v>90</v>
      </c>
      <c r="H78" s="561"/>
      <c r="I78" s="892"/>
      <c r="J78" s="903">
        <v>19.96</v>
      </c>
      <c r="K78" s="883">
        <f t="shared" si="34"/>
        <v>109.96000000000001</v>
      </c>
      <c r="L78" s="892">
        <v>110.94964</v>
      </c>
      <c r="M78" s="902">
        <v>112.94673352000001</v>
      </c>
      <c r="N78" s="902">
        <v>115.20566819040002</v>
      </c>
      <c r="O78" s="892">
        <f t="shared" si="44"/>
        <v>-20.949640000000002</v>
      </c>
      <c r="P78" s="902">
        <f t="shared" si="45"/>
        <v>-22.946733520000009</v>
      </c>
      <c r="Q78" s="902">
        <f t="shared" si="46"/>
        <v>-25.205668190400019</v>
      </c>
      <c r="R78" s="901">
        <f t="shared" si="50"/>
        <v>0.9896399999999943</v>
      </c>
      <c r="S78" s="561"/>
      <c r="T78" s="881">
        <f t="shared" si="47"/>
        <v>110.94964</v>
      </c>
      <c r="U78" s="882">
        <f>T78-1.672</f>
        <v>109.27764000000001</v>
      </c>
      <c r="V78" s="881">
        <f t="shared" si="49"/>
        <v>-1.671999999999997</v>
      </c>
      <c r="W78" s="751">
        <f t="shared" si="51"/>
        <v>-2.0732121644979739E-3</v>
      </c>
      <c r="Y78" s="880"/>
    </row>
    <row r="79" spans="1:26" s="747" customFormat="1" x14ac:dyDescent="0.2">
      <c r="A79" s="753" t="s">
        <v>831</v>
      </c>
      <c r="B79" s="752"/>
      <c r="C79" s="901">
        <f>18.575+16.095</f>
        <v>34.67</v>
      </c>
      <c r="D79" s="892">
        <v>18.574999999999999</v>
      </c>
      <c r="E79" s="902">
        <v>0</v>
      </c>
      <c r="F79" s="902">
        <v>0</v>
      </c>
      <c r="G79" s="903">
        <v>0</v>
      </c>
      <c r="H79" s="561"/>
      <c r="I79" s="892"/>
      <c r="J79" s="903">
        <v>16.062809999999999</v>
      </c>
      <c r="K79" s="883">
        <f t="shared" si="34"/>
        <v>34.637810000000002</v>
      </c>
      <c r="L79" s="892">
        <v>34.949550289999998</v>
      </c>
      <c r="M79" s="902">
        <v>35.578642195219999</v>
      </c>
      <c r="N79" s="902">
        <v>36.290215039124398</v>
      </c>
      <c r="O79" s="892">
        <f t="shared" si="44"/>
        <v>-34.949550289999998</v>
      </c>
      <c r="P79" s="902">
        <f t="shared" si="45"/>
        <v>-35.578642195219999</v>
      </c>
      <c r="Q79" s="902">
        <f t="shared" si="46"/>
        <v>-36.290215039124398</v>
      </c>
      <c r="R79" s="901">
        <f t="shared" si="50"/>
        <v>0.31174028999999592</v>
      </c>
      <c r="S79" s="561"/>
      <c r="T79" s="881">
        <f t="shared" si="47"/>
        <v>34.949550289999998</v>
      </c>
      <c r="U79" s="882">
        <f>T79-0.132</f>
        <v>34.81755029</v>
      </c>
      <c r="V79" s="881">
        <f t="shared" si="49"/>
        <v>-0.1319999999999979</v>
      </c>
      <c r="W79" s="751">
        <f t="shared" si="51"/>
        <v>-1.6367464456562721E-4</v>
      </c>
      <c r="Y79" s="880"/>
    </row>
    <row r="80" spans="1:26" s="747" customFormat="1" x14ac:dyDescent="0.2">
      <c r="A80" s="753" t="s">
        <v>1</v>
      </c>
      <c r="B80" s="752"/>
      <c r="C80" s="883">
        <f>C67-SUM(C68:C79)</f>
        <v>2845.6980000000003</v>
      </c>
      <c r="D80" s="881">
        <f>D67-SUM(D68:D79)</f>
        <v>3143.1090000000004</v>
      </c>
      <c r="E80" s="882">
        <f>E67-SUM(E68:E79)</f>
        <v>3022.4786666666664</v>
      </c>
      <c r="F80" s="882">
        <f>F67-SUM(F68:F79)</f>
        <v>3009.9563333333331</v>
      </c>
      <c r="G80" s="884">
        <f>G67-SUM(G68:G79)</f>
        <v>3003.2923333333329</v>
      </c>
      <c r="H80" s="561"/>
      <c r="I80" s="881"/>
      <c r="J80" s="884"/>
      <c r="K80" s="883">
        <f t="shared" si="34"/>
        <v>3143.1090000000004</v>
      </c>
      <c r="L80" s="881">
        <v>3171.3969809999999</v>
      </c>
      <c r="M80" s="882">
        <v>3228.4821266579997</v>
      </c>
      <c r="N80" s="882">
        <v>3293.05176919116</v>
      </c>
      <c r="O80" s="881">
        <f t="shared" si="44"/>
        <v>-148.91831433333346</v>
      </c>
      <c r="P80" s="882">
        <f t="shared" si="45"/>
        <v>-218.52579332466667</v>
      </c>
      <c r="Q80" s="882">
        <f t="shared" si="46"/>
        <v>-289.75943585782716</v>
      </c>
      <c r="R80" s="883">
        <f t="shared" si="50"/>
        <v>28.28798099999949</v>
      </c>
      <c r="S80" s="561"/>
      <c r="T80" s="881">
        <f t="shared" si="47"/>
        <v>3171.3969809999999</v>
      </c>
      <c r="U80" s="882">
        <f>E80</f>
        <v>3022.4786666666664</v>
      </c>
      <c r="V80" s="881">
        <f t="shared" si="49"/>
        <v>-148.91831433333346</v>
      </c>
      <c r="W80" s="751">
        <f t="shared" si="51"/>
        <v>-0.18465266793803856</v>
      </c>
      <c r="X80" s="896"/>
      <c r="Y80" s="880"/>
    </row>
    <row r="81" spans="1:25" s="886" customFormat="1" x14ac:dyDescent="0.2">
      <c r="A81" s="761" t="s">
        <v>598</v>
      </c>
      <c r="B81" s="755" t="s">
        <v>830</v>
      </c>
      <c r="C81" s="890">
        <v>14354.082</v>
      </c>
      <c r="D81" s="895">
        <f>14578.162+86.929</f>
        <v>14665.091</v>
      </c>
      <c r="E81" s="894">
        <v>14946.615000000002</v>
      </c>
      <c r="F81" s="894">
        <v>15128.510999999999</v>
      </c>
      <c r="G81" s="893">
        <v>15658.502</v>
      </c>
      <c r="H81" s="889"/>
      <c r="I81" s="887">
        <f>SUM(I82:I98)</f>
        <v>0</v>
      </c>
      <c r="J81" s="891">
        <f>SUM(J82:J98)</f>
        <v>200.90699999999998</v>
      </c>
      <c r="K81" s="890">
        <f t="shared" si="34"/>
        <v>14865.998</v>
      </c>
      <c r="L81" s="887">
        <f t="shared" ref="L81:Q81" si="52">SUM(L82:L98)</f>
        <v>15282.175985909542</v>
      </c>
      <c r="M81" s="888">
        <f t="shared" si="52"/>
        <v>15825.110925056437</v>
      </c>
      <c r="N81" s="888">
        <f t="shared" si="52"/>
        <v>16459.629840678841</v>
      </c>
      <c r="O81" s="887">
        <f t="shared" si="52"/>
        <v>-335.5609859095419</v>
      </c>
      <c r="P81" s="888">
        <f t="shared" si="52"/>
        <v>-696.59992505643913</v>
      </c>
      <c r="Q81" s="888">
        <f t="shared" si="52"/>
        <v>-801.12784067884127</v>
      </c>
      <c r="R81" s="890">
        <f t="shared" si="50"/>
        <v>416.17798590954226</v>
      </c>
      <c r="S81" s="889"/>
      <c r="T81" s="887">
        <f>SUM(T82:T98)</f>
        <v>15282.175985909542</v>
      </c>
      <c r="U81" s="888">
        <f>SUM(U82:U98)</f>
        <v>15158.656000000001</v>
      </c>
      <c r="V81" s="887">
        <f t="shared" si="49"/>
        <v>-123.51998590954099</v>
      </c>
      <c r="W81" s="759">
        <f t="shared" si="51"/>
        <v>-0.15315977114011911</v>
      </c>
      <c r="Y81" s="880"/>
    </row>
    <row r="82" spans="1:25" s="747" customFormat="1" x14ac:dyDescent="0.2">
      <c r="A82" s="753" t="s">
        <v>829</v>
      </c>
      <c r="B82" s="752"/>
      <c r="C82" s="883">
        <v>6242.01</v>
      </c>
      <c r="D82" s="892">
        <v>6398.5870000000004</v>
      </c>
      <c r="E82" s="882">
        <v>6545.8729999999996</v>
      </c>
      <c r="F82" s="882">
        <v>6711.5209999999997</v>
      </c>
      <c r="G82" s="884">
        <v>6941.1390000000001</v>
      </c>
      <c r="H82" s="561"/>
      <c r="I82" s="881"/>
      <c r="J82" s="884"/>
      <c r="K82" s="883">
        <f t="shared" si="34"/>
        <v>6398.5870000000004</v>
      </c>
      <c r="L82" s="881">
        <f>E82</f>
        <v>6545.8729999999996</v>
      </c>
      <c r="M82" s="882">
        <f>F82</f>
        <v>6711.5209999999997</v>
      </c>
      <c r="N82" s="882">
        <f>G82</f>
        <v>6941.1390000000001</v>
      </c>
      <c r="O82" s="881">
        <f t="shared" ref="O82:O99" si="53">E82-L82</f>
        <v>0</v>
      </c>
      <c r="P82" s="882">
        <f t="shared" ref="P82:P99" si="54">F82-M82</f>
        <v>0</v>
      </c>
      <c r="Q82" s="882">
        <f t="shared" ref="Q82:Q99" si="55">G82-N82</f>
        <v>0</v>
      </c>
      <c r="R82" s="883">
        <f t="shared" si="50"/>
        <v>147.28599999999915</v>
      </c>
      <c r="S82" s="561"/>
      <c r="T82" s="881">
        <f t="shared" ref="T82:T99" si="56">L82</f>
        <v>6545.8729999999996</v>
      </c>
      <c r="U82" s="882">
        <f t="shared" ref="U82:U97" si="57">E82</f>
        <v>6545.8729999999996</v>
      </c>
      <c r="V82" s="881">
        <f t="shared" si="49"/>
        <v>0</v>
      </c>
      <c r="W82" s="751">
        <f t="shared" si="51"/>
        <v>0</v>
      </c>
      <c r="Y82" s="880"/>
    </row>
    <row r="83" spans="1:25" s="747" customFormat="1" x14ac:dyDescent="0.2">
      <c r="A83" s="753" t="s">
        <v>828</v>
      </c>
      <c r="B83" s="752"/>
      <c r="C83" s="883">
        <v>380.81200000000001</v>
      </c>
      <c r="D83" s="892">
        <v>416.54</v>
      </c>
      <c r="E83" s="882">
        <v>441.27100000000002</v>
      </c>
      <c r="F83" s="882">
        <v>454.58800000000002</v>
      </c>
      <c r="G83" s="884">
        <v>466.07900000000001</v>
      </c>
      <c r="H83" s="561"/>
      <c r="I83" s="881"/>
      <c r="J83" s="884"/>
      <c r="K83" s="883">
        <f t="shared" si="34"/>
        <v>416.54</v>
      </c>
      <c r="L83" s="881">
        <v>433.53147898236114</v>
      </c>
      <c r="M83" s="882">
        <v>456.73219060148654</v>
      </c>
      <c r="N83" s="882">
        <v>482.16372697385731</v>
      </c>
      <c r="O83" s="881">
        <f t="shared" si="53"/>
        <v>7.7395210176388787</v>
      </c>
      <c r="P83" s="882">
        <f t="shared" si="54"/>
        <v>-2.144190601486514</v>
      </c>
      <c r="Q83" s="882">
        <f t="shared" si="55"/>
        <v>-16.0847269738573</v>
      </c>
      <c r="R83" s="883">
        <f t="shared" si="50"/>
        <v>16.991478982361116</v>
      </c>
      <c r="S83" s="561"/>
      <c r="T83" s="881">
        <f t="shared" si="56"/>
        <v>433.53147898236114</v>
      </c>
      <c r="U83" s="882">
        <f t="shared" si="57"/>
        <v>441.27100000000002</v>
      </c>
      <c r="V83" s="881">
        <f t="shared" si="49"/>
        <v>7.7395210176388787</v>
      </c>
      <c r="W83" s="751">
        <f t="shared" si="51"/>
        <v>9.5966920581080674E-3</v>
      </c>
      <c r="Y83" s="880"/>
    </row>
    <row r="84" spans="1:25" s="747" customFormat="1" x14ac:dyDescent="0.2">
      <c r="A84" s="753" t="s">
        <v>827</v>
      </c>
      <c r="B84" s="752"/>
      <c r="C84" s="883">
        <v>44.582999999999998</v>
      </c>
      <c r="D84" s="892">
        <v>47.445999999999998</v>
      </c>
      <c r="E84" s="882">
        <v>49.649000000000001</v>
      </c>
      <c r="F84" s="882">
        <v>52.067</v>
      </c>
      <c r="G84" s="884">
        <v>55.442999999999998</v>
      </c>
      <c r="H84" s="561"/>
      <c r="I84" s="881"/>
      <c r="J84" s="884"/>
      <c r="K84" s="883">
        <f t="shared" si="34"/>
        <v>47.445999999999998</v>
      </c>
      <c r="L84" s="881">
        <v>48.288518079415596</v>
      </c>
      <c r="M84" s="882">
        <v>49.868287354037683</v>
      </c>
      <c r="N84" s="882">
        <v>51.564848868422487</v>
      </c>
      <c r="O84" s="881">
        <f t="shared" si="53"/>
        <v>1.3604819205844052</v>
      </c>
      <c r="P84" s="882">
        <f t="shared" si="54"/>
        <v>2.198712645962317</v>
      </c>
      <c r="Q84" s="882">
        <f t="shared" si="55"/>
        <v>3.8781511315775106</v>
      </c>
      <c r="R84" s="883">
        <f t="shared" si="50"/>
        <v>0.84251807941559775</v>
      </c>
      <c r="S84" s="561"/>
      <c r="T84" s="881">
        <f t="shared" si="56"/>
        <v>48.288518079415596</v>
      </c>
      <c r="U84" s="882">
        <f t="shared" si="57"/>
        <v>49.649000000000001</v>
      </c>
      <c r="V84" s="881">
        <f t="shared" si="49"/>
        <v>1.3604819205844052</v>
      </c>
      <c r="W84" s="751">
        <f t="shared" si="51"/>
        <v>1.6869423847698326E-3</v>
      </c>
      <c r="Y84" s="880"/>
    </row>
    <row r="85" spans="1:25" s="747" customFormat="1" x14ac:dyDescent="0.2">
      <c r="A85" s="753" t="s">
        <v>826</v>
      </c>
      <c r="B85" s="752"/>
      <c r="C85" s="883">
        <v>154.721</v>
      </c>
      <c r="D85" s="892">
        <v>157.286</v>
      </c>
      <c r="E85" s="882">
        <v>147.126</v>
      </c>
      <c r="F85" s="882">
        <v>138.577</v>
      </c>
      <c r="G85" s="884">
        <v>130.88300000000001</v>
      </c>
      <c r="H85" s="561"/>
      <c r="I85" s="881"/>
      <c r="J85" s="884"/>
      <c r="K85" s="883">
        <f t="shared" si="34"/>
        <v>157.286</v>
      </c>
      <c r="L85" s="881">
        <v>146.62704951745062</v>
      </c>
      <c r="M85" s="882">
        <v>141.11629087549721</v>
      </c>
      <c r="N85" s="882">
        <v>133.49159952296515</v>
      </c>
      <c r="O85" s="881">
        <f t="shared" si="53"/>
        <v>0.49895048254938956</v>
      </c>
      <c r="P85" s="882">
        <f t="shared" si="54"/>
        <v>-2.5392908754972154</v>
      </c>
      <c r="Q85" s="882">
        <f t="shared" si="55"/>
        <v>-2.608599522965136</v>
      </c>
      <c r="R85" s="883">
        <f t="shared" si="50"/>
        <v>-10.658950482549386</v>
      </c>
      <c r="S85" s="561"/>
      <c r="T85" s="881">
        <f t="shared" si="56"/>
        <v>146.62704951745062</v>
      </c>
      <c r="U85" s="882">
        <f t="shared" si="57"/>
        <v>147.126</v>
      </c>
      <c r="V85" s="881">
        <f t="shared" si="49"/>
        <v>0.49895048254938956</v>
      </c>
      <c r="W85" s="751">
        <f t="shared" si="51"/>
        <v>6.1867835520546064E-4</v>
      </c>
      <c r="Y85" s="880"/>
    </row>
    <row r="86" spans="1:25" s="747" customFormat="1" x14ac:dyDescent="0.2">
      <c r="A86" s="753" t="s">
        <v>825</v>
      </c>
      <c r="B86" s="752"/>
      <c r="C86" s="883">
        <v>3846.3739999999998</v>
      </c>
      <c r="D86" s="892">
        <v>4005.4650000000001</v>
      </c>
      <c r="E86" s="882">
        <v>4047.8710000000001</v>
      </c>
      <c r="F86" s="882">
        <v>4136.6480000000001</v>
      </c>
      <c r="G86" s="884">
        <v>4355.2690000000002</v>
      </c>
      <c r="H86" s="561"/>
      <c r="I86" s="881"/>
      <c r="J86" s="884"/>
      <c r="K86" s="883">
        <f t="shared" si="34"/>
        <v>4005.4650000000001</v>
      </c>
      <c r="L86" s="881">
        <v>4195.9749037340007</v>
      </c>
      <c r="M86" s="882">
        <v>4472.5526776882525</v>
      </c>
      <c r="N86" s="882">
        <v>4750.9313724716721</v>
      </c>
      <c r="O86" s="881">
        <f t="shared" si="53"/>
        <v>-148.1039037340006</v>
      </c>
      <c r="P86" s="882">
        <f t="shared" si="54"/>
        <v>-335.90467768825238</v>
      </c>
      <c r="Q86" s="882">
        <f t="shared" si="55"/>
        <v>-395.66237247167192</v>
      </c>
      <c r="R86" s="883">
        <f t="shared" si="50"/>
        <v>190.50990373400055</v>
      </c>
      <c r="S86" s="561"/>
      <c r="T86" s="881">
        <f t="shared" si="56"/>
        <v>4195.9749037340007</v>
      </c>
      <c r="U86" s="882">
        <f t="shared" si="57"/>
        <v>4047.8710000000001</v>
      </c>
      <c r="V86" s="881">
        <f t="shared" si="49"/>
        <v>-148.1039037340006</v>
      </c>
      <c r="W86" s="751">
        <f t="shared" si="51"/>
        <v>-0.18364283183670305</v>
      </c>
      <c r="Y86" s="880"/>
    </row>
    <row r="87" spans="1:25" s="747" customFormat="1" x14ac:dyDescent="0.2">
      <c r="A87" s="753" t="s">
        <v>824</v>
      </c>
      <c r="B87" s="752"/>
      <c r="C87" s="883">
        <v>1360.89</v>
      </c>
      <c r="D87" s="892">
        <v>1374.883</v>
      </c>
      <c r="E87" s="882">
        <v>1395.4290000000001</v>
      </c>
      <c r="F87" s="882">
        <v>1410.7049999999999</v>
      </c>
      <c r="G87" s="884">
        <v>1432.808</v>
      </c>
      <c r="H87" s="561"/>
      <c r="I87" s="881"/>
      <c r="J87" s="884"/>
      <c r="K87" s="883">
        <f t="shared" si="34"/>
        <v>1374.883</v>
      </c>
      <c r="L87" s="881">
        <v>1383.086985605368</v>
      </c>
      <c r="M87" s="882">
        <v>1406.9328239598262</v>
      </c>
      <c r="N87" s="882">
        <v>1435.0714804390227</v>
      </c>
      <c r="O87" s="881">
        <f t="shared" si="53"/>
        <v>12.342014394632088</v>
      </c>
      <c r="P87" s="882">
        <f t="shared" si="54"/>
        <v>3.7721760401736901</v>
      </c>
      <c r="Q87" s="882">
        <f t="shared" si="55"/>
        <v>-2.2634804390227146</v>
      </c>
      <c r="R87" s="883">
        <f t="shared" si="50"/>
        <v>8.2039856053679614</v>
      </c>
      <c r="S87" s="561"/>
      <c r="T87" s="881">
        <f t="shared" si="56"/>
        <v>1383.086985605368</v>
      </c>
      <c r="U87" s="882">
        <f t="shared" si="57"/>
        <v>1395.4290000000001</v>
      </c>
      <c r="V87" s="881">
        <f t="shared" si="49"/>
        <v>12.342014394632088</v>
      </c>
      <c r="W87" s="751">
        <f t="shared" si="51"/>
        <v>1.5303597115646163E-2</v>
      </c>
      <c r="Y87" s="880"/>
    </row>
    <row r="88" spans="1:25" s="747" customFormat="1" x14ac:dyDescent="0.2">
      <c r="A88" s="753" t="s">
        <v>823</v>
      </c>
      <c r="B88" s="752"/>
      <c r="C88" s="883">
        <f>232.909+2.6124</f>
        <v>235.5214</v>
      </c>
      <c r="D88" s="881">
        <v>227.90899999999999</v>
      </c>
      <c r="E88" s="882">
        <v>233.096</v>
      </c>
      <c r="F88" s="882">
        <v>238.80099999999999</v>
      </c>
      <c r="G88" s="884">
        <v>246.137</v>
      </c>
      <c r="H88" s="561"/>
      <c r="I88" s="881"/>
      <c r="J88" s="884"/>
      <c r="K88" s="883">
        <f t="shared" ref="K88:K119" si="58">D88+I88+J88</f>
        <v>227.90899999999999</v>
      </c>
      <c r="L88" s="881">
        <v>237.31301213592235</v>
      </c>
      <c r="M88" s="882">
        <v>243.12137257281552</v>
      </c>
      <c r="N88" s="882">
        <v>250.58926456310678</v>
      </c>
      <c r="O88" s="881">
        <f t="shared" si="53"/>
        <v>-4.2170121359223458</v>
      </c>
      <c r="P88" s="882">
        <f t="shared" si="54"/>
        <v>-4.3203725728155291</v>
      </c>
      <c r="Q88" s="882">
        <f t="shared" si="55"/>
        <v>-4.4522645631067803</v>
      </c>
      <c r="R88" s="883">
        <f t="shared" si="50"/>
        <v>9.4040121359223576</v>
      </c>
      <c r="S88" s="561"/>
      <c r="T88" s="881">
        <f t="shared" si="56"/>
        <v>237.31301213592235</v>
      </c>
      <c r="U88" s="882">
        <f t="shared" si="57"/>
        <v>233.096</v>
      </c>
      <c r="V88" s="881">
        <f t="shared" si="49"/>
        <v>-4.2170121359223458</v>
      </c>
      <c r="W88" s="751">
        <f t="shared" si="51"/>
        <v>-5.2289239581517983E-3</v>
      </c>
      <c r="Y88" s="880"/>
    </row>
    <row r="89" spans="1:25" s="747" customFormat="1" x14ac:dyDescent="0.2">
      <c r="A89" s="753" t="s">
        <v>822</v>
      </c>
      <c r="B89" s="752"/>
      <c r="C89" s="883">
        <f>1211.535</f>
        <v>1211.5350000000001</v>
      </c>
      <c r="D89" s="881">
        <v>1367.4850000000001</v>
      </c>
      <c r="E89" s="882">
        <v>1377.77</v>
      </c>
      <c r="F89" s="882">
        <v>1313.0150000000001</v>
      </c>
      <c r="G89" s="884">
        <v>1353.347</v>
      </c>
      <c r="H89" s="904"/>
      <c r="I89" s="881"/>
      <c r="J89" s="884"/>
      <c r="K89" s="883">
        <f t="shared" si="58"/>
        <v>1367.4850000000001</v>
      </c>
      <c r="L89" s="881">
        <v>1423.9103519417479</v>
      </c>
      <c r="M89" s="882">
        <v>1458.7613046116508</v>
      </c>
      <c r="N89" s="882">
        <v>1503.5696723300973</v>
      </c>
      <c r="O89" s="881">
        <f t="shared" si="53"/>
        <v>-46.140351941747895</v>
      </c>
      <c r="P89" s="882">
        <f t="shared" si="54"/>
        <v>-145.74630461165066</v>
      </c>
      <c r="Q89" s="882">
        <f t="shared" si="55"/>
        <v>-150.22267233009734</v>
      </c>
      <c r="R89" s="883">
        <f t="shared" si="50"/>
        <v>56.425351941747749</v>
      </c>
      <c r="S89" s="561"/>
      <c r="T89" s="881">
        <f t="shared" si="56"/>
        <v>1423.9103519417479</v>
      </c>
      <c r="U89" s="882">
        <f t="shared" si="57"/>
        <v>1377.77</v>
      </c>
      <c r="V89" s="881">
        <f t="shared" si="49"/>
        <v>-46.140351941747895</v>
      </c>
      <c r="W89" s="751">
        <f t="shared" si="51"/>
        <v>-5.7212164425747371E-2</v>
      </c>
      <c r="Y89" s="880"/>
    </row>
    <row r="90" spans="1:25" s="747" customFormat="1" x14ac:dyDescent="0.2">
      <c r="A90" s="753" t="s">
        <v>800</v>
      </c>
      <c r="B90" s="755"/>
      <c r="C90" s="883">
        <v>0</v>
      </c>
      <c r="D90" s="881">
        <v>9.7000000000000003E-2</v>
      </c>
      <c r="E90" s="882">
        <v>0.6</v>
      </c>
      <c r="F90" s="882">
        <v>0.95</v>
      </c>
      <c r="G90" s="884">
        <v>0.32</v>
      </c>
      <c r="H90" s="561"/>
      <c r="I90" s="881"/>
      <c r="J90" s="884">
        <f>-D90</f>
        <v>-9.7000000000000003E-2</v>
      </c>
      <c r="K90" s="883">
        <f t="shared" si="58"/>
        <v>0</v>
      </c>
      <c r="L90" s="881">
        <v>0</v>
      </c>
      <c r="M90" s="882">
        <v>0</v>
      </c>
      <c r="N90" s="882">
        <v>0</v>
      </c>
      <c r="O90" s="881">
        <f t="shared" si="53"/>
        <v>0.6</v>
      </c>
      <c r="P90" s="882">
        <f t="shared" si="54"/>
        <v>0.95</v>
      </c>
      <c r="Q90" s="882">
        <f t="shared" si="55"/>
        <v>0.32</v>
      </c>
      <c r="R90" s="883">
        <f t="shared" si="50"/>
        <v>0</v>
      </c>
      <c r="S90" s="561"/>
      <c r="T90" s="881">
        <f t="shared" si="56"/>
        <v>0</v>
      </c>
      <c r="U90" s="882">
        <f t="shared" si="57"/>
        <v>0.6</v>
      </c>
      <c r="V90" s="881">
        <f t="shared" si="49"/>
        <v>0.6</v>
      </c>
      <c r="W90" s="751">
        <f t="shared" si="51"/>
        <v>7.4397565711649904E-4</v>
      </c>
      <c r="Y90" s="880"/>
    </row>
    <row r="91" spans="1:25" s="747" customFormat="1" x14ac:dyDescent="0.2">
      <c r="A91" s="753" t="s">
        <v>426</v>
      </c>
      <c r="B91" s="755"/>
      <c r="C91" s="883">
        <f>15.198+0.246</f>
        <v>15.444000000000001</v>
      </c>
      <c r="D91" s="881">
        <v>27.853999999999999</v>
      </c>
      <c r="E91" s="882">
        <v>15.042999999999999</v>
      </c>
      <c r="F91" s="882">
        <v>23.919</v>
      </c>
      <c r="G91" s="884">
        <v>27.216999999999999</v>
      </c>
      <c r="H91" s="561"/>
      <c r="I91" s="881"/>
      <c r="J91" s="884">
        <f>-D91+K167</f>
        <v>0</v>
      </c>
      <c r="K91" s="883">
        <f t="shared" si="58"/>
        <v>27.853999999999999</v>
      </c>
      <c r="L91" s="881">
        <f>L167</f>
        <v>12.061999999999999</v>
      </c>
      <c r="M91" s="882">
        <f>M167</f>
        <v>10.82</v>
      </c>
      <c r="N91" s="882">
        <f>N167</f>
        <v>13.25</v>
      </c>
      <c r="O91" s="881">
        <f t="shared" si="53"/>
        <v>2.9809999999999999</v>
      </c>
      <c r="P91" s="882">
        <f t="shared" si="54"/>
        <v>13.099</v>
      </c>
      <c r="Q91" s="882">
        <f t="shared" si="55"/>
        <v>13.966999999999999</v>
      </c>
      <c r="R91" s="883">
        <f t="shared" si="50"/>
        <v>-15.792</v>
      </c>
      <c r="S91" s="561"/>
      <c r="T91" s="881">
        <f t="shared" si="56"/>
        <v>12.061999999999999</v>
      </c>
      <c r="U91" s="882">
        <f t="shared" si="57"/>
        <v>15.042999999999999</v>
      </c>
      <c r="V91" s="881">
        <f t="shared" si="49"/>
        <v>2.9809999999999999</v>
      </c>
      <c r="W91" s="751">
        <f t="shared" si="51"/>
        <v>3.6963190564404729E-3</v>
      </c>
      <c r="Y91" s="880"/>
    </row>
    <row r="92" spans="1:25" s="747" customFormat="1" x14ac:dyDescent="0.2">
      <c r="A92" s="753" t="s">
        <v>821</v>
      </c>
      <c r="B92" s="752"/>
      <c r="C92" s="883">
        <f>C31</f>
        <v>151.15899999999999</v>
      </c>
      <c r="D92" s="881">
        <v>137.006</v>
      </c>
      <c r="E92" s="882">
        <v>144.804</v>
      </c>
      <c r="F92" s="882">
        <v>147.03200000000001</v>
      </c>
      <c r="G92" s="884">
        <v>146.33199999999999</v>
      </c>
      <c r="H92" s="561"/>
      <c r="I92" s="881"/>
      <c r="J92" s="884"/>
      <c r="K92" s="883">
        <f t="shared" si="58"/>
        <v>137.006</v>
      </c>
      <c r="L92" s="881">
        <v>138.23905399999998</v>
      </c>
      <c r="M92" s="882">
        <v>140.727356972</v>
      </c>
      <c r="N92" s="882">
        <v>143.54190411144</v>
      </c>
      <c r="O92" s="881">
        <f t="shared" si="53"/>
        <v>6.5649460000000204</v>
      </c>
      <c r="P92" s="882">
        <f t="shared" si="54"/>
        <v>6.3046430280000152</v>
      </c>
      <c r="Q92" s="882">
        <f t="shared" si="55"/>
        <v>2.7900958885599891</v>
      </c>
      <c r="R92" s="883">
        <f t="shared" si="50"/>
        <v>1.2330539999999814</v>
      </c>
      <c r="S92" s="561"/>
      <c r="T92" s="881">
        <f t="shared" si="56"/>
        <v>138.23905399999998</v>
      </c>
      <c r="U92" s="882">
        <f t="shared" si="57"/>
        <v>144.804</v>
      </c>
      <c r="V92" s="881">
        <f t="shared" si="49"/>
        <v>6.5649460000000204</v>
      </c>
      <c r="W92" s="751">
        <f t="shared" si="51"/>
        <v>8.1402666904739126E-3</v>
      </c>
      <c r="Y92" s="880"/>
    </row>
    <row r="93" spans="1:25" s="747" customFormat="1" x14ac:dyDescent="0.2">
      <c r="A93" s="753" t="s">
        <v>820</v>
      </c>
      <c r="B93" s="752"/>
      <c r="C93" s="883">
        <v>264.29599999999999</v>
      </c>
      <c r="D93" s="881">
        <v>262.322</v>
      </c>
      <c r="E93" s="882">
        <v>259.66300000000001</v>
      </c>
      <c r="F93" s="882">
        <v>258.66699999999997</v>
      </c>
      <c r="G93" s="884">
        <v>261.10300000000001</v>
      </c>
      <c r="H93" s="561"/>
      <c r="I93" s="881"/>
      <c r="J93" s="884"/>
      <c r="K93" s="883">
        <f t="shared" si="58"/>
        <v>262.322</v>
      </c>
      <c r="L93" s="881">
        <f>E93</f>
        <v>259.66300000000001</v>
      </c>
      <c r="M93" s="882">
        <f>F93</f>
        <v>258.66699999999997</v>
      </c>
      <c r="N93" s="882">
        <f>G93</f>
        <v>261.10300000000001</v>
      </c>
      <c r="O93" s="881">
        <f t="shared" si="53"/>
        <v>0</v>
      </c>
      <c r="P93" s="882">
        <f t="shared" si="54"/>
        <v>0</v>
      </c>
      <c r="Q93" s="882">
        <f t="shared" si="55"/>
        <v>0</v>
      </c>
      <c r="R93" s="883">
        <f t="shared" si="50"/>
        <v>-2.6589999999999918</v>
      </c>
      <c r="S93" s="561"/>
      <c r="T93" s="881">
        <f t="shared" si="56"/>
        <v>259.66300000000001</v>
      </c>
      <c r="U93" s="882">
        <f t="shared" si="57"/>
        <v>259.66300000000001</v>
      </c>
      <c r="V93" s="881">
        <f t="shared" si="49"/>
        <v>0</v>
      </c>
      <c r="W93" s="751">
        <f t="shared" si="51"/>
        <v>0</v>
      </c>
      <c r="Y93" s="880"/>
    </row>
    <row r="94" spans="1:25" s="747" customFormat="1" x14ac:dyDescent="0.2">
      <c r="A94" s="753" t="s">
        <v>819</v>
      </c>
      <c r="B94" s="752"/>
      <c r="C94" s="883">
        <v>0</v>
      </c>
      <c r="D94" s="881">
        <v>0</v>
      </c>
      <c r="E94" s="882">
        <v>48</v>
      </c>
      <c r="F94" s="882">
        <v>0</v>
      </c>
      <c r="G94" s="884">
        <v>0</v>
      </c>
      <c r="H94" s="561"/>
      <c r="I94" s="881"/>
      <c r="J94" s="884"/>
      <c r="K94" s="883">
        <f t="shared" si="58"/>
        <v>0</v>
      </c>
      <c r="L94" s="881">
        <v>0</v>
      </c>
      <c r="M94" s="882">
        <v>0</v>
      </c>
      <c r="N94" s="882">
        <v>0</v>
      </c>
      <c r="O94" s="881">
        <f t="shared" si="53"/>
        <v>48</v>
      </c>
      <c r="P94" s="882">
        <f t="shared" si="54"/>
        <v>0</v>
      </c>
      <c r="Q94" s="882">
        <f t="shared" si="55"/>
        <v>0</v>
      </c>
      <c r="R94" s="883">
        <f t="shared" si="50"/>
        <v>0</v>
      </c>
      <c r="S94" s="561"/>
      <c r="T94" s="881">
        <f t="shared" si="56"/>
        <v>0</v>
      </c>
      <c r="U94" s="882">
        <f t="shared" si="57"/>
        <v>48</v>
      </c>
      <c r="V94" s="881">
        <f t="shared" si="49"/>
        <v>48</v>
      </c>
      <c r="W94" s="751">
        <f t="shared" si="51"/>
        <v>5.9518052569319933E-2</v>
      </c>
      <c r="Y94" s="880"/>
    </row>
    <row r="95" spans="1:25" s="747" customFormat="1" x14ac:dyDescent="0.2">
      <c r="A95" s="753" t="s">
        <v>794</v>
      </c>
      <c r="B95" s="752"/>
      <c r="C95" s="883">
        <v>0</v>
      </c>
      <c r="D95" s="881">
        <v>0</v>
      </c>
      <c r="E95" s="882">
        <v>1.0269999999999999</v>
      </c>
      <c r="F95" s="882">
        <v>1.0269999999999999</v>
      </c>
      <c r="G95" s="884">
        <v>1.0269999999999999</v>
      </c>
      <c r="H95" s="561"/>
      <c r="I95" s="881"/>
      <c r="J95" s="884"/>
      <c r="K95" s="883">
        <f t="shared" si="58"/>
        <v>0</v>
      </c>
      <c r="L95" s="881">
        <f>E95</f>
        <v>1.0269999999999999</v>
      </c>
      <c r="M95" s="882">
        <f>F95</f>
        <v>1.0269999999999999</v>
      </c>
      <c r="N95" s="882">
        <f>G95</f>
        <v>1.0269999999999999</v>
      </c>
      <c r="O95" s="881">
        <f t="shared" si="53"/>
        <v>0</v>
      </c>
      <c r="P95" s="882">
        <f t="shared" si="54"/>
        <v>0</v>
      </c>
      <c r="Q95" s="882">
        <f t="shared" si="55"/>
        <v>0</v>
      </c>
      <c r="R95" s="883">
        <f t="shared" si="50"/>
        <v>1.0269999999999999</v>
      </c>
      <c r="S95" s="561"/>
      <c r="T95" s="881">
        <f t="shared" si="56"/>
        <v>1.0269999999999999</v>
      </c>
      <c r="U95" s="882">
        <f t="shared" si="57"/>
        <v>1.0269999999999999</v>
      </c>
      <c r="V95" s="881">
        <f t="shared" si="49"/>
        <v>0</v>
      </c>
      <c r="W95" s="751">
        <f t="shared" si="51"/>
        <v>0</v>
      </c>
      <c r="Y95" s="880"/>
    </row>
    <row r="96" spans="1:25" s="747" customFormat="1" x14ac:dyDescent="0.2">
      <c r="A96" s="753" t="s">
        <v>818</v>
      </c>
      <c r="B96" s="752"/>
      <c r="C96" s="883">
        <f>C81-SUM(C82:C95)-C97-C98</f>
        <v>269.07760000000201</v>
      </c>
      <c r="D96" s="881">
        <f>D81-SUM(D82:D95)-D97-D98</f>
        <v>238.38000000000116</v>
      </c>
      <c r="E96" s="882">
        <f>E81-SUM(E82:E95)-E97-E98</f>
        <v>231.64400000000003</v>
      </c>
      <c r="F96" s="882">
        <f>F81-SUM(F82:F95)-F97-F98</f>
        <v>233.09200000000061</v>
      </c>
      <c r="G96" s="884">
        <f>G81-SUM(G82:G95)-G97-G98</f>
        <v>233.24500000000106</v>
      </c>
      <c r="H96" s="561"/>
      <c r="I96" s="881"/>
      <c r="J96" s="884"/>
      <c r="K96" s="883">
        <f t="shared" si="58"/>
        <v>238.38000000000116</v>
      </c>
      <c r="L96" s="881">
        <v>240.52542000000113</v>
      </c>
      <c r="M96" s="882">
        <v>244.85487756000117</v>
      </c>
      <c r="N96" s="882">
        <v>249.7519751112012</v>
      </c>
      <c r="O96" s="881">
        <f t="shared" si="53"/>
        <v>-8.8814200000010999</v>
      </c>
      <c r="P96" s="882">
        <f t="shared" si="54"/>
        <v>-11.762877560000561</v>
      </c>
      <c r="Q96" s="882">
        <f t="shared" si="55"/>
        <v>-16.506975111200148</v>
      </c>
      <c r="R96" s="883">
        <f t="shared" si="50"/>
        <v>2.145419999999973</v>
      </c>
      <c r="S96" s="561"/>
      <c r="T96" s="881">
        <f t="shared" si="56"/>
        <v>240.52542000000113</v>
      </c>
      <c r="U96" s="882">
        <f t="shared" si="57"/>
        <v>231.64400000000003</v>
      </c>
      <c r="V96" s="881">
        <f t="shared" si="49"/>
        <v>-8.8814200000010999</v>
      </c>
      <c r="W96" s="751">
        <f t="shared" si="51"/>
        <v>-1.1012600467714059E-2</v>
      </c>
      <c r="Y96" s="880"/>
    </row>
    <row r="97" spans="1:25" s="747" customFormat="1" x14ac:dyDescent="0.2">
      <c r="A97" s="753" t="s">
        <v>792</v>
      </c>
      <c r="B97" s="752"/>
      <c r="C97" s="883">
        <v>1.0900000000000001</v>
      </c>
      <c r="D97" s="881">
        <v>3.831</v>
      </c>
      <c r="E97" s="882">
        <f>7.749</f>
        <v>7.7489999999999997</v>
      </c>
      <c r="F97" s="882">
        <v>7.9020000000000001</v>
      </c>
      <c r="G97" s="884">
        <f>7.991+0.162</f>
        <v>8.1530000000000005</v>
      </c>
      <c r="H97" s="561"/>
      <c r="I97" s="881"/>
      <c r="J97" s="884"/>
      <c r="K97" s="883">
        <f t="shared" si="58"/>
        <v>3.831</v>
      </c>
      <c r="L97" s="881">
        <v>4.0132119132747279</v>
      </c>
      <c r="M97" s="882">
        <v>4.277742860872257</v>
      </c>
      <c r="N97" s="882">
        <v>4.5439962870575519</v>
      </c>
      <c r="O97" s="881">
        <f t="shared" si="53"/>
        <v>3.7357880867252717</v>
      </c>
      <c r="P97" s="882">
        <f t="shared" si="54"/>
        <v>3.6242571391277432</v>
      </c>
      <c r="Q97" s="882">
        <f t="shared" si="55"/>
        <v>3.6090037129424486</v>
      </c>
      <c r="R97" s="883">
        <f t="shared" si="50"/>
        <v>0.18221191327472797</v>
      </c>
      <c r="S97" s="561"/>
      <c r="T97" s="881">
        <f t="shared" si="56"/>
        <v>4.0132119132747279</v>
      </c>
      <c r="U97" s="882">
        <f t="shared" si="57"/>
        <v>7.7489999999999997</v>
      </c>
      <c r="V97" s="881">
        <f t="shared" si="49"/>
        <v>3.7357880867252717</v>
      </c>
      <c r="W97" s="751">
        <f t="shared" si="51"/>
        <v>4.6322256611157049E-3</v>
      </c>
      <c r="Y97" s="880"/>
    </row>
    <row r="98" spans="1:25" s="747" customFormat="1" x14ac:dyDescent="0.2">
      <c r="A98" s="753" t="s">
        <v>817</v>
      </c>
      <c r="B98" s="752"/>
      <c r="C98" s="901">
        <f>176.569</f>
        <v>176.56899999999999</v>
      </c>
      <c r="D98" s="892">
        <v>0</v>
      </c>
      <c r="E98" s="902">
        <v>0</v>
      </c>
      <c r="F98" s="902">
        <v>0</v>
      </c>
      <c r="G98" s="903">
        <v>0</v>
      </c>
      <c r="H98" s="561"/>
      <c r="I98" s="892"/>
      <c r="J98" s="903">
        <v>201.00399999999999</v>
      </c>
      <c r="K98" s="883">
        <f t="shared" si="58"/>
        <v>201.00399999999999</v>
      </c>
      <c r="L98" s="892">
        <v>212.041</v>
      </c>
      <c r="M98" s="902">
        <v>224.131</v>
      </c>
      <c r="N98" s="902">
        <v>237.89099999999999</v>
      </c>
      <c r="O98" s="892">
        <f t="shared" si="53"/>
        <v>-212.041</v>
      </c>
      <c r="P98" s="902">
        <f t="shared" si="54"/>
        <v>-224.131</v>
      </c>
      <c r="Q98" s="902">
        <f t="shared" si="55"/>
        <v>-237.89099999999999</v>
      </c>
      <c r="R98" s="901">
        <f t="shared" si="50"/>
        <v>11.037000000000006</v>
      </c>
      <c r="S98" s="561"/>
      <c r="T98" s="881">
        <f t="shared" si="56"/>
        <v>212.041</v>
      </c>
      <c r="U98" s="882">
        <f>T98</f>
        <v>212.041</v>
      </c>
      <c r="V98" s="881">
        <f t="shared" si="49"/>
        <v>0</v>
      </c>
      <c r="W98" s="751">
        <f t="shared" si="51"/>
        <v>0</v>
      </c>
      <c r="Y98" s="880"/>
    </row>
    <row r="99" spans="1:25" s="886" customFormat="1" x14ac:dyDescent="0.2">
      <c r="A99" s="761" t="s">
        <v>816</v>
      </c>
      <c r="B99" s="755" t="s">
        <v>815</v>
      </c>
      <c r="C99" s="890">
        <v>1440.9639999999999</v>
      </c>
      <c r="D99" s="895">
        <v>1275.153</v>
      </c>
      <c r="E99" s="888">
        <v>1248.1690000000001</v>
      </c>
      <c r="F99" s="888">
        <v>1199.6410000000001</v>
      </c>
      <c r="G99" s="891">
        <v>1256.2940000000001</v>
      </c>
      <c r="H99" s="889"/>
      <c r="I99" s="900"/>
      <c r="J99" s="891">
        <v>8.9359134399915092</v>
      </c>
      <c r="K99" s="890">
        <f t="shared" si="58"/>
        <v>1284.0889134399915</v>
      </c>
      <c r="L99" s="887">
        <v>1308.273330148071</v>
      </c>
      <c r="M99" s="888">
        <v>1248.217842736583</v>
      </c>
      <c r="N99" s="888">
        <v>1359.7798850811178</v>
      </c>
      <c r="O99" s="887">
        <f t="shared" si="53"/>
        <v>-60.104330148070858</v>
      </c>
      <c r="P99" s="888">
        <f t="shared" si="54"/>
        <v>-48.576842736582876</v>
      </c>
      <c r="Q99" s="888">
        <f t="shared" si="55"/>
        <v>-103.48588508111766</v>
      </c>
      <c r="R99" s="890">
        <f t="shared" si="50"/>
        <v>24.184416708079425</v>
      </c>
      <c r="S99" s="889"/>
      <c r="T99" s="887">
        <f t="shared" si="56"/>
        <v>1308.273330148071</v>
      </c>
      <c r="U99" s="888">
        <f>E99</f>
        <v>1248.1690000000001</v>
      </c>
      <c r="V99" s="887">
        <f t="shared" si="49"/>
        <v>-60.104330148070858</v>
      </c>
      <c r="W99" s="759">
        <f t="shared" si="51"/>
        <v>-7.4526930862430035E-2</v>
      </c>
      <c r="Y99" s="880"/>
    </row>
    <row r="100" spans="1:25" s="886" customFormat="1" x14ac:dyDescent="0.2">
      <c r="A100" s="761" t="s">
        <v>640</v>
      </c>
      <c r="B100" s="755" t="s">
        <v>814</v>
      </c>
      <c r="C100" s="890">
        <v>717.37699999999995</v>
      </c>
      <c r="D100" s="895">
        <v>598.61899999999991</v>
      </c>
      <c r="E100" s="888">
        <v>612.471</v>
      </c>
      <c r="F100" s="888">
        <v>626.57299999999998</v>
      </c>
      <c r="G100" s="891">
        <v>619.96400000000006</v>
      </c>
      <c r="H100" s="889"/>
      <c r="I100" s="887">
        <f>SUM(I101:I107)</f>
        <v>0</v>
      </c>
      <c r="J100" s="891">
        <f>SUM(J101:J107)</f>
        <v>-8.5440000000000005</v>
      </c>
      <c r="K100" s="890">
        <f t="shared" si="58"/>
        <v>590.07499999999993</v>
      </c>
      <c r="L100" s="887">
        <f t="shared" ref="L100:Q100" si="59">SUM(L101:L107)</f>
        <v>597.27439215401103</v>
      </c>
      <c r="M100" s="888">
        <f t="shared" si="59"/>
        <v>608.32835307321147</v>
      </c>
      <c r="N100" s="888">
        <f t="shared" si="59"/>
        <v>627.88878512931524</v>
      </c>
      <c r="O100" s="887">
        <f t="shared" si="59"/>
        <v>15.196607845989007</v>
      </c>
      <c r="P100" s="888">
        <f t="shared" si="59"/>
        <v>18.244646926788448</v>
      </c>
      <c r="Q100" s="888">
        <f t="shared" si="59"/>
        <v>-7.9247851293151612</v>
      </c>
      <c r="R100" s="890">
        <f t="shared" si="50"/>
        <v>7.1993921540110932</v>
      </c>
      <c r="S100" s="889"/>
      <c r="T100" s="887">
        <f>SUM(T101:T107)</f>
        <v>597.27439215401103</v>
      </c>
      <c r="U100" s="888">
        <f>SUM(U101:U107)</f>
        <v>612.471</v>
      </c>
      <c r="V100" s="887">
        <f t="shared" ref="V100:V123" si="60">U100-T100</f>
        <v>15.196607845988979</v>
      </c>
      <c r="W100" s="759">
        <f t="shared" si="51"/>
        <v>1.8843177180268997E-2</v>
      </c>
      <c r="Y100" s="880"/>
    </row>
    <row r="101" spans="1:25" s="747" customFormat="1" x14ac:dyDescent="0.2">
      <c r="A101" s="753" t="s">
        <v>426</v>
      </c>
      <c r="B101" s="755"/>
      <c r="C101" s="883">
        <f>85.562+0.225+0.354</f>
        <v>86.140999999999991</v>
      </c>
      <c r="D101" s="881">
        <v>74.372</v>
      </c>
      <c r="E101" s="882">
        <v>116.60599999999999</v>
      </c>
      <c r="F101" s="882">
        <v>137.86000000000001</v>
      </c>
      <c r="G101" s="884">
        <v>132.66</v>
      </c>
      <c r="H101" s="561"/>
      <c r="I101" s="881"/>
      <c r="J101" s="884">
        <f>-D101+K168</f>
        <v>0</v>
      </c>
      <c r="K101" s="883">
        <f t="shared" si="58"/>
        <v>74.372</v>
      </c>
      <c r="L101" s="881">
        <f>L168</f>
        <v>75.041347999999999</v>
      </c>
      <c r="M101" s="882">
        <f>M168</f>
        <v>76.392092263999999</v>
      </c>
      <c r="N101" s="882">
        <f>N168</f>
        <v>77.919934109280007</v>
      </c>
      <c r="O101" s="881">
        <f t="shared" ref="O101:Q107" si="61">E101-L101</f>
        <v>41.564651999999995</v>
      </c>
      <c r="P101" s="882">
        <f t="shared" si="61"/>
        <v>61.467907736000015</v>
      </c>
      <c r="Q101" s="882">
        <f t="shared" si="61"/>
        <v>54.74006589071999</v>
      </c>
      <c r="R101" s="883">
        <f t="shared" ref="R101:R132" si="62">L101-K101</f>
        <v>0.66934799999999939</v>
      </c>
      <c r="S101" s="561"/>
      <c r="T101" s="881">
        <f t="shared" ref="T101:T107" si="63">L101</f>
        <v>75.041347999999999</v>
      </c>
      <c r="U101" s="882">
        <f t="shared" ref="U101:U107" si="64">E101</f>
        <v>116.60599999999999</v>
      </c>
      <c r="V101" s="881">
        <f t="shared" si="60"/>
        <v>41.564651999999995</v>
      </c>
      <c r="W101" s="751">
        <f t="shared" si="51"/>
        <v>5.1538482140864338E-2</v>
      </c>
      <c r="Y101" s="880"/>
    </row>
    <row r="102" spans="1:25" s="747" customFormat="1" x14ac:dyDescent="0.2">
      <c r="A102" s="753" t="s">
        <v>813</v>
      </c>
      <c r="B102" s="752"/>
      <c r="C102" s="883">
        <v>0</v>
      </c>
      <c r="D102" s="881">
        <v>8.5440000000000005</v>
      </c>
      <c r="E102" s="882">
        <v>8.48</v>
      </c>
      <c r="F102" s="882">
        <v>8.8000000000000007</v>
      </c>
      <c r="G102" s="884">
        <v>9.1470000000000002</v>
      </c>
      <c r="H102" s="561"/>
      <c r="I102" s="885"/>
      <c r="J102" s="884">
        <v>-8.5440000000000005</v>
      </c>
      <c r="K102" s="883">
        <f t="shared" si="58"/>
        <v>0</v>
      </c>
      <c r="L102" s="881">
        <v>0</v>
      </c>
      <c r="M102" s="882">
        <v>0</v>
      </c>
      <c r="N102" s="882">
        <v>0</v>
      </c>
      <c r="O102" s="881">
        <f t="shared" si="61"/>
        <v>8.48</v>
      </c>
      <c r="P102" s="882">
        <f t="shared" si="61"/>
        <v>8.8000000000000007</v>
      </c>
      <c r="Q102" s="882">
        <f t="shared" si="61"/>
        <v>9.1470000000000002</v>
      </c>
      <c r="R102" s="883">
        <f t="shared" si="62"/>
        <v>0</v>
      </c>
      <c r="S102" s="561"/>
      <c r="T102" s="881">
        <f t="shared" si="63"/>
        <v>0</v>
      </c>
      <c r="U102" s="882">
        <f t="shared" si="64"/>
        <v>8.48</v>
      </c>
      <c r="V102" s="881">
        <f t="shared" si="60"/>
        <v>8.48</v>
      </c>
      <c r="W102" s="751">
        <f t="shared" si="51"/>
        <v>1.0514855953913188E-2</v>
      </c>
      <c r="Y102" s="880"/>
    </row>
    <row r="103" spans="1:25" s="747" customFormat="1" x14ac:dyDescent="0.2">
      <c r="A103" s="753" t="s">
        <v>795</v>
      </c>
      <c r="B103" s="752"/>
      <c r="C103" s="883">
        <v>0</v>
      </c>
      <c r="D103" s="881">
        <v>11.404</v>
      </c>
      <c r="E103" s="882">
        <v>7.0880000000000001</v>
      </c>
      <c r="F103" s="882">
        <v>0</v>
      </c>
      <c r="G103" s="884">
        <v>0</v>
      </c>
      <c r="H103" s="561"/>
      <c r="I103" s="881"/>
      <c r="J103" s="884"/>
      <c r="K103" s="883">
        <f t="shared" si="58"/>
        <v>11.404</v>
      </c>
      <c r="L103" s="881">
        <f t="shared" ref="L103:N104" si="65">E103</f>
        <v>7.0880000000000001</v>
      </c>
      <c r="M103" s="882">
        <f t="shared" si="65"/>
        <v>0</v>
      </c>
      <c r="N103" s="882">
        <f t="shared" si="65"/>
        <v>0</v>
      </c>
      <c r="O103" s="881">
        <f t="shared" si="61"/>
        <v>0</v>
      </c>
      <c r="P103" s="882">
        <f t="shared" si="61"/>
        <v>0</v>
      </c>
      <c r="Q103" s="882">
        <f t="shared" si="61"/>
        <v>0</v>
      </c>
      <c r="R103" s="883">
        <f t="shared" si="62"/>
        <v>-4.3159999999999998</v>
      </c>
      <c r="S103" s="561"/>
      <c r="T103" s="881">
        <f t="shared" si="63"/>
        <v>7.0880000000000001</v>
      </c>
      <c r="U103" s="882">
        <f t="shared" si="64"/>
        <v>7.0880000000000001</v>
      </c>
      <c r="V103" s="881">
        <f t="shared" si="60"/>
        <v>0</v>
      </c>
      <c r="W103" s="751">
        <f t="shared" si="51"/>
        <v>0</v>
      </c>
      <c r="Y103" s="880"/>
    </row>
    <row r="104" spans="1:25" s="747" customFormat="1" x14ac:dyDescent="0.2">
      <c r="A104" s="753" t="s">
        <v>794</v>
      </c>
      <c r="B104" s="752"/>
      <c r="C104" s="883">
        <v>0</v>
      </c>
      <c r="D104" s="881">
        <v>0</v>
      </c>
      <c r="E104" s="882">
        <v>1.891</v>
      </c>
      <c r="F104" s="882">
        <v>1.891</v>
      </c>
      <c r="G104" s="884">
        <v>1.891</v>
      </c>
      <c r="H104" s="561"/>
      <c r="I104" s="881"/>
      <c r="J104" s="884"/>
      <c r="K104" s="883">
        <f t="shared" si="58"/>
        <v>0</v>
      </c>
      <c r="L104" s="881">
        <f t="shared" si="65"/>
        <v>1.891</v>
      </c>
      <c r="M104" s="882">
        <f t="shared" si="65"/>
        <v>1.891</v>
      </c>
      <c r="N104" s="882">
        <f t="shared" si="65"/>
        <v>1.891</v>
      </c>
      <c r="O104" s="881">
        <f t="shared" si="61"/>
        <v>0</v>
      </c>
      <c r="P104" s="882">
        <f t="shared" si="61"/>
        <v>0</v>
      </c>
      <c r="Q104" s="882">
        <f t="shared" si="61"/>
        <v>0</v>
      </c>
      <c r="R104" s="883">
        <f t="shared" si="62"/>
        <v>1.891</v>
      </c>
      <c r="S104" s="561"/>
      <c r="T104" s="881">
        <f t="shared" si="63"/>
        <v>1.891</v>
      </c>
      <c r="U104" s="882">
        <f t="shared" si="64"/>
        <v>1.891</v>
      </c>
      <c r="V104" s="881">
        <f t="shared" si="60"/>
        <v>0</v>
      </c>
      <c r="W104" s="751">
        <f t="shared" ref="W104:W135" si="66">V104/$U$140*100</f>
        <v>0</v>
      </c>
      <c r="Y104" s="880"/>
    </row>
    <row r="105" spans="1:25" s="747" customFormat="1" x14ac:dyDescent="0.2">
      <c r="A105" s="753" t="s">
        <v>812</v>
      </c>
      <c r="B105" s="752"/>
      <c r="C105" s="883">
        <v>295.78199999999998</v>
      </c>
      <c r="D105" s="881">
        <f>218.499+70</f>
        <v>288.49900000000002</v>
      </c>
      <c r="E105" s="882">
        <v>287.68400000000003</v>
      </c>
      <c r="F105" s="882">
        <v>284.28300000000002</v>
      </c>
      <c r="G105" s="884">
        <v>284.65199999999999</v>
      </c>
      <c r="H105" s="561"/>
      <c r="I105" s="881"/>
      <c r="J105" s="884"/>
      <c r="K105" s="883">
        <f t="shared" si="58"/>
        <v>288.49900000000002</v>
      </c>
      <c r="L105" s="881">
        <v>293.62199505529071</v>
      </c>
      <c r="M105" s="882">
        <v>303.22790189589261</v>
      </c>
      <c r="N105" s="882">
        <v>313.54397280468368</v>
      </c>
      <c r="O105" s="881">
        <f t="shared" si="61"/>
        <v>-5.9379950552906848</v>
      </c>
      <c r="P105" s="882">
        <f t="shared" si="61"/>
        <v>-18.944901895892599</v>
      </c>
      <c r="Q105" s="882">
        <f t="shared" si="61"/>
        <v>-28.891972804683689</v>
      </c>
      <c r="R105" s="883">
        <f t="shared" si="62"/>
        <v>5.1229950552906871</v>
      </c>
      <c r="S105" s="561"/>
      <c r="T105" s="881">
        <f t="shared" si="63"/>
        <v>293.62199505529071</v>
      </c>
      <c r="U105" s="882">
        <f t="shared" si="64"/>
        <v>287.68400000000003</v>
      </c>
      <c r="V105" s="881">
        <f t="shared" si="60"/>
        <v>-5.9379950552906848</v>
      </c>
      <c r="W105" s="751">
        <f t="shared" si="66"/>
        <v>-7.36287295535735E-3</v>
      </c>
      <c r="Y105" s="880"/>
    </row>
    <row r="106" spans="1:25" s="747" customFormat="1" x14ac:dyDescent="0.2">
      <c r="A106" s="753" t="s">
        <v>811</v>
      </c>
      <c r="B106" s="752"/>
      <c r="C106" s="883">
        <v>273.37700000000001</v>
      </c>
      <c r="D106" s="881">
        <f>130+19</f>
        <v>149</v>
      </c>
      <c r="E106" s="882">
        <v>149.58799999999999</v>
      </c>
      <c r="F106" s="882">
        <v>150.887</v>
      </c>
      <c r="G106" s="884">
        <v>151.95500000000001</v>
      </c>
      <c r="H106" s="561"/>
      <c r="I106" s="881"/>
      <c r="J106" s="884"/>
      <c r="K106" s="883">
        <f t="shared" si="58"/>
        <v>149</v>
      </c>
      <c r="L106" s="881">
        <v>151.64585410430647</v>
      </c>
      <c r="M106" s="882">
        <v>156.60698089937225</v>
      </c>
      <c r="N106" s="882">
        <v>161.9348834758452</v>
      </c>
      <c r="O106" s="881">
        <f t="shared" si="61"/>
        <v>-2.0578541043064718</v>
      </c>
      <c r="P106" s="882">
        <f t="shared" si="61"/>
        <v>-5.7199808993722456</v>
      </c>
      <c r="Q106" s="882">
        <f t="shared" si="61"/>
        <v>-9.9798834758451846</v>
      </c>
      <c r="R106" s="883">
        <f t="shared" si="62"/>
        <v>2.6458541043064656</v>
      </c>
      <c r="S106" s="561"/>
      <c r="T106" s="881">
        <f t="shared" si="63"/>
        <v>151.64585410430647</v>
      </c>
      <c r="U106" s="882">
        <f t="shared" si="64"/>
        <v>149.58799999999999</v>
      </c>
      <c r="V106" s="881">
        <f t="shared" si="60"/>
        <v>-2.0578541043064718</v>
      </c>
      <c r="W106" s="751">
        <f t="shared" si="66"/>
        <v>-2.5516555991688199E-3</v>
      </c>
      <c r="Y106" s="880"/>
    </row>
    <row r="107" spans="1:25" s="747" customFormat="1" x14ac:dyDescent="0.2">
      <c r="A107" s="753" t="s">
        <v>1</v>
      </c>
      <c r="B107" s="752"/>
      <c r="C107" s="883">
        <f>C100-SUM(C101:C106)</f>
        <v>62.076999999999998</v>
      </c>
      <c r="D107" s="881">
        <f>D100-SUM(D101:D106)</f>
        <v>66.799999999999955</v>
      </c>
      <c r="E107" s="882">
        <f>E100-SUM(E101:E106)</f>
        <v>41.134000000000015</v>
      </c>
      <c r="F107" s="882">
        <f>F100-SUM(F101:F106)</f>
        <v>42.851999999999975</v>
      </c>
      <c r="G107" s="884">
        <f>G100-SUM(G101:G106)</f>
        <v>39.659000000000106</v>
      </c>
      <c r="H107" s="561"/>
      <c r="I107" s="881"/>
      <c r="J107" s="884"/>
      <c r="K107" s="883">
        <f t="shared" si="58"/>
        <v>66.799999999999955</v>
      </c>
      <c r="L107" s="881">
        <v>67.98619499441385</v>
      </c>
      <c r="M107" s="882">
        <v>70.210378013946695</v>
      </c>
      <c r="N107" s="882">
        <v>72.598994739506381</v>
      </c>
      <c r="O107" s="881">
        <f t="shared" si="61"/>
        <v>-26.852194994413836</v>
      </c>
      <c r="P107" s="882">
        <f t="shared" si="61"/>
        <v>-27.358378013946719</v>
      </c>
      <c r="Q107" s="882">
        <f t="shared" si="61"/>
        <v>-32.939994739506275</v>
      </c>
      <c r="R107" s="883">
        <f t="shared" si="62"/>
        <v>1.1861949944138956</v>
      </c>
      <c r="S107" s="561"/>
      <c r="T107" s="881">
        <f t="shared" si="63"/>
        <v>67.98619499441385</v>
      </c>
      <c r="U107" s="882">
        <f t="shared" si="64"/>
        <v>41.134000000000015</v>
      </c>
      <c r="V107" s="881">
        <f t="shared" si="60"/>
        <v>-26.852194994413836</v>
      </c>
      <c r="W107" s="751">
        <f t="shared" si="66"/>
        <v>-3.3295632359982334E-2</v>
      </c>
      <c r="Y107" s="880"/>
    </row>
    <row r="108" spans="1:25" s="886" customFormat="1" x14ac:dyDescent="0.2">
      <c r="A108" s="761" t="s">
        <v>143</v>
      </c>
      <c r="B108" s="755" t="s">
        <v>810</v>
      </c>
      <c r="C108" s="890">
        <v>2748.5070000000001</v>
      </c>
      <c r="D108" s="895">
        <v>3341.5859999999998</v>
      </c>
      <c r="E108" s="888">
        <v>2221.67</v>
      </c>
      <c r="F108" s="888">
        <v>2438.52</v>
      </c>
      <c r="G108" s="891">
        <v>2727.21</v>
      </c>
      <c r="H108" s="889"/>
      <c r="I108" s="887">
        <f>SUM(I109:I116)</f>
        <v>0</v>
      </c>
      <c r="J108" s="891">
        <f>SUM(J109:J116)</f>
        <v>201.08165728133486</v>
      </c>
      <c r="K108" s="890">
        <f t="shared" si="58"/>
        <v>3542.6676572813349</v>
      </c>
      <c r="L108" s="887">
        <f t="shared" ref="L108:Q108" si="67">SUM(L109:L116)</f>
        <v>2735.2078737307793</v>
      </c>
      <c r="M108" s="888">
        <f t="shared" si="67"/>
        <v>2992.7408762989226</v>
      </c>
      <c r="N108" s="888">
        <f t="shared" si="67"/>
        <v>3126.1734933130319</v>
      </c>
      <c r="O108" s="887">
        <f t="shared" si="67"/>
        <v>-513.53787373077944</v>
      </c>
      <c r="P108" s="888">
        <f t="shared" si="67"/>
        <v>-554.22087629892235</v>
      </c>
      <c r="Q108" s="888">
        <f t="shared" si="67"/>
        <v>-398.96349331303173</v>
      </c>
      <c r="R108" s="890">
        <f t="shared" si="62"/>
        <v>-807.45978355055558</v>
      </c>
      <c r="S108" s="889"/>
      <c r="T108" s="887">
        <f>SUM(T109:T116)</f>
        <v>2735.2078737307793</v>
      </c>
      <c r="U108" s="888">
        <f>SUM(U109:U116)</f>
        <v>2221.67</v>
      </c>
      <c r="V108" s="887">
        <f t="shared" si="60"/>
        <v>-513.53787373077921</v>
      </c>
      <c r="W108" s="759">
        <f t="shared" si="66"/>
        <v>-0.63676612843844371</v>
      </c>
      <c r="Y108" s="880"/>
    </row>
    <row r="109" spans="1:25" s="747" customFormat="1" x14ac:dyDescent="0.2">
      <c r="A109" s="753" t="s">
        <v>800</v>
      </c>
      <c r="B109" s="755"/>
      <c r="C109" s="883">
        <v>895.14200000000005</v>
      </c>
      <c r="D109" s="881">
        <v>1459.046</v>
      </c>
      <c r="E109" s="882">
        <f>708.121</f>
        <v>708.12099999999998</v>
      </c>
      <c r="F109" s="882">
        <v>947.68</v>
      </c>
      <c r="G109" s="884">
        <v>1107.9059999999999</v>
      </c>
      <c r="H109" s="561"/>
      <c r="I109" s="881"/>
      <c r="J109" s="884">
        <f>-D109+K158</f>
        <v>186.08165728133486</v>
      </c>
      <c r="K109" s="883">
        <f t="shared" si="58"/>
        <v>1645.1276572813349</v>
      </c>
      <c r="L109" s="881">
        <f>L158</f>
        <v>879.20035285598487</v>
      </c>
      <c r="M109" s="882">
        <f>M158</f>
        <v>1019.0477514623364</v>
      </c>
      <c r="N109" s="882">
        <f>N158</f>
        <v>1049.6633489225915</v>
      </c>
      <c r="O109" s="881">
        <f t="shared" ref="O109:Q116" si="68">E109-L109</f>
        <v>-171.07935285598489</v>
      </c>
      <c r="P109" s="882">
        <f t="shared" si="68"/>
        <v>-71.3677514623364</v>
      </c>
      <c r="Q109" s="882">
        <f t="shared" si="68"/>
        <v>58.242651077408482</v>
      </c>
      <c r="R109" s="883">
        <f t="shared" si="62"/>
        <v>-765.92730442535003</v>
      </c>
      <c r="S109" s="561"/>
      <c r="T109" s="881">
        <f t="shared" ref="T109:T116" si="69">L109</f>
        <v>879.20035285598487</v>
      </c>
      <c r="U109" s="882">
        <f t="shared" ref="U109:U116" si="70">E109</f>
        <v>708.12099999999998</v>
      </c>
      <c r="V109" s="881">
        <f t="shared" si="60"/>
        <v>-171.07935285598489</v>
      </c>
      <c r="W109" s="751">
        <f t="shared" si="66"/>
        <v>-0.21213145660016133</v>
      </c>
      <c r="Y109" s="880"/>
    </row>
    <row r="110" spans="1:25" s="747" customFormat="1" x14ac:dyDescent="0.2">
      <c r="A110" s="753" t="s">
        <v>426</v>
      </c>
      <c r="B110" s="755"/>
      <c r="C110" s="883">
        <f>51.834+43.424+67.992+0.422</f>
        <v>163.672</v>
      </c>
      <c r="D110" s="881">
        <v>240.92500000000001</v>
      </c>
      <c r="E110" s="882">
        <v>123.371</v>
      </c>
      <c r="F110" s="882">
        <v>166.06700000000001</v>
      </c>
      <c r="G110" s="884">
        <v>193.20599999999999</v>
      </c>
      <c r="H110" s="561"/>
      <c r="I110" s="881"/>
      <c r="J110" s="884">
        <f>-D110+K169</f>
        <v>15</v>
      </c>
      <c r="K110" s="883">
        <f t="shared" si="58"/>
        <v>255.92500000000001</v>
      </c>
      <c r="L110" s="881">
        <f>L169</f>
        <v>147.35049473191867</v>
      </c>
      <c r="M110" s="882">
        <f>M169</f>
        <v>170.10796927968994</v>
      </c>
      <c r="N110" s="882">
        <f>N169</f>
        <v>170.35050157921688</v>
      </c>
      <c r="O110" s="881">
        <f t="shared" si="68"/>
        <v>-23.979494731918678</v>
      </c>
      <c r="P110" s="882">
        <f t="shared" si="68"/>
        <v>-4.0409692796899321</v>
      </c>
      <c r="Q110" s="882">
        <f t="shared" si="68"/>
        <v>22.855498420783107</v>
      </c>
      <c r="R110" s="883">
        <f t="shared" si="62"/>
        <v>-108.57450526808134</v>
      </c>
      <c r="S110" s="561"/>
      <c r="T110" s="881">
        <f t="shared" si="69"/>
        <v>147.35049473191867</v>
      </c>
      <c r="U110" s="882">
        <f t="shared" si="70"/>
        <v>123.371</v>
      </c>
      <c r="V110" s="881">
        <f t="shared" si="60"/>
        <v>-23.979494731918678</v>
      </c>
      <c r="W110" s="751">
        <f t="shared" si="66"/>
        <v>-2.9733600584168043E-2</v>
      </c>
      <c r="Y110" s="880"/>
    </row>
    <row r="111" spans="1:25" s="747" customFormat="1" x14ac:dyDescent="0.2">
      <c r="A111" s="753" t="s">
        <v>809</v>
      </c>
      <c r="B111" s="752"/>
      <c r="C111" s="883">
        <v>137.928</v>
      </c>
      <c r="D111" s="892">
        <v>175.49700000000001</v>
      </c>
      <c r="E111" s="882">
        <v>211.108</v>
      </c>
      <c r="F111" s="882">
        <v>150</v>
      </c>
      <c r="G111" s="884">
        <v>150</v>
      </c>
      <c r="H111" s="561"/>
      <c r="I111" s="881"/>
      <c r="J111" s="884"/>
      <c r="K111" s="883">
        <f t="shared" si="58"/>
        <v>175.49700000000001</v>
      </c>
      <c r="L111" s="881">
        <v>182.63871606702861</v>
      </c>
      <c r="M111" s="882">
        <v>192.74642147428264</v>
      </c>
      <c r="N111" s="882">
        <v>203.68566996246702</v>
      </c>
      <c r="O111" s="881">
        <f t="shared" si="68"/>
        <v>28.469283932971393</v>
      </c>
      <c r="P111" s="882">
        <f t="shared" si="68"/>
        <v>-42.746421474282641</v>
      </c>
      <c r="Q111" s="882">
        <f t="shared" si="68"/>
        <v>-53.685669962467017</v>
      </c>
      <c r="R111" s="883">
        <f t="shared" si="62"/>
        <v>7.1417160670285966</v>
      </c>
      <c r="S111" s="561"/>
      <c r="T111" s="881">
        <f t="shared" si="69"/>
        <v>182.63871606702861</v>
      </c>
      <c r="U111" s="882">
        <f t="shared" si="70"/>
        <v>211.108</v>
      </c>
      <c r="V111" s="881">
        <f t="shared" si="60"/>
        <v>28.469283932971393</v>
      </c>
      <c r="W111" s="751">
        <f t="shared" si="66"/>
        <v>3.5300757036114301E-2</v>
      </c>
      <c r="Y111" s="880"/>
    </row>
    <row r="112" spans="1:25" s="747" customFormat="1" x14ac:dyDescent="0.2">
      <c r="A112" s="753" t="s">
        <v>795</v>
      </c>
      <c r="B112" s="752"/>
      <c r="C112" s="883">
        <v>9.8000000000000004E-2</v>
      </c>
      <c r="D112" s="892">
        <v>1.7000000000000001E-2</v>
      </c>
      <c r="E112" s="882">
        <v>1.7000000000000001E-2</v>
      </c>
      <c r="F112" s="882">
        <v>0</v>
      </c>
      <c r="G112" s="884">
        <v>0</v>
      </c>
      <c r="H112" s="561"/>
      <c r="I112" s="881"/>
      <c r="J112" s="884"/>
      <c r="K112" s="883">
        <f t="shared" si="58"/>
        <v>1.7000000000000001E-2</v>
      </c>
      <c r="L112" s="881">
        <f>E112</f>
        <v>1.7000000000000001E-2</v>
      </c>
      <c r="M112" s="882">
        <f>F112</f>
        <v>0</v>
      </c>
      <c r="N112" s="882">
        <f>G112</f>
        <v>0</v>
      </c>
      <c r="O112" s="881">
        <f t="shared" si="68"/>
        <v>0</v>
      </c>
      <c r="P112" s="882">
        <f t="shared" si="68"/>
        <v>0</v>
      </c>
      <c r="Q112" s="882">
        <f t="shared" si="68"/>
        <v>0</v>
      </c>
      <c r="R112" s="883">
        <f t="shared" si="62"/>
        <v>0</v>
      </c>
      <c r="S112" s="561"/>
      <c r="T112" s="881">
        <f t="shared" si="69"/>
        <v>1.7000000000000001E-2</v>
      </c>
      <c r="U112" s="882">
        <f t="shared" si="70"/>
        <v>1.7000000000000001E-2</v>
      </c>
      <c r="V112" s="881">
        <f t="shared" si="60"/>
        <v>0</v>
      </c>
      <c r="W112" s="751">
        <f t="shared" si="66"/>
        <v>0</v>
      </c>
      <c r="Y112" s="880"/>
    </row>
    <row r="113" spans="1:25" s="747" customFormat="1" x14ac:dyDescent="0.2">
      <c r="A113" s="753" t="s">
        <v>792</v>
      </c>
      <c r="B113" s="752"/>
      <c r="C113" s="883">
        <v>86.144000000000005</v>
      </c>
      <c r="D113" s="881">
        <f>35.372-0.654</f>
        <v>34.717999999999996</v>
      </c>
      <c r="E113" s="882">
        <f>33.769-0.428</f>
        <v>33.341000000000001</v>
      </c>
      <c r="F113" s="882">
        <f>32.508-0.395</f>
        <v>32.113</v>
      </c>
      <c r="G113" s="884">
        <f>-0.195+19.842</f>
        <v>19.646999999999998</v>
      </c>
      <c r="H113" s="561"/>
      <c r="I113" s="881"/>
      <c r="J113" s="884"/>
      <c r="K113" s="883">
        <f t="shared" si="58"/>
        <v>34.717999999999996</v>
      </c>
      <c r="L113" s="881">
        <v>36.369274655461233</v>
      </c>
      <c r="M113" s="882">
        <v>38.766556158643439</v>
      </c>
      <c r="N113" s="882">
        <v>41.179447427320305</v>
      </c>
      <c r="O113" s="881">
        <f t="shared" si="68"/>
        <v>-3.0282746554612316</v>
      </c>
      <c r="P113" s="882">
        <f t="shared" si="68"/>
        <v>-6.6535561586434397</v>
      </c>
      <c r="Q113" s="882">
        <f t="shared" si="68"/>
        <v>-21.532447427320307</v>
      </c>
      <c r="R113" s="883">
        <f t="shared" si="62"/>
        <v>1.6512746554612363</v>
      </c>
      <c r="S113" s="561"/>
      <c r="T113" s="881">
        <f t="shared" si="69"/>
        <v>36.369274655461233</v>
      </c>
      <c r="U113" s="882">
        <f t="shared" si="70"/>
        <v>33.341000000000001</v>
      </c>
      <c r="V113" s="881">
        <f t="shared" si="60"/>
        <v>-3.0282746554612316</v>
      </c>
      <c r="W113" s="751">
        <f t="shared" si="66"/>
        <v>-3.7549377112100161E-3</v>
      </c>
      <c r="Y113" s="880"/>
    </row>
    <row r="114" spans="1:25" s="747" customFormat="1" x14ac:dyDescent="0.2">
      <c r="A114" s="753" t="s">
        <v>808</v>
      </c>
      <c r="B114" s="752"/>
      <c r="C114" s="883">
        <f>C40</f>
        <v>190.55099999999999</v>
      </c>
      <c r="D114" s="892">
        <v>217.97</v>
      </c>
      <c r="E114" s="882">
        <v>217.142</v>
      </c>
      <c r="F114" s="882">
        <v>227.32900000000001</v>
      </c>
      <c r="G114" s="884">
        <v>222.74600000000001</v>
      </c>
      <c r="H114" s="561"/>
      <c r="I114" s="881"/>
      <c r="J114" s="884"/>
      <c r="K114" s="883">
        <f t="shared" si="58"/>
        <v>217.97</v>
      </c>
      <c r="L114" s="881">
        <v>226.84012228773267</v>
      </c>
      <c r="M114" s="882">
        <v>239.39404940682391</v>
      </c>
      <c r="N114" s="882">
        <v>252.98076594881348</v>
      </c>
      <c r="O114" s="881">
        <f t="shared" si="68"/>
        <v>-9.6981222877326729</v>
      </c>
      <c r="P114" s="882">
        <f t="shared" si="68"/>
        <v>-12.065049406823903</v>
      </c>
      <c r="Q114" s="882">
        <f t="shared" si="68"/>
        <v>-30.234765948813475</v>
      </c>
      <c r="R114" s="883">
        <f t="shared" si="62"/>
        <v>8.87012228773267</v>
      </c>
      <c r="S114" s="561"/>
      <c r="T114" s="898">
        <f t="shared" si="69"/>
        <v>226.84012228773267</v>
      </c>
      <c r="U114" s="899">
        <f t="shared" si="70"/>
        <v>217.142</v>
      </c>
      <c r="V114" s="898">
        <f t="shared" si="60"/>
        <v>-9.6981222877326729</v>
      </c>
      <c r="W114" s="897">
        <f t="shared" si="66"/>
        <v>-1.2025278169686801E-2</v>
      </c>
      <c r="Y114" s="880"/>
    </row>
    <row r="115" spans="1:25" s="747" customFormat="1" x14ac:dyDescent="0.2">
      <c r="A115" s="753" t="s">
        <v>807</v>
      </c>
      <c r="B115" s="752"/>
      <c r="C115" s="883">
        <v>0</v>
      </c>
      <c r="D115" s="892">
        <v>0</v>
      </c>
      <c r="E115" s="882">
        <v>75.650000000000006</v>
      </c>
      <c r="F115" s="882">
        <v>0</v>
      </c>
      <c r="G115" s="884">
        <v>0</v>
      </c>
      <c r="H115" s="561"/>
      <c r="I115" s="881"/>
      <c r="J115" s="884"/>
      <c r="K115" s="883">
        <f t="shared" si="58"/>
        <v>0</v>
      </c>
      <c r="L115" s="881">
        <v>0</v>
      </c>
      <c r="M115" s="882">
        <v>0</v>
      </c>
      <c r="N115" s="882">
        <v>0</v>
      </c>
      <c r="O115" s="881">
        <f t="shared" si="68"/>
        <v>75.650000000000006</v>
      </c>
      <c r="P115" s="882">
        <f t="shared" si="68"/>
        <v>0</v>
      </c>
      <c r="Q115" s="882">
        <f t="shared" si="68"/>
        <v>0</v>
      </c>
      <c r="R115" s="883">
        <f t="shared" si="62"/>
        <v>0</v>
      </c>
      <c r="S115" s="561"/>
      <c r="T115" s="898">
        <f t="shared" si="69"/>
        <v>0</v>
      </c>
      <c r="U115" s="899">
        <f t="shared" si="70"/>
        <v>75.650000000000006</v>
      </c>
      <c r="V115" s="898">
        <f t="shared" si="60"/>
        <v>75.650000000000006</v>
      </c>
      <c r="W115" s="897">
        <f t="shared" si="66"/>
        <v>9.3802930768105267E-2</v>
      </c>
      <c r="Y115" s="880"/>
    </row>
    <row r="116" spans="1:25" s="747" customFormat="1" x14ac:dyDescent="0.2">
      <c r="A116" s="753" t="s">
        <v>1</v>
      </c>
      <c r="B116" s="752"/>
      <c r="C116" s="883">
        <f>C108-SUM(C109:C115)</f>
        <v>1274.972</v>
      </c>
      <c r="D116" s="881">
        <f>D108-SUM(D109:D115)</f>
        <v>1213.4129999999996</v>
      </c>
      <c r="E116" s="882">
        <f>E108-SUM(E109:E115)</f>
        <v>852.92000000000007</v>
      </c>
      <c r="F116" s="882">
        <f>F108-SUM(F109:F115)</f>
        <v>915.33100000000013</v>
      </c>
      <c r="G116" s="884">
        <f>G108-SUM(G109:G115)</f>
        <v>1033.7050000000002</v>
      </c>
      <c r="H116" s="561"/>
      <c r="I116" s="881"/>
      <c r="J116" s="884"/>
      <c r="K116" s="883">
        <f t="shared" si="58"/>
        <v>1213.4129999999996</v>
      </c>
      <c r="L116" s="881">
        <v>1262.7919131326535</v>
      </c>
      <c r="M116" s="882">
        <v>1332.6781285171462</v>
      </c>
      <c r="N116" s="882">
        <v>1408.3137594726227</v>
      </c>
      <c r="O116" s="881">
        <f t="shared" si="68"/>
        <v>-409.87191313265339</v>
      </c>
      <c r="P116" s="882">
        <f t="shared" si="68"/>
        <v>-417.34712851714607</v>
      </c>
      <c r="Q116" s="882">
        <f t="shared" si="68"/>
        <v>-374.60875947262252</v>
      </c>
      <c r="R116" s="883">
        <f t="shared" si="62"/>
        <v>49.378913132653906</v>
      </c>
      <c r="S116" s="561"/>
      <c r="T116" s="881">
        <f t="shared" si="69"/>
        <v>1262.7919131326535</v>
      </c>
      <c r="U116" s="882">
        <f t="shared" si="70"/>
        <v>852.92000000000007</v>
      </c>
      <c r="V116" s="881">
        <f t="shared" si="60"/>
        <v>-409.87191313265339</v>
      </c>
      <c r="W116" s="751">
        <f t="shared" si="66"/>
        <v>-0.50822454317743737</v>
      </c>
      <c r="X116" s="896"/>
      <c r="Y116" s="880"/>
    </row>
    <row r="117" spans="1:25" s="886" customFormat="1" x14ac:dyDescent="0.2">
      <c r="A117" s="761" t="s">
        <v>109</v>
      </c>
      <c r="B117" s="755" t="s">
        <v>806</v>
      </c>
      <c r="C117" s="890">
        <v>385.47899999999998</v>
      </c>
      <c r="D117" s="895">
        <v>460.96800000000013</v>
      </c>
      <c r="E117" s="894">
        <v>187.98099999999999</v>
      </c>
      <c r="F117" s="894">
        <v>227.25899999999999</v>
      </c>
      <c r="G117" s="893">
        <v>260.48899999999998</v>
      </c>
      <c r="H117" s="889"/>
      <c r="I117" s="887">
        <f>SUM(I118:I123)</f>
        <v>-221.78800000000001</v>
      </c>
      <c r="J117" s="891">
        <f>SUM(J118:J123)</f>
        <v>39.999999999999986</v>
      </c>
      <c r="K117" s="890">
        <f t="shared" si="58"/>
        <v>279.18000000000012</v>
      </c>
      <c r="L117" s="887">
        <f t="shared" ref="L117:Q117" si="71">SUM(L118:L123)</f>
        <v>173.54503320929598</v>
      </c>
      <c r="M117" s="888">
        <f t="shared" si="71"/>
        <v>224.13779544573259</v>
      </c>
      <c r="N117" s="888">
        <f t="shared" si="71"/>
        <v>240.79433916800184</v>
      </c>
      <c r="O117" s="887">
        <f t="shared" si="71"/>
        <v>14.435966790704022</v>
      </c>
      <c r="P117" s="888">
        <f t="shared" si="71"/>
        <v>3.1212045542673934</v>
      </c>
      <c r="Q117" s="888">
        <f t="shared" si="71"/>
        <v>19.694660831998121</v>
      </c>
      <c r="R117" s="890">
        <f t="shared" si="62"/>
        <v>-105.63496679070414</v>
      </c>
      <c r="S117" s="889"/>
      <c r="T117" s="887">
        <f>SUM(T118:T123)</f>
        <v>173.54503320929598</v>
      </c>
      <c r="U117" s="888">
        <f>SUM(U118:U123)</f>
        <v>187.98099999999999</v>
      </c>
      <c r="V117" s="887">
        <f t="shared" si="60"/>
        <v>14.435966790704015</v>
      </c>
      <c r="W117" s="759">
        <f t="shared" si="66"/>
        <v>1.7900013132043299E-2</v>
      </c>
      <c r="Y117" s="880"/>
    </row>
    <row r="118" spans="1:25" s="747" customFormat="1" x14ac:dyDescent="0.2">
      <c r="A118" s="753" t="s">
        <v>426</v>
      </c>
      <c r="B118" s="755"/>
      <c r="C118" s="883">
        <f>51.683+2.089</f>
        <v>53.771999999999998</v>
      </c>
      <c r="D118" s="881">
        <v>98.741</v>
      </c>
      <c r="E118" s="882">
        <v>41.155000000000001</v>
      </c>
      <c r="F118" s="882">
        <v>99.180999999999997</v>
      </c>
      <c r="G118" s="884">
        <v>127.303</v>
      </c>
      <c r="H118" s="561"/>
      <c r="I118" s="881"/>
      <c r="J118" s="884">
        <f>-D118+K170</f>
        <v>39.999999999999986</v>
      </c>
      <c r="K118" s="883">
        <f t="shared" si="58"/>
        <v>138.74099999999999</v>
      </c>
      <c r="L118" s="881">
        <f>L170</f>
        <v>30.364496882979473</v>
      </c>
      <c r="M118" s="882">
        <f>M170</f>
        <v>98.154147544491892</v>
      </c>
      <c r="N118" s="882">
        <f>N170</f>
        <v>107.98903382932113</v>
      </c>
      <c r="O118" s="881">
        <f t="shared" ref="O118:Q123" si="72">E118-L118</f>
        <v>10.790503117020528</v>
      </c>
      <c r="P118" s="882">
        <f t="shared" si="72"/>
        <v>1.0268524555081058</v>
      </c>
      <c r="Q118" s="882">
        <f t="shared" si="72"/>
        <v>19.313966170678867</v>
      </c>
      <c r="R118" s="883">
        <f t="shared" si="62"/>
        <v>-108.37650311702052</v>
      </c>
      <c r="S118" s="561"/>
      <c r="T118" s="881">
        <f t="shared" ref="T118:T123" si="73">L118</f>
        <v>30.364496882979473</v>
      </c>
      <c r="U118" s="882">
        <f t="shared" ref="U118:U123" si="74">E118</f>
        <v>41.155000000000001</v>
      </c>
      <c r="V118" s="881">
        <f t="shared" si="60"/>
        <v>10.790503117020528</v>
      </c>
      <c r="W118" s="751">
        <f t="shared" si="66"/>
        <v>1.3379786078504966E-2</v>
      </c>
      <c r="Y118" s="880"/>
    </row>
    <row r="119" spans="1:25" s="747" customFormat="1" x14ac:dyDescent="0.2">
      <c r="A119" s="753" t="s">
        <v>805</v>
      </c>
      <c r="B119" s="752"/>
      <c r="C119" s="883">
        <v>0</v>
      </c>
      <c r="D119" s="892">
        <v>0</v>
      </c>
      <c r="E119" s="882">
        <v>30</v>
      </c>
      <c r="F119" s="561">
        <v>30</v>
      </c>
      <c r="G119" s="884">
        <v>30</v>
      </c>
      <c r="H119" s="561"/>
      <c r="I119" s="881"/>
      <c r="J119" s="884"/>
      <c r="K119" s="883">
        <f t="shared" si="58"/>
        <v>0</v>
      </c>
      <c r="L119" s="881">
        <v>0</v>
      </c>
      <c r="M119" s="882">
        <v>0</v>
      </c>
      <c r="N119" s="882">
        <v>0</v>
      </c>
      <c r="O119" s="881">
        <f t="shared" si="72"/>
        <v>30</v>
      </c>
      <c r="P119" s="882">
        <f t="shared" si="72"/>
        <v>30</v>
      </c>
      <c r="Q119" s="882">
        <f t="shared" si="72"/>
        <v>30</v>
      </c>
      <c r="R119" s="883">
        <f t="shared" si="62"/>
        <v>0</v>
      </c>
      <c r="S119" s="561"/>
      <c r="T119" s="881">
        <f t="shared" si="73"/>
        <v>0</v>
      </c>
      <c r="U119" s="882">
        <f t="shared" si="74"/>
        <v>30</v>
      </c>
      <c r="V119" s="881">
        <f t="shared" si="60"/>
        <v>30</v>
      </c>
      <c r="W119" s="751">
        <f t="shared" si="66"/>
        <v>3.7198782855824959E-2</v>
      </c>
      <c r="Y119" s="880"/>
    </row>
    <row r="120" spans="1:25" s="747" customFormat="1" x14ac:dyDescent="0.2">
      <c r="A120" s="753" t="s">
        <v>795</v>
      </c>
      <c r="B120" s="752"/>
      <c r="C120" s="883">
        <v>0</v>
      </c>
      <c r="D120" s="892">
        <v>12</v>
      </c>
      <c r="E120" s="882">
        <v>23.5</v>
      </c>
      <c r="F120" s="561">
        <v>0</v>
      </c>
      <c r="G120" s="884">
        <v>0</v>
      </c>
      <c r="H120" s="561"/>
      <c r="I120" s="881"/>
      <c r="J120" s="884"/>
      <c r="K120" s="883">
        <f t="shared" ref="K120:K137" si="75">D120+I120+J120</f>
        <v>12</v>
      </c>
      <c r="L120" s="881">
        <f t="shared" ref="L120:N122" si="76">E120</f>
        <v>23.5</v>
      </c>
      <c r="M120" s="882">
        <f t="shared" si="76"/>
        <v>0</v>
      </c>
      <c r="N120" s="882">
        <f t="shared" si="76"/>
        <v>0</v>
      </c>
      <c r="O120" s="881">
        <f t="shared" si="72"/>
        <v>0</v>
      </c>
      <c r="P120" s="882">
        <f t="shared" si="72"/>
        <v>0</v>
      </c>
      <c r="Q120" s="882">
        <f t="shared" si="72"/>
        <v>0</v>
      </c>
      <c r="R120" s="883">
        <f t="shared" si="62"/>
        <v>11.5</v>
      </c>
      <c r="S120" s="561"/>
      <c r="T120" s="881">
        <f t="shared" si="73"/>
        <v>23.5</v>
      </c>
      <c r="U120" s="882">
        <f t="shared" si="74"/>
        <v>23.5</v>
      </c>
      <c r="V120" s="881">
        <f t="shared" si="60"/>
        <v>0</v>
      </c>
      <c r="W120" s="751">
        <f t="shared" si="66"/>
        <v>0</v>
      </c>
      <c r="Y120" s="880"/>
    </row>
    <row r="121" spans="1:25" s="747" customFormat="1" x14ac:dyDescent="0.2">
      <c r="A121" s="753" t="s">
        <v>804</v>
      </c>
      <c r="B121" s="752"/>
      <c r="C121" s="883">
        <v>5.7880000000000003</v>
      </c>
      <c r="D121" s="892">
        <v>5.7880000000000003</v>
      </c>
      <c r="E121" s="882">
        <v>5.7880000000000003</v>
      </c>
      <c r="F121" s="561">
        <v>5.7880000000000003</v>
      </c>
      <c r="G121" s="884">
        <v>5.7880000000000003</v>
      </c>
      <c r="H121" s="561"/>
      <c r="I121" s="881">
        <v>-5.7880000000000003</v>
      </c>
      <c r="J121" s="884"/>
      <c r="K121" s="883">
        <f t="shared" si="75"/>
        <v>0</v>
      </c>
      <c r="L121" s="881">
        <f t="shared" si="76"/>
        <v>5.7880000000000003</v>
      </c>
      <c r="M121" s="882">
        <f t="shared" si="76"/>
        <v>5.7880000000000003</v>
      </c>
      <c r="N121" s="882">
        <f t="shared" si="76"/>
        <v>5.7880000000000003</v>
      </c>
      <c r="O121" s="881">
        <f t="shared" si="72"/>
        <v>0</v>
      </c>
      <c r="P121" s="882">
        <f t="shared" si="72"/>
        <v>0</v>
      </c>
      <c r="Q121" s="882">
        <f t="shared" si="72"/>
        <v>0</v>
      </c>
      <c r="R121" s="883">
        <f t="shared" si="62"/>
        <v>5.7880000000000003</v>
      </c>
      <c r="S121" s="561"/>
      <c r="T121" s="881">
        <f t="shared" si="73"/>
        <v>5.7880000000000003</v>
      </c>
      <c r="U121" s="882">
        <f t="shared" si="74"/>
        <v>5.7880000000000003</v>
      </c>
      <c r="V121" s="881">
        <f t="shared" si="60"/>
        <v>0</v>
      </c>
      <c r="W121" s="751">
        <f t="shared" si="66"/>
        <v>0</v>
      </c>
      <c r="Y121" s="880"/>
    </row>
    <row r="122" spans="1:25" s="747" customFormat="1" x14ac:dyDescent="0.2">
      <c r="A122" s="753" t="s">
        <v>803</v>
      </c>
      <c r="B122" s="752"/>
      <c r="C122" s="883">
        <v>208.75299999999999</v>
      </c>
      <c r="D122" s="892">
        <v>235</v>
      </c>
      <c r="E122" s="882">
        <v>0</v>
      </c>
      <c r="F122" s="561">
        <v>0</v>
      </c>
      <c r="G122" s="884">
        <v>0</v>
      </c>
      <c r="H122" s="561"/>
      <c r="I122" s="881">
        <f>'T21'!C3</f>
        <v>-216</v>
      </c>
      <c r="J122" s="884"/>
      <c r="K122" s="883">
        <f t="shared" si="75"/>
        <v>19</v>
      </c>
      <c r="L122" s="881">
        <f t="shared" si="76"/>
        <v>0</v>
      </c>
      <c r="M122" s="882">
        <f t="shared" si="76"/>
        <v>0</v>
      </c>
      <c r="N122" s="882">
        <f t="shared" si="76"/>
        <v>0</v>
      </c>
      <c r="O122" s="881">
        <f t="shared" si="72"/>
        <v>0</v>
      </c>
      <c r="P122" s="882">
        <f t="shared" si="72"/>
        <v>0</v>
      </c>
      <c r="Q122" s="882">
        <f t="shared" si="72"/>
        <v>0</v>
      </c>
      <c r="R122" s="883">
        <f t="shared" si="62"/>
        <v>-19</v>
      </c>
      <c r="S122" s="561"/>
      <c r="T122" s="881">
        <f t="shared" si="73"/>
        <v>0</v>
      </c>
      <c r="U122" s="882">
        <f t="shared" si="74"/>
        <v>0</v>
      </c>
      <c r="V122" s="881">
        <f t="shared" si="60"/>
        <v>0</v>
      </c>
      <c r="W122" s="751">
        <f t="shared" si="66"/>
        <v>0</v>
      </c>
      <c r="Y122" s="880"/>
    </row>
    <row r="123" spans="1:25" s="747" customFormat="1" x14ac:dyDescent="0.2">
      <c r="A123" s="753" t="s">
        <v>1</v>
      </c>
      <c r="B123" s="752"/>
      <c r="C123" s="883">
        <f>C117-SUM(C118:C122)</f>
        <v>117.166</v>
      </c>
      <c r="D123" s="881">
        <f>D117-SUM(D118:D122)</f>
        <v>109.43900000000014</v>
      </c>
      <c r="E123" s="882">
        <f>E117-SUM(E118:E122)</f>
        <v>87.537999999999997</v>
      </c>
      <c r="F123" s="882">
        <f>F117-SUM(F118:F122)</f>
        <v>92.289999999999992</v>
      </c>
      <c r="G123" s="884">
        <f>G117-SUM(G118:G122)</f>
        <v>97.397999999999968</v>
      </c>
      <c r="H123" s="561"/>
      <c r="I123" s="881"/>
      <c r="J123" s="884"/>
      <c r="K123" s="883">
        <f t="shared" si="75"/>
        <v>109.43900000000014</v>
      </c>
      <c r="L123" s="881">
        <v>113.8925363263165</v>
      </c>
      <c r="M123" s="882">
        <v>120.1956479012407</v>
      </c>
      <c r="N123" s="882">
        <v>127.01730533868071</v>
      </c>
      <c r="O123" s="881">
        <f t="shared" si="72"/>
        <v>-26.354536326316506</v>
      </c>
      <c r="P123" s="882">
        <f t="shared" si="72"/>
        <v>-27.905647901240712</v>
      </c>
      <c r="Q123" s="882">
        <f t="shared" si="72"/>
        <v>-29.619305338680746</v>
      </c>
      <c r="R123" s="883">
        <f t="shared" si="62"/>
        <v>4.4535363263163674</v>
      </c>
      <c r="S123" s="561"/>
      <c r="T123" s="881">
        <f t="shared" si="73"/>
        <v>113.8925363263165</v>
      </c>
      <c r="U123" s="882">
        <f t="shared" si="74"/>
        <v>87.537999999999997</v>
      </c>
      <c r="V123" s="881">
        <f t="shared" si="60"/>
        <v>-26.354536326316506</v>
      </c>
      <c r="W123" s="751">
        <f t="shared" si="66"/>
        <v>-3.2678555802286617E-2</v>
      </c>
      <c r="Y123" s="880"/>
    </row>
    <row r="124" spans="1:25" s="886" customFormat="1" x14ac:dyDescent="0.2">
      <c r="A124" s="761" t="s">
        <v>802</v>
      </c>
      <c r="B124" s="755" t="s">
        <v>801</v>
      </c>
      <c r="C124" s="890">
        <f>64.761+19.467+1351.09-183.849</f>
        <v>1251.4690000000001</v>
      </c>
      <c r="D124" s="887">
        <f>1990.72-86.929</f>
        <v>1903.7909999999999</v>
      </c>
      <c r="E124" s="888">
        <v>1935.1179999999999</v>
      </c>
      <c r="F124" s="888">
        <v>2003.2239999999999</v>
      </c>
      <c r="G124" s="891">
        <v>2167.1100000000006</v>
      </c>
      <c r="H124" s="889"/>
      <c r="I124" s="887">
        <f>SUM(I125:I136)</f>
        <v>0</v>
      </c>
      <c r="J124" s="891">
        <f>SUM(J125:J136)</f>
        <v>-228.22900000000001</v>
      </c>
      <c r="K124" s="890">
        <f t="shared" si="75"/>
        <v>1675.5619999999999</v>
      </c>
      <c r="L124" s="887">
        <f t="shared" ref="L124:Q124" si="77">SUM(L125:L136)</f>
        <v>1716.7706798110187</v>
      </c>
      <c r="M124" s="888">
        <f t="shared" si="77"/>
        <v>1731.8039623110908</v>
      </c>
      <c r="N124" s="888">
        <f t="shared" si="77"/>
        <v>1792.9304802343063</v>
      </c>
      <c r="O124" s="887">
        <f t="shared" si="77"/>
        <v>218.34732018898137</v>
      </c>
      <c r="P124" s="888">
        <f t="shared" si="77"/>
        <v>271.42003768890919</v>
      </c>
      <c r="Q124" s="888">
        <f t="shared" si="77"/>
        <v>374.17951976569395</v>
      </c>
      <c r="R124" s="890">
        <f t="shared" si="62"/>
        <v>41.208679811018783</v>
      </c>
      <c r="S124" s="889"/>
      <c r="T124" s="887">
        <f>SUM(T125:T136)</f>
        <v>1716.7706798110187</v>
      </c>
      <c r="U124" s="888">
        <f>SUM(U125:U136)</f>
        <v>1935.1179999999999</v>
      </c>
      <c r="V124" s="887">
        <f>SUM(V125:V136)</f>
        <v>218.34732018898137</v>
      </c>
      <c r="W124" s="759">
        <f t="shared" si="66"/>
        <v>0.27074181836204009</v>
      </c>
      <c r="Y124" s="880"/>
    </row>
    <row r="125" spans="1:25" s="747" customFormat="1" x14ac:dyDescent="0.2">
      <c r="A125" s="753" t="s">
        <v>800</v>
      </c>
      <c r="B125" s="755"/>
      <c r="C125" s="883">
        <v>3.9419999999999789</v>
      </c>
      <c r="D125" s="881">
        <f>210.715</f>
        <v>210.715</v>
      </c>
      <c r="E125" s="882">
        <v>221.74</v>
      </c>
      <c r="F125" s="882">
        <v>288.495</v>
      </c>
      <c r="G125" s="884">
        <v>350.774</v>
      </c>
      <c r="H125" s="561"/>
      <c r="I125" s="881"/>
      <c r="J125" s="884">
        <f>-D125+K157</f>
        <v>-206.77300000000002</v>
      </c>
      <c r="K125" s="883">
        <f t="shared" si="75"/>
        <v>3.9419999999999789</v>
      </c>
      <c r="L125" s="881">
        <f>L157</f>
        <v>2.5846667302593351</v>
      </c>
      <c r="M125" s="882">
        <f>M157</f>
        <v>3.283378326198179</v>
      </c>
      <c r="N125" s="882">
        <f>N157</f>
        <v>4.0036586849942317</v>
      </c>
      <c r="O125" s="881">
        <f t="shared" ref="O125:O136" si="78">E125-L125</f>
        <v>219.15533326974068</v>
      </c>
      <c r="P125" s="882">
        <f t="shared" ref="P125:P136" si="79">F125-M125</f>
        <v>285.2116216738018</v>
      </c>
      <c r="Q125" s="882">
        <f t="shared" ref="Q125:Q136" si="80">G125-N125</f>
        <v>346.77034131500579</v>
      </c>
      <c r="R125" s="883">
        <f t="shared" si="62"/>
        <v>-1.3573332697406437</v>
      </c>
      <c r="S125" s="561"/>
      <c r="T125" s="881">
        <f t="shared" ref="T125:T136" si="81">L125</f>
        <v>2.5846667302593351</v>
      </c>
      <c r="U125" s="882">
        <f t="shared" ref="U125:U136" si="82">E125</f>
        <v>221.74</v>
      </c>
      <c r="V125" s="881">
        <f t="shared" ref="V125:V140" si="83">U125-T125</f>
        <v>219.15533326974068</v>
      </c>
      <c r="W125" s="751">
        <f t="shared" si="66"/>
        <v>0.27174372179990114</v>
      </c>
      <c r="Y125" s="880"/>
    </row>
    <row r="126" spans="1:25" s="747" customFormat="1" x14ac:dyDescent="0.2">
      <c r="A126" s="753" t="s">
        <v>426</v>
      </c>
      <c r="B126" s="755"/>
      <c r="C126" s="883">
        <f>3.222+1.265+7.757</f>
        <v>12.244</v>
      </c>
      <c r="D126" s="881">
        <f>23.094+37.871</f>
        <v>60.965000000000003</v>
      </c>
      <c r="E126" s="882">
        <v>58.066000000000003</v>
      </c>
      <c r="F126" s="882">
        <v>99.427999999999997</v>
      </c>
      <c r="G126" s="884">
        <v>117.658</v>
      </c>
      <c r="H126" s="561"/>
      <c r="I126" s="881"/>
      <c r="J126" s="884">
        <f>-D126+K171</f>
        <v>-30</v>
      </c>
      <c r="K126" s="883">
        <f t="shared" si="75"/>
        <v>30.965000000000003</v>
      </c>
      <c r="L126" s="881">
        <f>L171</f>
        <v>9.01</v>
      </c>
      <c r="M126" s="882">
        <f>M171</f>
        <v>8.3689999999999998</v>
      </c>
      <c r="N126" s="882">
        <f>N171</f>
        <v>8.5570000000000004</v>
      </c>
      <c r="O126" s="881">
        <f t="shared" si="78"/>
        <v>49.056000000000004</v>
      </c>
      <c r="P126" s="882">
        <f t="shared" si="79"/>
        <v>91.058999999999997</v>
      </c>
      <c r="Q126" s="882">
        <f t="shared" si="80"/>
        <v>109.101</v>
      </c>
      <c r="R126" s="883">
        <f t="shared" si="62"/>
        <v>-21.955000000000005</v>
      </c>
      <c r="S126" s="561"/>
      <c r="T126" s="881">
        <f t="shared" si="81"/>
        <v>9.01</v>
      </c>
      <c r="U126" s="882">
        <f t="shared" si="82"/>
        <v>58.066000000000003</v>
      </c>
      <c r="V126" s="881">
        <f t="shared" si="83"/>
        <v>49.056000000000004</v>
      </c>
      <c r="W126" s="751">
        <f t="shared" si="66"/>
        <v>6.0827449725844973E-2</v>
      </c>
      <c r="Y126" s="880"/>
    </row>
    <row r="127" spans="1:25" s="747" customFormat="1" x14ac:dyDescent="0.2">
      <c r="A127" s="753" t="s">
        <v>799</v>
      </c>
      <c r="B127" s="752"/>
      <c r="C127" s="883">
        <v>595.82000000000005</v>
      </c>
      <c r="D127" s="881">
        <v>680.596</v>
      </c>
      <c r="E127" s="882">
        <v>726.71900000000005</v>
      </c>
      <c r="F127" s="882">
        <v>718.68200000000002</v>
      </c>
      <c r="G127" s="884">
        <v>756.66499999999996</v>
      </c>
      <c r="H127" s="561"/>
      <c r="I127" s="885"/>
      <c r="J127" s="884"/>
      <c r="K127" s="883">
        <f t="shared" si="75"/>
        <v>680.596</v>
      </c>
      <c r="L127" s="881">
        <v>748.29233320430205</v>
      </c>
      <c r="M127" s="882">
        <v>747.49108799415865</v>
      </c>
      <c r="N127" s="882">
        <v>789.91465514382116</v>
      </c>
      <c r="O127" s="881">
        <f t="shared" si="78"/>
        <v>-21.573333204302003</v>
      </c>
      <c r="P127" s="882">
        <f t="shared" si="79"/>
        <v>-28.809087994158631</v>
      </c>
      <c r="Q127" s="882">
        <f t="shared" si="80"/>
        <v>-33.249655143821201</v>
      </c>
      <c r="R127" s="883">
        <f t="shared" si="62"/>
        <v>67.69633320430205</v>
      </c>
      <c r="S127" s="561"/>
      <c r="T127" s="881">
        <f t="shared" si="81"/>
        <v>748.29233320430205</v>
      </c>
      <c r="U127" s="882">
        <f t="shared" si="82"/>
        <v>726.71900000000005</v>
      </c>
      <c r="V127" s="881">
        <f t="shared" si="83"/>
        <v>-21.573333204302003</v>
      </c>
      <c r="W127" s="751">
        <f t="shared" si="66"/>
        <v>-2.6750057911439619E-2</v>
      </c>
      <c r="Y127" s="880"/>
    </row>
    <row r="128" spans="1:25" s="747" customFormat="1" x14ac:dyDescent="0.2">
      <c r="A128" s="753" t="s">
        <v>798</v>
      </c>
      <c r="B128" s="752"/>
      <c r="C128" s="883">
        <v>52.204999999999998</v>
      </c>
      <c r="D128" s="881">
        <v>60.048999999999999</v>
      </c>
      <c r="E128" s="882">
        <v>56.04</v>
      </c>
      <c r="F128" s="882">
        <v>59.420999999999999</v>
      </c>
      <c r="G128" s="884">
        <v>63.755000000000003</v>
      </c>
      <c r="H128" s="561"/>
      <c r="I128" s="885"/>
      <c r="J128" s="884"/>
      <c r="K128" s="883">
        <f t="shared" si="75"/>
        <v>60.048999999999999</v>
      </c>
      <c r="L128" s="881">
        <f>E128</f>
        <v>56.04</v>
      </c>
      <c r="M128" s="882">
        <f>F128</f>
        <v>59.420999999999999</v>
      </c>
      <c r="N128" s="882">
        <f>G128</f>
        <v>63.755000000000003</v>
      </c>
      <c r="O128" s="881">
        <f t="shared" si="78"/>
        <v>0</v>
      </c>
      <c r="P128" s="882">
        <f t="shared" si="79"/>
        <v>0</v>
      </c>
      <c r="Q128" s="882">
        <f t="shared" si="80"/>
        <v>0</v>
      </c>
      <c r="R128" s="883">
        <f t="shared" si="62"/>
        <v>-4.0090000000000003</v>
      </c>
      <c r="S128" s="561"/>
      <c r="T128" s="881">
        <f t="shared" si="81"/>
        <v>56.04</v>
      </c>
      <c r="U128" s="882">
        <f t="shared" si="82"/>
        <v>56.04</v>
      </c>
      <c r="V128" s="881">
        <f t="shared" si="83"/>
        <v>0</v>
      </c>
      <c r="W128" s="751">
        <f t="shared" si="66"/>
        <v>0</v>
      </c>
      <c r="Y128" s="880"/>
    </row>
    <row r="129" spans="1:25" s="747" customFormat="1" x14ac:dyDescent="0.2">
      <c r="A129" s="753" t="s">
        <v>47</v>
      </c>
      <c r="B129" s="752"/>
      <c r="C129" s="883">
        <v>93.35</v>
      </c>
      <c r="D129" s="881">
        <f>94.463+3.1784</f>
        <v>97.64139999999999</v>
      </c>
      <c r="E129" s="882">
        <v>98.02</v>
      </c>
      <c r="F129" s="882">
        <v>98.52</v>
      </c>
      <c r="G129" s="884">
        <v>99.02</v>
      </c>
      <c r="H129" s="561"/>
      <c r="I129" s="885"/>
      <c r="J129" s="884"/>
      <c r="K129" s="883">
        <f t="shared" si="75"/>
        <v>97.64139999999999</v>
      </c>
      <c r="L129" s="881">
        <v>83.863356426228506</v>
      </c>
      <c r="M129" s="882">
        <v>80.852009764360204</v>
      </c>
      <c r="N129" s="882">
        <v>77.056906241012001</v>
      </c>
      <c r="O129" s="881">
        <f t="shared" si="78"/>
        <v>14.15664357377149</v>
      </c>
      <c r="P129" s="882">
        <f t="shared" si="79"/>
        <v>17.667990235639792</v>
      </c>
      <c r="Q129" s="882">
        <f t="shared" si="80"/>
        <v>21.963093758987995</v>
      </c>
      <c r="R129" s="883">
        <f t="shared" si="62"/>
        <v>-13.778043573771484</v>
      </c>
      <c r="S129" s="561"/>
      <c r="T129" s="881">
        <f t="shared" si="81"/>
        <v>83.863356426228506</v>
      </c>
      <c r="U129" s="882">
        <f t="shared" si="82"/>
        <v>98.02</v>
      </c>
      <c r="V129" s="881">
        <f t="shared" si="83"/>
        <v>14.15664357377149</v>
      </c>
      <c r="W129" s="751">
        <f t="shared" si="66"/>
        <v>1.755366367560118E-2</v>
      </c>
      <c r="Y129" s="880"/>
    </row>
    <row r="130" spans="1:25" s="747" customFormat="1" x14ac:dyDescent="0.2">
      <c r="A130" s="753" t="s">
        <v>797</v>
      </c>
      <c r="B130" s="752"/>
      <c r="C130" s="883">
        <v>0</v>
      </c>
      <c r="D130" s="881">
        <v>0</v>
      </c>
      <c r="E130" s="882">
        <v>20</v>
      </c>
      <c r="F130" s="882">
        <v>0</v>
      </c>
      <c r="G130" s="884">
        <v>0</v>
      </c>
      <c r="H130" s="561"/>
      <c r="I130" s="885"/>
      <c r="J130" s="884"/>
      <c r="K130" s="883">
        <f t="shared" si="75"/>
        <v>0</v>
      </c>
      <c r="L130" s="881">
        <f>D130</f>
        <v>0</v>
      </c>
      <c r="M130" s="882">
        <v>0</v>
      </c>
      <c r="N130" s="882">
        <v>0</v>
      </c>
      <c r="O130" s="881">
        <f t="shared" si="78"/>
        <v>20</v>
      </c>
      <c r="P130" s="882">
        <f t="shared" si="79"/>
        <v>0</v>
      </c>
      <c r="Q130" s="882">
        <f t="shared" si="80"/>
        <v>0</v>
      </c>
      <c r="R130" s="883">
        <f t="shared" si="62"/>
        <v>0</v>
      </c>
      <c r="S130" s="561"/>
      <c r="T130" s="881">
        <f t="shared" si="81"/>
        <v>0</v>
      </c>
      <c r="U130" s="882">
        <f t="shared" si="82"/>
        <v>20</v>
      </c>
      <c r="V130" s="881">
        <f t="shared" si="83"/>
        <v>20</v>
      </c>
      <c r="W130" s="751">
        <f t="shared" si="66"/>
        <v>2.4799188570549968E-2</v>
      </c>
      <c r="Y130" s="880"/>
    </row>
    <row r="131" spans="1:25" s="747" customFormat="1" x14ac:dyDescent="0.2">
      <c r="A131" s="753" t="s">
        <v>796</v>
      </c>
      <c r="B131" s="752"/>
      <c r="C131" s="883">
        <v>0</v>
      </c>
      <c r="D131" s="881">
        <v>0</v>
      </c>
      <c r="E131" s="882">
        <v>76.942999999999998</v>
      </c>
      <c r="F131" s="882">
        <v>80.611000000000004</v>
      </c>
      <c r="G131" s="884">
        <v>84.602999999999994</v>
      </c>
      <c r="H131" s="561"/>
      <c r="I131" s="885"/>
      <c r="J131" s="884"/>
      <c r="K131" s="883">
        <f t="shared" si="75"/>
        <v>0</v>
      </c>
      <c r="L131" s="881">
        <v>0</v>
      </c>
      <c r="M131" s="882">
        <v>0</v>
      </c>
      <c r="N131" s="882">
        <v>0</v>
      </c>
      <c r="O131" s="881">
        <f t="shared" si="78"/>
        <v>76.942999999999998</v>
      </c>
      <c r="P131" s="882">
        <f t="shared" si="79"/>
        <v>80.611000000000004</v>
      </c>
      <c r="Q131" s="882">
        <f t="shared" si="80"/>
        <v>84.602999999999994</v>
      </c>
      <c r="R131" s="883">
        <f t="shared" si="62"/>
        <v>0</v>
      </c>
      <c r="S131" s="561"/>
      <c r="T131" s="881">
        <f t="shared" si="81"/>
        <v>0</v>
      </c>
      <c r="U131" s="882">
        <f t="shared" si="82"/>
        <v>76.942999999999998</v>
      </c>
      <c r="V131" s="881">
        <f t="shared" si="83"/>
        <v>76.942999999999998</v>
      </c>
      <c r="W131" s="751">
        <f t="shared" si="66"/>
        <v>9.5406198309191323E-2</v>
      </c>
      <c r="Y131" s="880"/>
    </row>
    <row r="132" spans="1:25" s="747" customFormat="1" x14ac:dyDescent="0.2">
      <c r="A132" s="753" t="s">
        <v>795</v>
      </c>
      <c r="B132" s="752"/>
      <c r="C132" s="883">
        <v>0.35499999999999998</v>
      </c>
      <c r="D132" s="881">
        <v>0</v>
      </c>
      <c r="E132" s="882">
        <v>0</v>
      </c>
      <c r="F132" s="882">
        <v>0</v>
      </c>
      <c r="G132" s="884">
        <v>0</v>
      </c>
      <c r="H132" s="561"/>
      <c r="I132" s="885"/>
      <c r="J132" s="884"/>
      <c r="K132" s="883">
        <f t="shared" si="75"/>
        <v>0</v>
      </c>
      <c r="L132" s="881">
        <f>E132</f>
        <v>0</v>
      </c>
      <c r="M132" s="882">
        <v>0</v>
      </c>
      <c r="N132" s="882">
        <v>0</v>
      </c>
      <c r="O132" s="881">
        <f t="shared" si="78"/>
        <v>0</v>
      </c>
      <c r="P132" s="882">
        <f t="shared" si="79"/>
        <v>0</v>
      </c>
      <c r="Q132" s="882">
        <f t="shared" si="80"/>
        <v>0</v>
      </c>
      <c r="R132" s="883">
        <f t="shared" si="62"/>
        <v>0</v>
      </c>
      <c r="S132" s="561"/>
      <c r="T132" s="881">
        <f t="shared" si="81"/>
        <v>0</v>
      </c>
      <c r="U132" s="882">
        <f t="shared" si="82"/>
        <v>0</v>
      </c>
      <c r="V132" s="881">
        <f t="shared" si="83"/>
        <v>0</v>
      </c>
      <c r="W132" s="751">
        <f t="shared" si="66"/>
        <v>0</v>
      </c>
      <c r="Y132" s="880"/>
    </row>
    <row r="133" spans="1:25" s="747" customFormat="1" x14ac:dyDescent="0.2">
      <c r="A133" s="753" t="s">
        <v>794</v>
      </c>
      <c r="B133" s="752"/>
      <c r="C133" s="883">
        <v>0</v>
      </c>
      <c r="D133" s="881">
        <v>0</v>
      </c>
      <c r="E133" s="882">
        <v>6.6959999999999997</v>
      </c>
      <c r="F133" s="882">
        <v>6.6959999999999997</v>
      </c>
      <c r="G133" s="884">
        <v>6.7</v>
      </c>
      <c r="H133" s="561"/>
      <c r="I133" s="885"/>
      <c r="J133" s="884"/>
      <c r="K133" s="883">
        <f t="shared" si="75"/>
        <v>0</v>
      </c>
      <c r="L133" s="881">
        <f>E133</f>
        <v>6.6959999999999997</v>
      </c>
      <c r="M133" s="882">
        <f>F133</f>
        <v>6.6959999999999997</v>
      </c>
      <c r="N133" s="882">
        <f>M133</f>
        <v>6.6959999999999997</v>
      </c>
      <c r="O133" s="881">
        <f t="shared" si="78"/>
        <v>0</v>
      </c>
      <c r="P133" s="882">
        <f t="shared" si="79"/>
        <v>0</v>
      </c>
      <c r="Q133" s="882">
        <f t="shared" si="80"/>
        <v>4.0000000000004476E-3</v>
      </c>
      <c r="R133" s="883">
        <f t="shared" ref="R133:R139" si="84">L133-K133</f>
        <v>6.6959999999999997</v>
      </c>
      <c r="S133" s="561"/>
      <c r="T133" s="881">
        <f t="shared" si="81"/>
        <v>6.6959999999999997</v>
      </c>
      <c r="U133" s="882">
        <f t="shared" si="82"/>
        <v>6.6959999999999997</v>
      </c>
      <c r="V133" s="881">
        <f t="shared" si="83"/>
        <v>0</v>
      </c>
      <c r="W133" s="751">
        <f t="shared" si="66"/>
        <v>0</v>
      </c>
      <c r="Y133" s="880"/>
    </row>
    <row r="134" spans="1:25" s="747" customFormat="1" x14ac:dyDescent="0.2">
      <c r="A134" s="753" t="s">
        <v>793</v>
      </c>
      <c r="B134" s="752"/>
      <c r="C134" s="883">
        <v>32.369999999999997</v>
      </c>
      <c r="D134" s="881">
        <v>0</v>
      </c>
      <c r="E134" s="882">
        <v>0</v>
      </c>
      <c r="F134" s="882">
        <v>0</v>
      </c>
      <c r="G134" s="884">
        <v>0</v>
      </c>
      <c r="H134" s="561"/>
      <c r="I134" s="885"/>
      <c r="J134" s="884">
        <v>8.5440000000000005</v>
      </c>
      <c r="K134" s="883">
        <f t="shared" si="75"/>
        <v>8.5440000000000005</v>
      </c>
      <c r="L134" s="881">
        <f>L14</f>
        <v>8.9296771134638746</v>
      </c>
      <c r="M134" s="882">
        <f>M14</f>
        <v>9.4105164665659604</v>
      </c>
      <c r="N134" s="882">
        <f>N14</f>
        <v>9.8689963319291802</v>
      </c>
      <c r="O134" s="881">
        <f t="shared" si="78"/>
        <v>-8.9296771134638746</v>
      </c>
      <c r="P134" s="882">
        <f t="shared" si="79"/>
        <v>-9.4105164665659604</v>
      </c>
      <c r="Q134" s="882">
        <f t="shared" si="80"/>
        <v>-9.8689963319291802</v>
      </c>
      <c r="R134" s="883">
        <f t="shared" si="84"/>
        <v>0.38567711346387412</v>
      </c>
      <c r="S134" s="561"/>
      <c r="T134" s="881">
        <f t="shared" si="81"/>
        <v>8.9296771134638746</v>
      </c>
      <c r="U134" s="882">
        <f t="shared" si="82"/>
        <v>0</v>
      </c>
      <c r="V134" s="881">
        <f t="shared" si="83"/>
        <v>-8.9296771134638746</v>
      </c>
      <c r="W134" s="751">
        <f t="shared" si="66"/>
        <v>-1.1072437330545748E-2</v>
      </c>
      <c r="Y134" s="880"/>
    </row>
    <row r="135" spans="1:25" s="747" customFormat="1" x14ac:dyDescent="0.2">
      <c r="A135" s="753" t="s">
        <v>792</v>
      </c>
      <c r="B135" s="752"/>
      <c r="C135" s="883">
        <v>7.9210000000000003</v>
      </c>
      <c r="D135" s="881">
        <f>10</f>
        <v>10</v>
      </c>
      <c r="E135" s="882">
        <v>12.233000000000001</v>
      </c>
      <c r="F135" s="882">
        <v>12.548999999999999</v>
      </c>
      <c r="G135" s="884">
        <f>4.538+1.562+6.55</f>
        <v>12.65</v>
      </c>
      <c r="H135" s="561"/>
      <c r="I135" s="881"/>
      <c r="J135" s="884"/>
      <c r="K135" s="883">
        <f t="shared" si="75"/>
        <v>10</v>
      </c>
      <c r="L135" s="881">
        <v>10.475624936765147</v>
      </c>
      <c r="M135" s="882">
        <v>11.166125974607823</v>
      </c>
      <c r="N135" s="882">
        <v>11.86112317164592</v>
      </c>
      <c r="O135" s="881">
        <f t="shared" si="78"/>
        <v>1.7573750632348535</v>
      </c>
      <c r="P135" s="882">
        <f t="shared" si="79"/>
        <v>1.3828740253921765</v>
      </c>
      <c r="Q135" s="882">
        <f t="shared" si="80"/>
        <v>0.78887682835408057</v>
      </c>
      <c r="R135" s="883">
        <f t="shared" si="84"/>
        <v>0.47562493676514705</v>
      </c>
      <c r="S135" s="561"/>
      <c r="T135" s="881">
        <f t="shared" si="81"/>
        <v>10.475624936765147</v>
      </c>
      <c r="U135" s="882">
        <f t="shared" si="82"/>
        <v>12.233000000000001</v>
      </c>
      <c r="V135" s="881">
        <f t="shared" si="83"/>
        <v>1.7573750632348535</v>
      </c>
      <c r="W135" s="751">
        <f t="shared" si="66"/>
        <v>2.1790737791171654E-3</v>
      </c>
      <c r="Y135" s="880"/>
    </row>
    <row r="136" spans="1:25" x14ac:dyDescent="0.2">
      <c r="A136" s="746" t="s">
        <v>1</v>
      </c>
      <c r="B136" s="582"/>
      <c r="C136" s="878">
        <f>C124-SUM(C125:C135)</f>
        <v>453.26199999999983</v>
      </c>
      <c r="D136" s="876">
        <f>D124-SUM(D125:D135)</f>
        <v>783.82459999999992</v>
      </c>
      <c r="E136" s="877">
        <f>E124-SUM(E125:E135)</f>
        <v>658.66100000000006</v>
      </c>
      <c r="F136" s="877">
        <f>F124-SUM(F125:F135)</f>
        <v>638.82199999999989</v>
      </c>
      <c r="G136" s="879">
        <f>G124-SUM(G125:G135)</f>
        <v>675.28500000000031</v>
      </c>
      <c r="H136" s="561"/>
      <c r="I136" s="876"/>
      <c r="J136" s="879"/>
      <c r="K136" s="878">
        <f t="shared" si="75"/>
        <v>783.82459999999992</v>
      </c>
      <c r="L136" s="876">
        <v>790.87902139999983</v>
      </c>
      <c r="M136" s="877">
        <v>805.11484378519981</v>
      </c>
      <c r="N136" s="877">
        <v>821.21714066090385</v>
      </c>
      <c r="O136" s="876">
        <f t="shared" si="78"/>
        <v>-132.21802139999977</v>
      </c>
      <c r="P136" s="877">
        <f t="shared" si="79"/>
        <v>-166.29284378519992</v>
      </c>
      <c r="Q136" s="877">
        <f t="shared" si="80"/>
        <v>-145.93214066090354</v>
      </c>
      <c r="R136" s="878">
        <f t="shared" si="84"/>
        <v>7.0544213999999101</v>
      </c>
      <c r="S136" s="561"/>
      <c r="T136" s="876">
        <f t="shared" si="81"/>
        <v>790.87902139999983</v>
      </c>
      <c r="U136" s="877">
        <f t="shared" si="82"/>
        <v>658.66100000000006</v>
      </c>
      <c r="V136" s="876">
        <f t="shared" si="83"/>
        <v>-132.21802139999977</v>
      </c>
      <c r="W136" s="745">
        <f t="shared" ref="W136:W140" si="85">V136/$U$140*100</f>
        <v>-0.16394498225618029</v>
      </c>
      <c r="Y136" s="852"/>
    </row>
    <row r="137" spans="1:25" x14ac:dyDescent="0.2">
      <c r="A137" s="741" t="s">
        <v>147</v>
      </c>
      <c r="B137" s="740" t="s">
        <v>791</v>
      </c>
      <c r="C137" s="874">
        <f>C5-C55</f>
        <v>-2097.5509999999995</v>
      </c>
      <c r="D137" s="872">
        <f>D5-D55</f>
        <v>-2123.9259999999995</v>
      </c>
      <c r="E137" s="873">
        <f>E5-E55</f>
        <v>-1556.5030000000006</v>
      </c>
      <c r="F137" s="873">
        <f>F5-F55</f>
        <v>-752.35099999999511</v>
      </c>
      <c r="G137" s="875">
        <f>G5-G55</f>
        <v>-372.45100000000093</v>
      </c>
      <c r="H137" s="561"/>
      <c r="I137" s="872">
        <f>I5-I55</f>
        <v>-169.69406034330001</v>
      </c>
      <c r="J137" s="875">
        <f>J5-J55</f>
        <v>4.1374292786736078</v>
      </c>
      <c r="K137" s="874">
        <f t="shared" si="75"/>
        <v>-2289.4826310646258</v>
      </c>
      <c r="L137" s="872">
        <f t="shared" ref="L137:Q137" si="86">L5-L55</f>
        <v>-2042.4607835615825</v>
      </c>
      <c r="M137" s="873">
        <f t="shared" si="86"/>
        <v>-1944.0863118813577</v>
      </c>
      <c r="N137" s="873">
        <f t="shared" si="86"/>
        <v>-1802.8163016881444</v>
      </c>
      <c r="O137" s="872">
        <f t="shared" si="86"/>
        <v>486.32578356158206</v>
      </c>
      <c r="P137" s="873">
        <f t="shared" si="86"/>
        <v>1192.1033118813571</v>
      </c>
      <c r="Q137" s="873">
        <f t="shared" si="86"/>
        <v>1430.365301688149</v>
      </c>
      <c r="R137" s="874">
        <f t="shared" si="84"/>
        <v>247.02184750304332</v>
      </c>
      <c r="S137" s="561"/>
      <c r="T137" s="872">
        <f>T5-T55</f>
        <v>-2042.4607835615825</v>
      </c>
      <c r="U137" s="873">
        <f>U5-U55</f>
        <v>-1556.1342788977381</v>
      </c>
      <c r="V137" s="872">
        <f t="shared" si="83"/>
        <v>486.32650466384439</v>
      </c>
      <c r="W137" s="738">
        <f t="shared" si="85"/>
        <v>0.60302513480075637</v>
      </c>
      <c r="Y137" s="852"/>
    </row>
    <row r="138" spans="1:25" x14ac:dyDescent="0.2">
      <c r="A138" s="871" t="s">
        <v>534</v>
      </c>
      <c r="B138" s="870"/>
      <c r="C138" s="869">
        <f>C137/C140*100</f>
        <v>-2.7887439855666893</v>
      </c>
      <c r="D138" s="867">
        <f>D137/D140*100</f>
        <v>-2.7407547919715278</v>
      </c>
      <c r="E138" s="868">
        <f>E137/E140*100</f>
        <v>-1.9300005703813379</v>
      </c>
      <c r="F138" s="868">
        <f>F137/F140*100</f>
        <v>-0.88396446992750066</v>
      </c>
      <c r="G138" s="866">
        <f>G137/G140*100</f>
        <v>-0.4141036117921103</v>
      </c>
      <c r="H138" s="705"/>
      <c r="I138" s="867">
        <f t="shared" ref="I138:N138" si="87">I137/I140*100</f>
        <v>-0.21897646577847119</v>
      </c>
      <c r="J138" s="866">
        <f t="shared" si="87"/>
        <v>5.339017989312243E-3</v>
      </c>
      <c r="K138" s="869">
        <f t="shared" si="87"/>
        <v>-2.9543922397606863</v>
      </c>
      <c r="L138" s="867">
        <f t="shared" si="87"/>
        <v>-2.5325685059748468</v>
      </c>
      <c r="M138" s="868">
        <f t="shared" si="87"/>
        <v>-2.2841774998312294</v>
      </c>
      <c r="N138" s="868">
        <f t="shared" si="87"/>
        <v>-2.0044321049661664</v>
      </c>
      <c r="O138" s="867">
        <f>L138-E138</f>
        <v>-0.60256793559350896</v>
      </c>
      <c r="P138" s="868">
        <f>M138-F138</f>
        <v>-1.4002130299037288</v>
      </c>
      <c r="Q138" s="868">
        <f>N138-G138</f>
        <v>-1.5903284931740562</v>
      </c>
      <c r="R138" s="869">
        <f t="shared" si="84"/>
        <v>0.42182373378583948</v>
      </c>
      <c r="S138" s="561"/>
      <c r="T138" s="867">
        <f>T137/T140*100</f>
        <v>-2.5325685059748468</v>
      </c>
      <c r="U138" s="868">
        <f>U137/U140*100</f>
        <v>-1.9295433711740904</v>
      </c>
      <c r="V138" s="867">
        <f t="shared" si="83"/>
        <v>0.60302513480075648</v>
      </c>
      <c r="W138" s="866">
        <f t="shared" si="85"/>
        <v>7.4772670153526379E-4</v>
      </c>
    </row>
    <row r="139" spans="1:25" x14ac:dyDescent="0.2">
      <c r="A139" s="734" t="s">
        <v>790</v>
      </c>
      <c r="B139" s="733"/>
      <c r="C139" s="864">
        <f>C137+C99</f>
        <v>-656.58699999999953</v>
      </c>
      <c r="D139" s="862">
        <f>D137+D99</f>
        <v>-848.77299999999946</v>
      </c>
      <c r="E139" s="863">
        <f>E137+E99</f>
        <v>-308.33400000000051</v>
      </c>
      <c r="F139" s="863">
        <f>F137+F99</f>
        <v>447.29000000000497</v>
      </c>
      <c r="G139" s="865">
        <f>G137+G99</f>
        <v>883.84299999999917</v>
      </c>
      <c r="H139" s="795"/>
      <c r="I139" s="862">
        <f>I137+J99</f>
        <v>-160.7581469033085</v>
      </c>
      <c r="J139" s="865">
        <f>J137+K99</f>
        <v>1288.2263427186651</v>
      </c>
      <c r="K139" s="864">
        <f>D139-I139</f>
        <v>-688.01485309669101</v>
      </c>
      <c r="L139" s="862">
        <f t="shared" ref="L139:Q139" si="88">L137+L99</f>
        <v>-734.18745341351155</v>
      </c>
      <c r="M139" s="863">
        <f t="shared" si="88"/>
        <v>-695.86846914477474</v>
      </c>
      <c r="N139" s="863">
        <f t="shared" si="88"/>
        <v>-443.03641660702669</v>
      </c>
      <c r="O139" s="862">
        <f t="shared" si="88"/>
        <v>426.2214534135112</v>
      </c>
      <c r="P139" s="863">
        <f t="shared" si="88"/>
        <v>1143.5264691447742</v>
      </c>
      <c r="Q139" s="863">
        <f t="shared" si="88"/>
        <v>1326.8794166070313</v>
      </c>
      <c r="R139" s="864">
        <f t="shared" si="84"/>
        <v>-46.172600316820535</v>
      </c>
      <c r="S139" s="561"/>
      <c r="T139" s="862">
        <f>T137+T99</f>
        <v>-734.18745341351155</v>
      </c>
      <c r="U139" s="863">
        <f>U137+U99</f>
        <v>-307.96527889773802</v>
      </c>
      <c r="V139" s="862">
        <f t="shared" si="83"/>
        <v>426.22217451577353</v>
      </c>
      <c r="W139" s="731">
        <f t="shared" si="85"/>
        <v>0.52849820393832625</v>
      </c>
    </row>
    <row r="140" spans="1:25" x14ac:dyDescent="0.2">
      <c r="A140" s="861" t="s">
        <v>199</v>
      </c>
      <c r="B140" s="860"/>
      <c r="C140" s="858">
        <v>75214.899999999994</v>
      </c>
      <c r="D140" s="855">
        <v>77494.2</v>
      </c>
      <c r="E140" s="856">
        <v>80647.8</v>
      </c>
      <c r="F140" s="856">
        <v>85111</v>
      </c>
      <c r="G140" s="854">
        <v>89941.5</v>
      </c>
      <c r="H140" s="859"/>
      <c r="I140" s="855">
        <f>D140</f>
        <v>77494.2</v>
      </c>
      <c r="J140" s="854">
        <f>I140</f>
        <v>77494.2</v>
      </c>
      <c r="K140" s="858">
        <f>I140</f>
        <v>77494.2</v>
      </c>
      <c r="L140" s="855">
        <f>E140</f>
        <v>80647.8</v>
      </c>
      <c r="M140" s="856">
        <f>F140</f>
        <v>85111</v>
      </c>
      <c r="N140" s="856">
        <f>G140</f>
        <v>89941.5</v>
      </c>
      <c r="O140" s="855">
        <f>L140</f>
        <v>80647.8</v>
      </c>
      <c r="P140" s="856">
        <f>M140</f>
        <v>85111</v>
      </c>
      <c r="Q140" s="856">
        <f>N140</f>
        <v>89941.5</v>
      </c>
      <c r="R140" s="858"/>
      <c r="S140" s="857"/>
      <c r="T140" s="855">
        <f>L140</f>
        <v>80647.8</v>
      </c>
      <c r="U140" s="856">
        <f>E140</f>
        <v>80647.8</v>
      </c>
      <c r="V140" s="855">
        <f t="shared" si="83"/>
        <v>0</v>
      </c>
      <c r="W140" s="854">
        <f t="shared" si="85"/>
        <v>0</v>
      </c>
    </row>
    <row r="141" spans="1:25" x14ac:dyDescent="0.2">
      <c r="C141" s="833"/>
      <c r="D141" s="833"/>
      <c r="E141" s="852"/>
      <c r="F141" s="833"/>
      <c r="G141" s="833"/>
      <c r="H141" s="833"/>
      <c r="I141" s="833"/>
      <c r="J141" s="833"/>
      <c r="K141" s="852"/>
      <c r="L141" s="793"/>
      <c r="M141" s="852"/>
      <c r="N141" s="852"/>
      <c r="O141" s="852"/>
      <c r="P141" s="833"/>
      <c r="T141" s="852"/>
      <c r="U141" s="852"/>
      <c r="V141" s="852"/>
    </row>
    <row r="142" spans="1:25" x14ac:dyDescent="0.2">
      <c r="A142" s="727" t="s">
        <v>880</v>
      </c>
      <c r="B142" s="727"/>
      <c r="C142" s="853"/>
      <c r="D142" s="852"/>
      <c r="E142" s="852"/>
      <c r="F142" s="852"/>
      <c r="G142" s="852"/>
      <c r="H142" s="833"/>
      <c r="I142" s="846"/>
      <c r="J142" s="846"/>
      <c r="K142" s="852"/>
      <c r="L142" s="852"/>
      <c r="M142" s="852"/>
      <c r="N142" s="852"/>
      <c r="P142" s="833"/>
      <c r="U142" s="852"/>
    </row>
    <row r="143" spans="1:25" x14ac:dyDescent="0.2">
      <c r="A143" s="790"/>
      <c r="B143" s="1297" t="s">
        <v>871</v>
      </c>
      <c r="C143" s="1309" t="s">
        <v>582</v>
      </c>
      <c r="D143" s="1297" t="s">
        <v>579</v>
      </c>
      <c r="E143" s="1297" t="s">
        <v>746</v>
      </c>
      <c r="F143" s="1297" t="s">
        <v>745</v>
      </c>
      <c r="G143" s="1297" t="s">
        <v>744</v>
      </c>
      <c r="I143" s="1299" t="s">
        <v>788</v>
      </c>
      <c r="J143" s="1308"/>
      <c r="K143" s="1308" t="s">
        <v>787</v>
      </c>
      <c r="L143" s="1297" t="s">
        <v>660</v>
      </c>
      <c r="M143" s="1297" t="s">
        <v>659</v>
      </c>
      <c r="N143" s="1302" t="s">
        <v>658</v>
      </c>
      <c r="P143" s="833"/>
      <c r="U143" s="852"/>
    </row>
    <row r="144" spans="1:25" x14ac:dyDescent="0.2">
      <c r="A144" s="790"/>
      <c r="B144" s="1297"/>
      <c r="C144" s="1310"/>
      <c r="D144" s="1297"/>
      <c r="E144" s="1297"/>
      <c r="F144" s="1297"/>
      <c r="G144" s="1297"/>
      <c r="I144" s="725" t="s">
        <v>786</v>
      </c>
      <c r="J144" s="724" t="s">
        <v>785</v>
      </c>
      <c r="K144" s="1308"/>
      <c r="L144" s="1297"/>
      <c r="M144" s="1297"/>
      <c r="N144" s="1302"/>
      <c r="O144" s="852"/>
    </row>
    <row r="145" spans="1:25" x14ac:dyDescent="0.2">
      <c r="A145" s="825" t="s">
        <v>879</v>
      </c>
      <c r="B145" s="822"/>
      <c r="C145" s="802">
        <v>2013.5139999999999</v>
      </c>
      <c r="D145" s="850">
        <v>3578.5709999999999</v>
      </c>
      <c r="E145" s="849">
        <v>2143.1579999999999</v>
      </c>
      <c r="F145" s="849">
        <v>3096.3539999999998</v>
      </c>
      <c r="G145" s="848">
        <v>3524.5369999999998</v>
      </c>
      <c r="H145" s="2"/>
      <c r="I145" s="819"/>
      <c r="J145" s="818"/>
      <c r="K145" s="851">
        <v>3645.50566584538</v>
      </c>
      <c r="L145" s="850">
        <v>1828.54169717082</v>
      </c>
      <c r="M145" s="849">
        <v>2380.3816797161999</v>
      </c>
      <c r="N145" s="848">
        <v>2536.8774617723702</v>
      </c>
      <c r="O145" s="847"/>
      <c r="P145" s="847"/>
      <c r="Q145" s="847"/>
      <c r="T145" s="846"/>
      <c r="U145" s="846"/>
      <c r="V145" s="846"/>
      <c r="W145" s="846"/>
      <c r="X145" s="846"/>
    </row>
    <row r="146" spans="1:25" x14ac:dyDescent="0.2">
      <c r="A146" s="709" t="s">
        <v>878</v>
      </c>
      <c r="B146" s="796"/>
      <c r="C146" s="845">
        <f>C125+C109+C68+C57+C90</f>
        <v>1196.0070000000001</v>
      </c>
      <c r="D146" s="844">
        <f>D125+D109+D68+D57+D90</f>
        <v>2096.3980000000001</v>
      </c>
      <c r="E146" s="561">
        <f>E125+E109+E68+E57+E90</f>
        <v>1093.9824999999998</v>
      </c>
      <c r="F146" s="561">
        <f>F125+F109+F68+F57+F90</f>
        <v>1432.3419999999999</v>
      </c>
      <c r="G146" s="843">
        <f>G125+G109+G68+G57+G90</f>
        <v>1718.9769999999996</v>
      </c>
      <c r="H146" s="2"/>
      <c r="I146" s="831"/>
      <c r="J146" s="842"/>
      <c r="K146" s="802">
        <f>D146/D145*K145</f>
        <v>2135.6096572813349</v>
      </c>
      <c r="L146" s="801">
        <f>E146/E145*(L145-L151)+L151</f>
        <v>1076.4696973002972</v>
      </c>
      <c r="M146" s="795">
        <f>F146/F145*(M145-M151)+M151</f>
        <v>1223.0768761517222</v>
      </c>
      <c r="N146" s="800">
        <f>G146/G145*(N145-N151)+N151</f>
        <v>1260.9793137074414</v>
      </c>
      <c r="O146" s="841"/>
      <c r="P146" s="841"/>
      <c r="Q146" s="841"/>
    </row>
    <row r="147" spans="1:25" x14ac:dyDescent="0.2">
      <c r="A147" s="703" t="s">
        <v>877</v>
      </c>
      <c r="B147" s="560"/>
      <c r="C147" s="799">
        <f>C126+C118+C110+C101+C91+C69+C58</f>
        <v>383.52499999999998</v>
      </c>
      <c r="D147" s="798">
        <f>D126+D118+D110+D101+D91+D69+D58</f>
        <v>609.87600000000009</v>
      </c>
      <c r="E147" s="688">
        <f>E126+E118+E110+E101+E91+E69+E58</f>
        <v>392.065</v>
      </c>
      <c r="F147" s="688">
        <f>F126+F118+F110+F101+F91+F69+F58</f>
        <v>564.726</v>
      </c>
      <c r="G147" s="797">
        <f>G126+G118+G110+G101+G91+G69+G58</f>
        <v>648.33600000000001</v>
      </c>
      <c r="H147" s="2"/>
      <c r="I147" s="700"/>
      <c r="J147" s="698"/>
      <c r="K147" s="799">
        <f>624.954844692798-15.08</f>
        <v>609.87484469279798</v>
      </c>
      <c r="L147" s="798">
        <v>306.45634165276198</v>
      </c>
      <c r="M147" s="688">
        <v>397.35320848903899</v>
      </c>
      <c r="N147" s="797">
        <v>411.71138203645501</v>
      </c>
      <c r="O147" s="833"/>
      <c r="P147" s="833"/>
      <c r="Q147" s="833"/>
      <c r="R147" s="840"/>
    </row>
    <row r="148" spans="1:25" hidden="1" x14ac:dyDescent="0.2">
      <c r="A148" s="709"/>
      <c r="B148" s="796"/>
      <c r="C148" s="809"/>
      <c r="D148" s="831"/>
      <c r="E148" s="830"/>
      <c r="F148" s="830"/>
      <c r="G148" s="839"/>
      <c r="H148" s="2"/>
      <c r="I148" s="706"/>
      <c r="J148" s="704"/>
      <c r="K148" s="809"/>
      <c r="L148" s="706"/>
      <c r="M148" s="705"/>
      <c r="N148" s="704"/>
      <c r="O148" s="833"/>
      <c r="P148" s="833"/>
      <c r="Q148" s="833"/>
    </row>
    <row r="149" spans="1:25" hidden="1" x14ac:dyDescent="0.2">
      <c r="A149" s="709" t="s">
        <v>876</v>
      </c>
      <c r="B149" s="796"/>
      <c r="C149" s="809"/>
      <c r="D149" s="831"/>
      <c r="E149" s="830"/>
      <c r="F149" s="830"/>
      <c r="G149" s="839"/>
      <c r="H149" s="2"/>
      <c r="I149" s="706"/>
      <c r="J149" s="704"/>
      <c r="K149" s="809"/>
      <c r="L149" s="706"/>
      <c r="M149" s="705"/>
      <c r="N149" s="704"/>
      <c r="O149" s="833">
        <v>-1918</v>
      </c>
      <c r="P149" s="833">
        <v>-1159.9000000000001</v>
      </c>
      <c r="Q149" s="833">
        <v>-333.9</v>
      </c>
    </row>
    <row r="150" spans="1:25" hidden="1" x14ac:dyDescent="0.2">
      <c r="A150" s="715" t="s">
        <v>875</v>
      </c>
      <c r="B150" s="676"/>
      <c r="C150" s="835"/>
      <c r="D150" s="838"/>
      <c r="E150" s="837"/>
      <c r="F150" s="837"/>
      <c r="G150" s="836"/>
      <c r="H150" s="686"/>
      <c r="I150" s="712"/>
      <c r="J150" s="710"/>
      <c r="K150" s="835"/>
      <c r="L150" s="712"/>
      <c r="M150" s="711"/>
      <c r="N150" s="710"/>
      <c r="O150" s="834">
        <f>O149-O137</f>
        <v>-2404.3257835615823</v>
      </c>
      <c r="P150" s="834">
        <f>P149-P137</f>
        <v>-2352.0033118813571</v>
      </c>
      <c r="Q150" s="834">
        <f>Q149-Q137</f>
        <v>-1764.2653016881491</v>
      </c>
      <c r="X150" s="833"/>
      <c r="Y150" s="833"/>
    </row>
    <row r="151" spans="1:25" x14ac:dyDescent="0.2">
      <c r="A151" s="709" t="s">
        <v>874</v>
      </c>
      <c r="B151" s="796"/>
      <c r="C151" s="832"/>
      <c r="D151" s="831"/>
      <c r="E151" s="796"/>
      <c r="F151" s="830"/>
      <c r="G151" s="708"/>
      <c r="H151" s="2"/>
      <c r="I151" s="706"/>
      <c r="J151" s="704"/>
      <c r="K151" s="809"/>
      <c r="L151" s="801">
        <v>292.27905750899998</v>
      </c>
      <c r="M151" s="795">
        <v>226.896393711</v>
      </c>
      <c r="N151" s="800">
        <v>46.265002985999999</v>
      </c>
      <c r="O151" s="793"/>
    </row>
    <row r="152" spans="1:25" x14ac:dyDescent="0.2">
      <c r="A152" s="703" t="s">
        <v>753</v>
      </c>
      <c r="B152" s="560"/>
      <c r="C152" s="829"/>
      <c r="D152" s="828"/>
      <c r="E152" s="560"/>
      <c r="F152" s="827"/>
      <c r="G152" s="702"/>
      <c r="H152" s="2"/>
      <c r="I152" s="700"/>
      <c r="J152" s="698"/>
      <c r="K152" s="826"/>
      <c r="L152" s="798">
        <v>51.578657207470599</v>
      </c>
      <c r="M152" s="688">
        <v>40.040540066647097</v>
      </c>
      <c r="N152" s="797">
        <v>8.1644122916470607</v>
      </c>
      <c r="O152" s="793"/>
    </row>
    <row r="153" spans="1:25" x14ac:dyDescent="0.2">
      <c r="A153" s="825"/>
      <c r="B153" s="820"/>
      <c r="C153" s="824"/>
      <c r="D153" s="823"/>
      <c r="E153" s="822"/>
      <c r="F153" s="821"/>
      <c r="G153" s="820"/>
      <c r="H153" s="2"/>
      <c r="I153" s="819"/>
      <c r="J153" s="818"/>
      <c r="K153" s="817"/>
      <c r="L153" s="816"/>
      <c r="M153" s="815"/>
      <c r="N153" s="814"/>
    </row>
    <row r="154" spans="1:25" s="803" customFormat="1" x14ac:dyDescent="0.2">
      <c r="A154" s="715" t="s">
        <v>784</v>
      </c>
      <c r="B154" s="714"/>
      <c r="C154" s="808">
        <f>SUM(C155:C158)</f>
        <v>1196.0070000000001</v>
      </c>
      <c r="D154" s="807">
        <f>SUM(D155:D158)</f>
        <v>2096.3980000000001</v>
      </c>
      <c r="E154" s="806">
        <f>SUM(E155:E158)</f>
        <v>1093.9825000000001</v>
      </c>
      <c r="F154" s="806">
        <f>SUM(F155:F158)</f>
        <v>1432.3420000000001</v>
      </c>
      <c r="G154" s="805">
        <f>SUM(G155:G158)</f>
        <v>1718.9769999999999</v>
      </c>
      <c r="H154" s="686"/>
      <c r="I154" s="715"/>
      <c r="J154" s="714"/>
      <c r="K154" s="808">
        <f>SUM(K155:K158)</f>
        <v>2135.6096572813349</v>
      </c>
      <c r="L154" s="807">
        <f>SUM(L155:L158)</f>
        <v>1076.4696973002972</v>
      </c>
      <c r="M154" s="806">
        <f>SUM(M155:M158)</f>
        <v>1223.0768761517222</v>
      </c>
      <c r="N154" s="805">
        <f>SUM(N155:N158)</f>
        <v>1260.9793137074414</v>
      </c>
      <c r="S154" s="804"/>
    </row>
    <row r="155" spans="1:25" x14ac:dyDescent="0.2">
      <c r="A155" s="709" t="s">
        <v>780</v>
      </c>
      <c r="B155" s="708"/>
      <c r="C155" s="802">
        <f>C57</f>
        <v>132.49600000000001</v>
      </c>
      <c r="D155" s="801">
        <f>D57</f>
        <v>100</v>
      </c>
      <c r="E155" s="795">
        <f>E57</f>
        <v>86.738833333333332</v>
      </c>
      <c r="F155" s="795">
        <f>F57</f>
        <v>138.322</v>
      </c>
      <c r="G155" s="800">
        <f>G57</f>
        <v>192.10900000000001</v>
      </c>
      <c r="H155" s="2"/>
      <c r="I155" s="709"/>
      <c r="J155" s="708"/>
      <c r="K155" s="802">
        <f>D155+40+40</f>
        <v>180</v>
      </c>
      <c r="L155" s="813">
        <f>($L$146-$L$151)*C155/$C$154</f>
        <v>86.874176329894141</v>
      </c>
      <c r="M155" s="812">
        <v>90.994655954114108</v>
      </c>
      <c r="N155" s="811">
        <v>95.366193882600655</v>
      </c>
    </row>
    <row r="156" spans="1:25" x14ac:dyDescent="0.2">
      <c r="A156" s="709" t="s">
        <v>321</v>
      </c>
      <c r="B156" s="708"/>
      <c r="C156" s="802">
        <f>C68</f>
        <v>164.42700000000002</v>
      </c>
      <c r="D156" s="801">
        <f>D68</f>
        <v>326.54000000000002</v>
      </c>
      <c r="E156" s="795">
        <f>E68</f>
        <v>76.782666666666671</v>
      </c>
      <c r="F156" s="795">
        <f>F68</f>
        <v>56.895000000000003</v>
      </c>
      <c r="G156" s="800">
        <f>G68</f>
        <v>67.867999999999995</v>
      </c>
      <c r="H156" s="2"/>
      <c r="I156" s="709"/>
      <c r="J156" s="708"/>
      <c r="K156" s="802">
        <f>D156+20-40</f>
        <v>306.54000000000002</v>
      </c>
      <c r="L156" s="813">
        <f>($L$146-$L$151)*C156/$C$154</f>
        <v>107.81050138415881</v>
      </c>
      <c r="M156" s="812">
        <v>109.75109040907367</v>
      </c>
      <c r="N156" s="811">
        <v>111.94611221725515</v>
      </c>
    </row>
    <row r="157" spans="1:25" x14ac:dyDescent="0.2">
      <c r="A157" s="709" t="s">
        <v>777</v>
      </c>
      <c r="B157" s="708"/>
      <c r="C157" s="802">
        <f>C125+C90</f>
        <v>3.9419999999999789</v>
      </c>
      <c r="D157" s="801">
        <f>D125+D90</f>
        <v>210.81200000000001</v>
      </c>
      <c r="E157" s="795">
        <f>E125+E90</f>
        <v>222.34</v>
      </c>
      <c r="F157" s="795">
        <f>F125+F90</f>
        <v>289.44499999999999</v>
      </c>
      <c r="G157" s="800">
        <f>G125+G90</f>
        <v>351.09399999999999</v>
      </c>
      <c r="H157" s="2"/>
      <c r="I157" s="709"/>
      <c r="J157" s="708"/>
      <c r="K157" s="802">
        <f>C157</f>
        <v>3.9419999999999789</v>
      </c>
      <c r="L157" s="813">
        <f>($L$146-$L$151)*C157/$C$154</f>
        <v>2.5846667302593351</v>
      </c>
      <c r="M157" s="812">
        <f>($M$146-$M$151)*C157/$C$154</f>
        <v>3.283378326198179</v>
      </c>
      <c r="N157" s="811">
        <f>($N$146-$N$151)*C157/$C$154</f>
        <v>4.0036586849942317</v>
      </c>
    </row>
    <row r="158" spans="1:25" x14ac:dyDescent="0.2">
      <c r="A158" s="709" t="s">
        <v>779</v>
      </c>
      <c r="B158" s="708"/>
      <c r="C158" s="802">
        <f>C109</f>
        <v>895.14200000000005</v>
      </c>
      <c r="D158" s="801">
        <f>D109</f>
        <v>1459.046</v>
      </c>
      <c r="E158" s="795">
        <f>E109</f>
        <v>708.12099999999998</v>
      </c>
      <c r="F158" s="795">
        <f>F109</f>
        <v>947.68</v>
      </c>
      <c r="G158" s="800">
        <f>G109</f>
        <v>1107.9059999999999</v>
      </c>
      <c r="H158" s="2"/>
      <c r="I158" s="709"/>
      <c r="J158" s="708"/>
      <c r="K158" s="802">
        <f>K146-K155-K156-K157</f>
        <v>1645.1276572813349</v>
      </c>
      <c r="L158" s="801">
        <f>($L$146-$L$151)*C158/$C$154+L151</f>
        <v>879.20035285598487</v>
      </c>
      <c r="M158" s="795">
        <f>M146-M155-M156-M157</f>
        <v>1019.0477514623364</v>
      </c>
      <c r="N158" s="800">
        <f>N146-N155-N156-N157</f>
        <v>1049.6633489225915</v>
      </c>
    </row>
    <row r="159" spans="1:25" x14ac:dyDescent="0.2">
      <c r="A159" s="709"/>
      <c r="B159" s="708"/>
      <c r="C159" s="809"/>
      <c r="D159" s="709"/>
      <c r="E159" s="796"/>
      <c r="F159" s="796"/>
      <c r="G159" s="708"/>
      <c r="H159" s="2"/>
      <c r="I159" s="709"/>
      <c r="J159" s="708"/>
      <c r="K159" s="809"/>
      <c r="L159" s="709"/>
      <c r="M159" s="796"/>
      <c r="N159" s="708"/>
    </row>
    <row r="160" spans="1:25" s="803" customFormat="1" x14ac:dyDescent="0.2">
      <c r="A160" s="715" t="s">
        <v>783</v>
      </c>
      <c r="B160" s="714"/>
      <c r="C160" s="808">
        <f>C145-C146</f>
        <v>817.50699999999983</v>
      </c>
      <c r="D160" s="807">
        <f>D145-D146</f>
        <v>1482.1729999999998</v>
      </c>
      <c r="E160" s="806">
        <f>E145-E146</f>
        <v>1049.1755000000001</v>
      </c>
      <c r="F160" s="806">
        <f>F145-F146</f>
        <v>1664.0119999999999</v>
      </c>
      <c r="G160" s="805">
        <f>G145-G146</f>
        <v>1805.5600000000002</v>
      </c>
      <c r="H160" s="686"/>
      <c r="I160" s="715"/>
      <c r="J160" s="714"/>
      <c r="K160" s="808">
        <f>K145-K146</f>
        <v>1509.8960085640451</v>
      </c>
      <c r="L160" s="807">
        <f>L145-L146</f>
        <v>752.07199987052286</v>
      </c>
      <c r="M160" s="806">
        <f>M145-M146</f>
        <v>1157.3048035644777</v>
      </c>
      <c r="N160" s="805">
        <f>N145-N146</f>
        <v>1275.8981480649288</v>
      </c>
      <c r="S160" s="804"/>
    </row>
    <row r="161" spans="1:19" x14ac:dyDescent="0.2">
      <c r="A161" s="709" t="s">
        <v>782</v>
      </c>
      <c r="B161" s="708"/>
      <c r="C161" s="810">
        <v>564.71754900000019</v>
      </c>
      <c r="D161" s="801">
        <f>D160-D162</f>
        <v>944.99299999999982</v>
      </c>
      <c r="E161" s="795">
        <f>E160-E162</f>
        <v>847.99850000000004</v>
      </c>
      <c r="F161" s="795">
        <f>F160-F162</f>
        <v>1006.01</v>
      </c>
      <c r="G161" s="800">
        <f>G160-G162</f>
        <v>1020.1550000000002</v>
      </c>
      <c r="H161" s="2"/>
      <c r="I161" s="709"/>
      <c r="J161" s="708"/>
      <c r="K161" s="802">
        <f>380.824682103153+150+130</f>
        <v>660.82468210315301</v>
      </c>
      <c r="L161" s="801">
        <f>402.531299905042+168.364</f>
        <v>570.89529990504195</v>
      </c>
      <c r="M161" s="795">
        <f>425.475172744591+143.828</f>
        <v>569.30317274459105</v>
      </c>
      <c r="N161" s="800">
        <f>449.726822894877+160.766</f>
        <v>610.49282289487701</v>
      </c>
    </row>
    <row r="162" spans="1:19" x14ac:dyDescent="0.2">
      <c r="A162" s="709" t="s">
        <v>49</v>
      </c>
      <c r="B162" s="708"/>
      <c r="C162" s="810">
        <v>254.125</v>
      </c>
      <c r="D162" s="801">
        <v>537.17999999999995</v>
      </c>
      <c r="E162" s="795">
        <v>201.17699999999999</v>
      </c>
      <c r="F162" s="795">
        <v>658.00199999999995</v>
      </c>
      <c r="G162" s="800">
        <f>785.405</f>
        <v>785.40499999999997</v>
      </c>
      <c r="H162" s="2"/>
      <c r="I162" s="709"/>
      <c r="J162" s="708"/>
      <c r="K162" s="802">
        <f>K160-K161</f>
        <v>849.07132646089212</v>
      </c>
      <c r="L162" s="801">
        <f>L160-L161</f>
        <v>181.17669996548091</v>
      </c>
      <c r="M162" s="795">
        <f>M160-M161</f>
        <v>588.0016308198866</v>
      </c>
      <c r="N162" s="800">
        <f>N160-N161</f>
        <v>665.40532517005181</v>
      </c>
    </row>
    <row r="163" spans="1:19" x14ac:dyDescent="0.2">
      <c r="A163" s="709"/>
      <c r="B163" s="708"/>
      <c r="C163" s="809"/>
      <c r="D163" s="709"/>
      <c r="E163" s="796"/>
      <c r="F163" s="796"/>
      <c r="G163" s="708"/>
      <c r="H163" s="2"/>
      <c r="I163" s="709"/>
      <c r="J163" s="708"/>
      <c r="K163" s="809"/>
      <c r="L163" s="801"/>
      <c r="M163" s="795"/>
      <c r="N163" s="800"/>
    </row>
    <row r="164" spans="1:19" s="803" customFormat="1" x14ac:dyDescent="0.2">
      <c r="A164" s="715" t="s">
        <v>781</v>
      </c>
      <c r="B164" s="714"/>
      <c r="C164" s="808">
        <f>SUM(C165:C171)</f>
        <v>383.52499999999998</v>
      </c>
      <c r="D164" s="807">
        <f>SUM(D165:D171)</f>
        <v>609.87600000000009</v>
      </c>
      <c r="E164" s="806">
        <f>SUM(E165:E171)</f>
        <v>392.06500000000005</v>
      </c>
      <c r="F164" s="806">
        <f>SUM(F165:F171)</f>
        <v>564.726</v>
      </c>
      <c r="G164" s="805">
        <f>SUM(G165:G171)</f>
        <v>648.33600000000001</v>
      </c>
      <c r="H164" s="686"/>
      <c r="I164" s="715"/>
      <c r="J164" s="714"/>
      <c r="K164" s="808">
        <f>SUM(K165:K171)</f>
        <v>609.87600000000009</v>
      </c>
      <c r="L164" s="807">
        <f>SUM(L165:L171)</f>
        <v>306.45672003433691</v>
      </c>
      <c r="M164" s="806">
        <f>SUM(M165:M171)</f>
        <v>397.35336718074859</v>
      </c>
      <c r="N164" s="805">
        <f>SUM(N165:N171)</f>
        <v>411.71130942187278</v>
      </c>
      <c r="S164" s="804"/>
    </row>
    <row r="165" spans="1:19" x14ac:dyDescent="0.2">
      <c r="A165" s="709" t="s">
        <v>780</v>
      </c>
      <c r="B165" s="708"/>
      <c r="C165" s="802">
        <f>C58</f>
        <v>24.487000000000002</v>
      </c>
      <c r="D165" s="801">
        <f>D58</f>
        <v>17.600000000000001</v>
      </c>
      <c r="E165" s="795">
        <f>E58</f>
        <v>6.6746666666666661</v>
      </c>
      <c r="F165" s="795">
        <f>F58</f>
        <v>10.305666666666667</v>
      </c>
      <c r="G165" s="800">
        <f>G58</f>
        <v>12.7</v>
      </c>
      <c r="H165" s="2"/>
      <c r="I165" s="709"/>
      <c r="J165" s="708"/>
      <c r="K165" s="802">
        <v>32.6</v>
      </c>
      <c r="L165" s="801">
        <v>14.559767657116339</v>
      </c>
      <c r="M165" s="795">
        <v>15.189588630607458</v>
      </c>
      <c r="N165" s="800">
        <v>15.477037450413944</v>
      </c>
    </row>
    <row r="166" spans="1:19" x14ac:dyDescent="0.2">
      <c r="A166" s="709" t="s">
        <v>321</v>
      </c>
      <c r="B166" s="708"/>
      <c r="C166" s="802">
        <f>C69</f>
        <v>27.765000000000001</v>
      </c>
      <c r="D166" s="801">
        <f>D69</f>
        <v>89.418999999999997</v>
      </c>
      <c r="E166" s="795">
        <f>E69</f>
        <v>31.149333333333335</v>
      </c>
      <c r="F166" s="795">
        <f>F69</f>
        <v>27.965333333333334</v>
      </c>
      <c r="G166" s="800">
        <f>G69</f>
        <v>37.591999999999999</v>
      </c>
      <c r="H166" s="2"/>
      <c r="I166" s="709"/>
      <c r="J166" s="708"/>
      <c r="K166" s="802">
        <v>49.418999999999997</v>
      </c>
      <c r="L166" s="801">
        <v>18.068612762322399</v>
      </c>
      <c r="M166" s="795">
        <v>18.320569461959309</v>
      </c>
      <c r="N166" s="800">
        <v>18.167802453640835</v>
      </c>
    </row>
    <row r="167" spans="1:19" x14ac:dyDescent="0.2">
      <c r="A167" s="709" t="s">
        <v>670</v>
      </c>
      <c r="B167" s="708"/>
      <c r="C167" s="802">
        <f>C91</f>
        <v>15.444000000000001</v>
      </c>
      <c r="D167" s="801">
        <f>D91</f>
        <v>27.853999999999999</v>
      </c>
      <c r="E167" s="795">
        <f>E91</f>
        <v>15.042999999999999</v>
      </c>
      <c r="F167" s="795">
        <f>F91</f>
        <v>23.919</v>
      </c>
      <c r="G167" s="800">
        <f>G91</f>
        <v>27.216999999999999</v>
      </c>
      <c r="H167" s="2"/>
      <c r="I167" s="709"/>
      <c r="J167" s="708"/>
      <c r="K167" s="802">
        <v>27.853999999999999</v>
      </c>
      <c r="L167" s="801">
        <v>12.061999999999999</v>
      </c>
      <c r="M167" s="795">
        <v>10.82</v>
      </c>
      <c r="N167" s="800">
        <v>13.25</v>
      </c>
    </row>
    <row r="168" spans="1:19" x14ac:dyDescent="0.2">
      <c r="A168" s="709" t="s">
        <v>320</v>
      </c>
      <c r="B168" s="708"/>
      <c r="C168" s="802">
        <f>C101</f>
        <v>86.140999999999991</v>
      </c>
      <c r="D168" s="801">
        <f>D101</f>
        <v>74.372</v>
      </c>
      <c r="E168" s="795">
        <f>E101</f>
        <v>116.60599999999999</v>
      </c>
      <c r="F168" s="795">
        <f>F101</f>
        <v>137.86000000000001</v>
      </c>
      <c r="G168" s="800">
        <f>G101</f>
        <v>132.66</v>
      </c>
      <c r="H168" s="2"/>
      <c r="I168" s="709"/>
      <c r="J168" s="708"/>
      <c r="K168" s="802">
        <v>74.372</v>
      </c>
      <c r="L168" s="801">
        <v>75.041347999999999</v>
      </c>
      <c r="M168" s="795">
        <v>76.392092263999999</v>
      </c>
      <c r="N168" s="800">
        <v>77.919934109280007</v>
      </c>
    </row>
    <row r="169" spans="1:19" x14ac:dyDescent="0.2">
      <c r="A169" s="709" t="s">
        <v>779</v>
      </c>
      <c r="B169" s="708"/>
      <c r="C169" s="802">
        <f>C110</f>
        <v>163.672</v>
      </c>
      <c r="D169" s="801">
        <f>D110</f>
        <v>240.92500000000001</v>
      </c>
      <c r="E169" s="795">
        <f>E110</f>
        <v>123.371</v>
      </c>
      <c r="F169" s="795">
        <f>F110</f>
        <v>166.06700000000001</v>
      </c>
      <c r="G169" s="800">
        <f>G110</f>
        <v>193.20599999999999</v>
      </c>
      <c r="H169" s="2"/>
      <c r="I169" s="709"/>
      <c r="J169" s="708"/>
      <c r="K169" s="802">
        <v>255.92500000000001</v>
      </c>
      <c r="L169" s="801">
        <v>147.35049473191867</v>
      </c>
      <c r="M169" s="795">
        <v>170.10796927968994</v>
      </c>
      <c r="N169" s="800">
        <v>170.35050157921688</v>
      </c>
    </row>
    <row r="170" spans="1:19" x14ac:dyDescent="0.2">
      <c r="A170" s="709" t="s">
        <v>778</v>
      </c>
      <c r="B170" s="708"/>
      <c r="C170" s="802">
        <f>C118</f>
        <v>53.771999999999998</v>
      </c>
      <c r="D170" s="801">
        <f>D118</f>
        <v>98.741</v>
      </c>
      <c r="E170" s="795">
        <f>E118</f>
        <v>41.155000000000001</v>
      </c>
      <c r="F170" s="795">
        <f>F118</f>
        <v>99.180999999999997</v>
      </c>
      <c r="G170" s="800">
        <f>G118</f>
        <v>127.303</v>
      </c>
      <c r="H170" s="2"/>
      <c r="I170" s="709"/>
      <c r="J170" s="708"/>
      <c r="K170" s="802">
        <v>138.74099999999999</v>
      </c>
      <c r="L170" s="801">
        <v>30.364496882979473</v>
      </c>
      <c r="M170" s="795">
        <v>98.154147544491892</v>
      </c>
      <c r="N170" s="800">
        <v>107.98903382932113</v>
      </c>
    </row>
    <row r="171" spans="1:19" x14ac:dyDescent="0.2">
      <c r="A171" s="703" t="s">
        <v>777</v>
      </c>
      <c r="B171" s="702"/>
      <c r="C171" s="799">
        <f>C126</f>
        <v>12.244</v>
      </c>
      <c r="D171" s="798">
        <f>D126</f>
        <v>60.965000000000003</v>
      </c>
      <c r="E171" s="688">
        <f>E126</f>
        <v>58.066000000000003</v>
      </c>
      <c r="F171" s="688">
        <f>F126</f>
        <v>99.427999999999997</v>
      </c>
      <c r="G171" s="797">
        <f>G126</f>
        <v>117.658</v>
      </c>
      <c r="H171" s="2"/>
      <c r="I171" s="703"/>
      <c r="J171" s="702"/>
      <c r="K171" s="799">
        <v>30.965000000000003</v>
      </c>
      <c r="L171" s="798">
        <v>9.01</v>
      </c>
      <c r="M171" s="688">
        <v>8.3689999999999998</v>
      </c>
      <c r="N171" s="797">
        <v>8.5570000000000004</v>
      </c>
    </row>
    <row r="172" spans="1:19" x14ac:dyDescent="0.2">
      <c r="A172" s="796"/>
      <c r="B172" s="796"/>
      <c r="C172" s="795"/>
      <c r="D172" s="795"/>
      <c r="E172" s="795"/>
      <c r="F172" s="795"/>
      <c r="G172" s="795"/>
      <c r="H172" s="2"/>
      <c r="I172" s="796"/>
      <c r="J172" s="796"/>
      <c r="K172" s="795"/>
      <c r="L172" s="795"/>
      <c r="M172" s="795"/>
      <c r="N172" s="795"/>
    </row>
    <row r="173" spans="1:19" x14ac:dyDescent="0.2">
      <c r="A173" s="727" t="s">
        <v>873</v>
      </c>
      <c r="L173" s="794"/>
      <c r="M173" s="793"/>
      <c r="N173" s="793"/>
    </row>
    <row r="174" spans="1:19" x14ac:dyDescent="0.2">
      <c r="A174" s="1305"/>
      <c r="B174" s="1305"/>
      <c r="C174" s="792"/>
      <c r="D174" s="1296"/>
      <c r="E174" s="1296"/>
      <c r="F174" s="1296"/>
      <c r="G174" s="1296"/>
      <c r="I174" s="1296" t="s">
        <v>273</v>
      </c>
      <c r="J174" s="1296"/>
      <c r="K174" s="1296"/>
      <c r="L174" s="1296"/>
      <c r="M174" s="1296"/>
      <c r="N174" s="1306"/>
      <c r="O174" s="1305" t="s">
        <v>872</v>
      </c>
      <c r="P174" s="1305"/>
      <c r="Q174" s="1305"/>
      <c r="R174" s="791"/>
    </row>
    <row r="175" spans="1:19" ht="12.75" customHeight="1" x14ac:dyDescent="0.2">
      <c r="A175" s="790"/>
      <c r="B175" s="1297" t="s">
        <v>871</v>
      </c>
      <c r="C175" s="1298" t="s">
        <v>582</v>
      </c>
      <c r="D175" s="1297" t="s">
        <v>579</v>
      </c>
      <c r="E175" s="1297" t="s">
        <v>746</v>
      </c>
      <c r="F175" s="1297" t="s">
        <v>745</v>
      </c>
      <c r="G175" s="1297" t="s">
        <v>744</v>
      </c>
      <c r="I175" s="1299" t="s">
        <v>788</v>
      </c>
      <c r="J175" s="1308"/>
      <c r="K175" s="1308" t="s">
        <v>787</v>
      </c>
      <c r="L175" s="1297" t="s">
        <v>660</v>
      </c>
      <c r="M175" s="1297" t="s">
        <v>659</v>
      </c>
      <c r="N175" s="1302" t="s">
        <v>658</v>
      </c>
      <c r="O175" s="1311">
        <v>2016</v>
      </c>
      <c r="P175" s="1313">
        <v>2017</v>
      </c>
      <c r="Q175" s="1300">
        <v>2018</v>
      </c>
      <c r="R175" s="1303" t="s">
        <v>870</v>
      </c>
    </row>
    <row r="176" spans="1:19" x14ac:dyDescent="0.2">
      <c r="A176" s="790"/>
      <c r="B176" s="1297"/>
      <c r="C176" s="1298"/>
      <c r="D176" s="1297"/>
      <c r="E176" s="1297"/>
      <c r="F176" s="1297"/>
      <c r="G176" s="1297"/>
      <c r="I176" s="725" t="s">
        <v>786</v>
      </c>
      <c r="J176" s="724" t="s">
        <v>785</v>
      </c>
      <c r="K176" s="1308"/>
      <c r="L176" s="1297"/>
      <c r="M176" s="1297"/>
      <c r="N176" s="1302"/>
      <c r="O176" s="1312"/>
      <c r="P176" s="1314"/>
      <c r="Q176" s="1301"/>
      <c r="R176" s="1316"/>
    </row>
    <row r="177" spans="1:33" s="697" customFormat="1" x14ac:dyDescent="0.2">
      <c r="A177" s="741" t="s">
        <v>80</v>
      </c>
      <c r="B177" s="740" t="s">
        <v>655</v>
      </c>
      <c r="C177" s="735">
        <f t="shared" ref="C177:G186" si="89">C5/C$140*100</f>
        <v>39.040102426513897</v>
      </c>
      <c r="D177" s="737">
        <f t="shared" si="89"/>
        <v>40.209988618503061</v>
      </c>
      <c r="E177" s="736">
        <f t="shared" si="89"/>
        <v>37.729638006244429</v>
      </c>
      <c r="F177" s="736">
        <f t="shared" si="89"/>
        <v>37.283414599757961</v>
      </c>
      <c r="G177" s="738">
        <f t="shared" si="89"/>
        <v>37.062137055752906</v>
      </c>
      <c r="H177" s="732"/>
      <c r="I177" s="737">
        <f t="shared" ref="I177:Q177" si="90">I5/I$140*100</f>
        <v>-0.50517594909464203</v>
      </c>
      <c r="J177" s="738">
        <f t="shared" si="90"/>
        <v>0.71152665157647199</v>
      </c>
      <c r="K177" s="735">
        <f t="shared" si="90"/>
        <v>40.416339320984896</v>
      </c>
      <c r="L177" s="737">
        <f t="shared" si="90"/>
        <v>38.567561782512264</v>
      </c>
      <c r="M177" s="736">
        <f t="shared" si="90"/>
        <v>38.087416646579676</v>
      </c>
      <c r="N177" s="736">
        <f t="shared" si="90"/>
        <v>37.790618725995699</v>
      </c>
      <c r="O177" s="789">
        <f t="shared" si="90"/>
        <v>-0.83746747119813758</v>
      </c>
      <c r="P177" s="736">
        <f t="shared" si="90"/>
        <v>-0.8035696702781413</v>
      </c>
      <c r="Q177" s="736">
        <f t="shared" si="90"/>
        <v>-0.72848167024279609</v>
      </c>
      <c r="R177" s="788">
        <f t="shared" ref="R177:R208" si="91">L177-K177</f>
        <v>-1.8487775384726319</v>
      </c>
      <c r="T177" s="696"/>
      <c r="U177" s="696"/>
      <c r="V177" s="696"/>
      <c r="W177" s="696"/>
      <c r="X177" s="696"/>
      <c r="Y177" s="696"/>
      <c r="Z177" s="696"/>
      <c r="AA177" s="696"/>
      <c r="AB177" s="696"/>
      <c r="AC177" s="696"/>
      <c r="AD177" s="696"/>
      <c r="AE177" s="696"/>
      <c r="AF177" s="696"/>
      <c r="AG177" s="696"/>
    </row>
    <row r="178" spans="1:33" s="697" customFormat="1" x14ac:dyDescent="0.2">
      <c r="A178" s="621" t="s">
        <v>654</v>
      </c>
      <c r="B178" s="786" t="s">
        <v>869</v>
      </c>
      <c r="C178" s="756">
        <f t="shared" si="89"/>
        <v>10.696360694490055</v>
      </c>
      <c r="D178" s="782">
        <f t="shared" si="89"/>
        <v>10.663716768480739</v>
      </c>
      <c r="E178" s="781">
        <f t="shared" si="89"/>
        <v>10.522259751660924</v>
      </c>
      <c r="F178" s="781">
        <f t="shared" si="89"/>
        <v>10.258830233459836</v>
      </c>
      <c r="G178" s="783">
        <f t="shared" si="89"/>
        <v>10.06014798507919</v>
      </c>
      <c r="H178" s="784"/>
      <c r="I178" s="782">
        <f t="shared" ref="I178:Q178" si="92">I6/I$140*100</f>
        <v>0</v>
      </c>
      <c r="J178" s="783">
        <f t="shared" si="92"/>
        <v>3.7419574626230093E-2</v>
      </c>
      <c r="K178" s="780">
        <f t="shared" si="92"/>
        <v>10.701136343106969</v>
      </c>
      <c r="L178" s="782">
        <f t="shared" si="92"/>
        <v>10.501415261313344</v>
      </c>
      <c r="M178" s="781">
        <f t="shared" si="92"/>
        <v>10.236295210333052</v>
      </c>
      <c r="N178" s="781">
        <f t="shared" si="92"/>
        <v>10.057288010909234</v>
      </c>
      <c r="O178" s="782">
        <f t="shared" si="92"/>
        <v>2.0844490347580482E-2</v>
      </c>
      <c r="P178" s="781">
        <f t="shared" si="92"/>
        <v>2.2535023126781639E-2</v>
      </c>
      <c r="Q178" s="781">
        <f t="shared" si="92"/>
        <v>2.8599741699530065E-3</v>
      </c>
      <c r="R178" s="780">
        <f t="shared" si="91"/>
        <v>-0.19972108179362458</v>
      </c>
      <c r="T178" s="696"/>
      <c r="U178" s="696"/>
      <c r="V178" s="696"/>
      <c r="W178" s="696"/>
      <c r="X178" s="696"/>
      <c r="Y178" s="696"/>
      <c r="Z178" s="696"/>
      <c r="AA178" s="696"/>
      <c r="AB178" s="696"/>
      <c r="AC178" s="696"/>
      <c r="AD178" s="696"/>
      <c r="AE178" s="696"/>
      <c r="AF178" s="696"/>
      <c r="AG178" s="696"/>
    </row>
    <row r="179" spans="1:33" s="697" customFormat="1" x14ac:dyDescent="0.2">
      <c r="A179" s="690" t="s">
        <v>868</v>
      </c>
      <c r="B179" s="779"/>
      <c r="C179" s="787">
        <f t="shared" si="89"/>
        <v>6.6757131898068076</v>
      </c>
      <c r="D179" s="750">
        <f t="shared" si="89"/>
        <v>6.7567779266061212</v>
      </c>
      <c r="E179" s="749">
        <f t="shared" si="89"/>
        <v>6.7252311904354487</v>
      </c>
      <c r="F179" s="749">
        <f t="shared" si="89"/>
        <v>6.6326550034660618</v>
      </c>
      <c r="G179" s="751">
        <f t="shared" si="89"/>
        <v>6.5679591734627509</v>
      </c>
      <c r="H179" s="732"/>
      <c r="I179" s="750">
        <f t="shared" ref="I179:Q179" si="93">I7/I$140*100</f>
        <v>0</v>
      </c>
      <c r="J179" s="751">
        <f t="shared" si="93"/>
        <v>3.7419574626230093E-2</v>
      </c>
      <c r="K179" s="748">
        <f t="shared" si="93"/>
        <v>6.7941975012323503</v>
      </c>
      <c r="L179" s="750">
        <f t="shared" si="93"/>
        <v>6.7099796894645607</v>
      </c>
      <c r="M179" s="749">
        <f t="shared" si="93"/>
        <v>6.6309160978016939</v>
      </c>
      <c r="N179" s="749">
        <f t="shared" si="93"/>
        <v>6.5662914227581259</v>
      </c>
      <c r="O179" s="750">
        <f t="shared" si="93"/>
        <v>1.5251500970888459E-2</v>
      </c>
      <c r="P179" s="749">
        <f t="shared" si="93"/>
        <v>1.7389056643671949E-3</v>
      </c>
      <c r="Q179" s="749">
        <f t="shared" si="93"/>
        <v>1.6677507046246728E-3</v>
      </c>
      <c r="R179" s="748">
        <f t="shared" si="91"/>
        <v>-8.4217811767789641E-2</v>
      </c>
      <c r="T179" s="696"/>
      <c r="U179" s="696"/>
      <c r="V179" s="696"/>
      <c r="W179" s="696"/>
      <c r="X179" s="696"/>
      <c r="Y179" s="696"/>
      <c r="Z179" s="696"/>
      <c r="AA179" s="696"/>
      <c r="AB179" s="696"/>
      <c r="AC179" s="696"/>
      <c r="AD179" s="696"/>
      <c r="AE179" s="696"/>
      <c r="AF179" s="696"/>
      <c r="AG179" s="696"/>
    </row>
    <row r="180" spans="1:33" s="697" customFormat="1" x14ac:dyDescent="0.2">
      <c r="A180" s="690" t="s">
        <v>867</v>
      </c>
      <c r="B180" s="779"/>
      <c r="C180" s="787">
        <f t="shared" si="89"/>
        <v>2.6789811593181669</v>
      </c>
      <c r="D180" s="750">
        <f t="shared" si="89"/>
        <v>2.6869378611560606</v>
      </c>
      <c r="E180" s="749">
        <f t="shared" si="89"/>
        <v>2.6194738108169098</v>
      </c>
      <c r="F180" s="749">
        <f t="shared" si="89"/>
        <v>2.5517159944073038</v>
      </c>
      <c r="G180" s="751">
        <f t="shared" si="89"/>
        <v>2.4553593168893117</v>
      </c>
      <c r="H180" s="732"/>
      <c r="I180" s="750">
        <f t="shared" ref="I180:Q180" si="94">I8/I$140*100</f>
        <v>0</v>
      </c>
      <c r="J180" s="751">
        <f t="shared" si="94"/>
        <v>0</v>
      </c>
      <c r="K180" s="748">
        <f t="shared" si="94"/>
        <v>2.6869378611560606</v>
      </c>
      <c r="L180" s="750">
        <f t="shared" si="94"/>
        <v>2.6126044355828673</v>
      </c>
      <c r="M180" s="749">
        <f t="shared" si="94"/>
        <v>2.5181715641926425</v>
      </c>
      <c r="N180" s="749">
        <f t="shared" si="94"/>
        <v>2.423538633445073</v>
      </c>
      <c r="O180" s="750">
        <f t="shared" si="94"/>
        <v>6.8693752340422964E-3</v>
      </c>
      <c r="P180" s="749">
        <f t="shared" si="94"/>
        <v>3.3544430214661067E-2</v>
      </c>
      <c r="Q180" s="749">
        <f t="shared" si="94"/>
        <v>3.1820683444238634E-2</v>
      </c>
      <c r="R180" s="748">
        <f t="shared" si="91"/>
        <v>-7.4333425573193335E-2</v>
      </c>
      <c r="T180" s="696"/>
      <c r="U180" s="696"/>
      <c r="V180" s="696"/>
      <c r="W180" s="696"/>
      <c r="X180" s="696"/>
      <c r="Y180" s="696"/>
      <c r="Z180" s="696"/>
      <c r="AA180" s="696"/>
      <c r="AB180" s="696"/>
      <c r="AC180" s="696"/>
      <c r="AD180" s="696"/>
      <c r="AE180" s="696"/>
      <c r="AF180" s="696"/>
      <c r="AG180" s="696"/>
    </row>
    <row r="181" spans="1:33" s="697" customFormat="1" x14ac:dyDescent="0.2">
      <c r="A181" s="690" t="s">
        <v>866</v>
      </c>
      <c r="B181" s="779"/>
      <c r="C181" s="787">
        <f t="shared" si="89"/>
        <v>0.28403326114019073</v>
      </c>
      <c r="D181" s="750">
        <f t="shared" si="89"/>
        <v>0.2939213515334051</v>
      </c>
      <c r="E181" s="749">
        <f t="shared" si="89"/>
        <v>0.28950200749431482</v>
      </c>
      <c r="F181" s="749">
        <f t="shared" si="89"/>
        <v>0.28348862074232473</v>
      </c>
      <c r="G181" s="751">
        <f t="shared" si="89"/>
        <v>0.27850436116809263</v>
      </c>
      <c r="H181" s="732"/>
      <c r="I181" s="750">
        <f t="shared" ref="I181:Q181" si="95">I9/I$140*100</f>
        <v>0</v>
      </c>
      <c r="J181" s="751">
        <f t="shared" si="95"/>
        <v>0</v>
      </c>
      <c r="K181" s="748">
        <f t="shared" si="95"/>
        <v>0.2939213515334051</v>
      </c>
      <c r="L181" s="750">
        <f t="shared" si="95"/>
        <v>0.28950200749431482</v>
      </c>
      <c r="M181" s="749">
        <f t="shared" si="95"/>
        <v>0.28348862074232473</v>
      </c>
      <c r="N181" s="749">
        <f t="shared" si="95"/>
        <v>0.27850436116809263</v>
      </c>
      <c r="O181" s="750">
        <f t="shared" si="95"/>
        <v>0</v>
      </c>
      <c r="P181" s="749">
        <f t="shared" si="95"/>
        <v>0</v>
      </c>
      <c r="Q181" s="749">
        <f t="shared" si="95"/>
        <v>0</v>
      </c>
      <c r="R181" s="748">
        <f t="shared" si="91"/>
        <v>-4.4193440390902783E-3</v>
      </c>
      <c r="T181" s="696"/>
      <c r="U181" s="696"/>
      <c r="V181" s="696"/>
      <c r="W181" s="696"/>
      <c r="X181" s="696"/>
      <c r="Y181" s="696"/>
      <c r="Z181" s="696"/>
      <c r="AA181" s="696"/>
      <c r="AB181" s="696"/>
      <c r="AC181" s="696"/>
      <c r="AD181" s="696"/>
      <c r="AE181" s="696"/>
      <c r="AF181" s="696"/>
      <c r="AG181" s="696"/>
    </row>
    <row r="182" spans="1:33" s="697" customFormat="1" x14ac:dyDescent="0.2">
      <c r="A182" s="690" t="s">
        <v>865</v>
      </c>
      <c r="B182" s="779"/>
      <c r="C182" s="787">
        <f t="shared" si="89"/>
        <v>0.20052409828371776</v>
      </c>
      <c r="D182" s="750">
        <f t="shared" si="89"/>
        <v>0.19517718745402882</v>
      </c>
      <c r="E182" s="749">
        <f t="shared" si="89"/>
        <v>0.17597008225890848</v>
      </c>
      <c r="F182" s="749">
        <f t="shared" si="89"/>
        <v>0.17610649622257993</v>
      </c>
      <c r="G182" s="751">
        <f t="shared" si="89"/>
        <v>0.17623788796050766</v>
      </c>
      <c r="H182" s="732"/>
      <c r="I182" s="750">
        <f t="shared" ref="I182:Q182" si="96">I10/I$140*100</f>
        <v>0</v>
      </c>
      <c r="J182" s="751">
        <f t="shared" si="96"/>
        <v>0</v>
      </c>
      <c r="K182" s="748">
        <f t="shared" si="96"/>
        <v>0.19517718745402882</v>
      </c>
      <c r="L182" s="750">
        <f t="shared" si="96"/>
        <v>0.17597008225890848</v>
      </c>
      <c r="M182" s="749">
        <f t="shared" si="96"/>
        <v>0.17610649622257993</v>
      </c>
      <c r="N182" s="749">
        <f t="shared" si="96"/>
        <v>0.17623788796050766</v>
      </c>
      <c r="O182" s="750">
        <f t="shared" si="96"/>
        <v>0</v>
      </c>
      <c r="P182" s="749">
        <f t="shared" si="96"/>
        <v>0</v>
      </c>
      <c r="Q182" s="749">
        <f t="shared" si="96"/>
        <v>0</v>
      </c>
      <c r="R182" s="748">
        <f t="shared" si="91"/>
        <v>-1.9207105195120339E-2</v>
      </c>
      <c r="T182" s="696"/>
      <c r="U182" s="696"/>
      <c r="V182" s="696"/>
      <c r="W182" s="696"/>
      <c r="X182" s="696"/>
      <c r="Y182" s="696"/>
      <c r="Z182" s="696"/>
      <c r="AA182" s="696"/>
      <c r="AB182" s="696"/>
      <c r="AC182" s="696"/>
      <c r="AD182" s="696"/>
      <c r="AE182" s="696"/>
      <c r="AF182" s="696"/>
      <c r="AG182" s="696"/>
    </row>
    <row r="183" spans="1:33" s="697" customFormat="1" x14ac:dyDescent="0.2">
      <c r="A183" s="690" t="s">
        <v>864</v>
      </c>
      <c r="B183" s="779"/>
      <c r="C183" s="787">
        <f t="shared" si="89"/>
        <v>9.4566369163556693E-3</v>
      </c>
      <c r="D183" s="750">
        <f t="shared" si="89"/>
        <v>9.6635619181822639E-3</v>
      </c>
      <c r="E183" s="749">
        <f t="shared" si="89"/>
        <v>9.2580330771577166E-3</v>
      </c>
      <c r="F183" s="749">
        <f t="shared" si="89"/>
        <v>8.772544089483145E-3</v>
      </c>
      <c r="G183" s="751">
        <f t="shared" si="89"/>
        <v>8.3013959073397706E-3</v>
      </c>
      <c r="H183" s="732"/>
      <c r="I183" s="750">
        <f t="shared" ref="I183:Q183" si="97">I11/I$140*100</f>
        <v>0</v>
      </c>
      <c r="J183" s="751">
        <f t="shared" si="97"/>
        <v>0</v>
      </c>
      <c r="K183" s="748">
        <f t="shared" si="97"/>
        <v>9.6635619181822639E-3</v>
      </c>
      <c r="L183" s="750">
        <f t="shared" si="97"/>
        <v>9.2580330771577166E-3</v>
      </c>
      <c r="M183" s="749">
        <f t="shared" si="97"/>
        <v>8.772544089483145E-3</v>
      </c>
      <c r="N183" s="749">
        <f t="shared" si="97"/>
        <v>8.3013959073397706E-3</v>
      </c>
      <c r="O183" s="750">
        <f t="shared" si="97"/>
        <v>0</v>
      </c>
      <c r="P183" s="749">
        <f t="shared" si="97"/>
        <v>0</v>
      </c>
      <c r="Q183" s="749">
        <f t="shared" si="97"/>
        <v>0</v>
      </c>
      <c r="R183" s="748">
        <f t="shared" si="91"/>
        <v>-4.0552884102454737E-4</v>
      </c>
      <c r="T183" s="696"/>
      <c r="U183" s="696"/>
      <c r="V183" s="696"/>
      <c r="W183" s="696"/>
      <c r="X183" s="696"/>
      <c r="Y183" s="696"/>
      <c r="Z183" s="696"/>
      <c r="AA183" s="696"/>
      <c r="AB183" s="696"/>
      <c r="AC183" s="696"/>
      <c r="AD183" s="696"/>
      <c r="AE183" s="696"/>
      <c r="AF183" s="696"/>
      <c r="AG183" s="696"/>
    </row>
    <row r="184" spans="1:33" s="697" customFormat="1" x14ac:dyDescent="0.2">
      <c r="A184" s="690" t="s">
        <v>863</v>
      </c>
      <c r="B184" s="779"/>
      <c r="C184" s="787">
        <f t="shared" si="89"/>
        <v>0.20367108112887208</v>
      </c>
      <c r="D184" s="750">
        <f t="shared" si="89"/>
        <v>0.14088538238990789</v>
      </c>
      <c r="E184" s="749">
        <f t="shared" si="89"/>
        <v>0.14111482272300049</v>
      </c>
      <c r="F184" s="749">
        <f t="shared" si="89"/>
        <v>7.0371632338945611E-2</v>
      </c>
      <c r="G184" s="751">
        <f t="shared" si="89"/>
        <v>6.9955471056186519E-2</v>
      </c>
      <c r="H184" s="732"/>
      <c r="I184" s="750">
        <f t="shared" ref="I184:Q184" si="98">I12/I$140*100</f>
        <v>0</v>
      </c>
      <c r="J184" s="751">
        <f t="shared" si="98"/>
        <v>0</v>
      </c>
      <c r="K184" s="748">
        <f t="shared" si="98"/>
        <v>0.14088538238990789</v>
      </c>
      <c r="L184" s="750">
        <f t="shared" si="98"/>
        <v>0.14111482272300049</v>
      </c>
      <c r="M184" s="749">
        <f t="shared" si="98"/>
        <v>7.0371632338945611E-2</v>
      </c>
      <c r="N184" s="749">
        <f t="shared" si="98"/>
        <v>6.9955471056186519E-2</v>
      </c>
      <c r="O184" s="750">
        <f t="shared" si="98"/>
        <v>0</v>
      </c>
      <c r="P184" s="749">
        <f t="shared" si="98"/>
        <v>0</v>
      </c>
      <c r="Q184" s="749">
        <f t="shared" si="98"/>
        <v>0</v>
      </c>
      <c r="R184" s="748">
        <f t="shared" si="91"/>
        <v>2.2944033309260647E-4</v>
      </c>
      <c r="T184" s="696"/>
      <c r="U184" s="696"/>
      <c r="V184" s="696"/>
      <c r="W184" s="696"/>
      <c r="X184" s="696"/>
      <c r="Y184" s="696"/>
      <c r="Z184" s="696"/>
      <c r="AA184" s="696"/>
      <c r="AB184" s="696"/>
      <c r="AC184" s="696"/>
      <c r="AD184" s="696"/>
      <c r="AE184" s="696"/>
      <c r="AF184" s="696"/>
      <c r="AG184" s="696"/>
    </row>
    <row r="185" spans="1:33" s="697" customFormat="1" x14ac:dyDescent="0.2">
      <c r="A185" s="690" t="s">
        <v>862</v>
      </c>
      <c r="B185" s="779"/>
      <c r="C185" s="787">
        <f t="shared" si="89"/>
        <v>0.19702080305896838</v>
      </c>
      <c r="D185" s="750">
        <f t="shared" si="89"/>
        <v>0.19356287309243789</v>
      </c>
      <c r="E185" s="749">
        <f t="shared" si="89"/>
        <v>0.1797941171364873</v>
      </c>
      <c r="F185" s="749">
        <f t="shared" si="89"/>
        <v>0.17036575765764708</v>
      </c>
      <c r="G185" s="751">
        <f t="shared" si="89"/>
        <v>0.1612159014470517</v>
      </c>
      <c r="H185" s="732"/>
      <c r="I185" s="750">
        <f t="shared" ref="I185:Q185" si="99">I13/I$140*100</f>
        <v>0</v>
      </c>
      <c r="J185" s="751">
        <f t="shared" si="99"/>
        <v>0</v>
      </c>
      <c r="K185" s="748">
        <f t="shared" si="99"/>
        <v>0.19356287309243789</v>
      </c>
      <c r="L185" s="750">
        <f t="shared" si="99"/>
        <v>0.1797941171364873</v>
      </c>
      <c r="M185" s="749">
        <f t="shared" si="99"/>
        <v>0.17036575765764708</v>
      </c>
      <c r="N185" s="749">
        <f t="shared" si="99"/>
        <v>0.1612159014470517</v>
      </c>
      <c r="O185" s="750">
        <f t="shared" si="99"/>
        <v>0</v>
      </c>
      <c r="P185" s="749">
        <f t="shared" si="99"/>
        <v>0</v>
      </c>
      <c r="Q185" s="749">
        <f t="shared" si="99"/>
        <v>0</v>
      </c>
      <c r="R185" s="748">
        <f t="shared" si="91"/>
        <v>-1.376875595595059E-2</v>
      </c>
      <c r="T185" s="696"/>
      <c r="U185" s="696"/>
      <c r="V185" s="696"/>
      <c r="W185" s="696"/>
      <c r="X185" s="696"/>
      <c r="Y185" s="696"/>
      <c r="Z185" s="696"/>
      <c r="AA185" s="696"/>
      <c r="AB185" s="696"/>
      <c r="AC185" s="696"/>
      <c r="AD185" s="696"/>
      <c r="AE185" s="696"/>
      <c r="AF185" s="696"/>
      <c r="AG185" s="696"/>
    </row>
    <row r="186" spans="1:33" s="697" customFormat="1" x14ac:dyDescent="0.2">
      <c r="A186" s="690" t="s">
        <v>861</v>
      </c>
      <c r="B186" s="779"/>
      <c r="C186" s="787">
        <f t="shared" si="89"/>
        <v>4.3036685550336434E-2</v>
      </c>
      <c r="D186" s="750">
        <f t="shared" si="89"/>
        <v>1.1025341251345263E-2</v>
      </c>
      <c r="E186" s="749">
        <f t="shared" si="89"/>
        <v>1.0514855953913188E-2</v>
      </c>
      <c r="F186" s="749">
        <f t="shared" si="89"/>
        <v>1.0339439085429615E-2</v>
      </c>
      <c r="G186" s="751">
        <f t="shared" si="89"/>
        <v>1.0169943796801254E-2</v>
      </c>
      <c r="H186" s="732"/>
      <c r="I186" s="750">
        <f t="shared" ref="I186:Q186" si="100">I14/I$140*100</f>
        <v>0</v>
      </c>
      <c r="J186" s="751">
        <f t="shared" si="100"/>
        <v>0</v>
      </c>
      <c r="K186" s="748">
        <f t="shared" si="100"/>
        <v>1.1025341251345263E-2</v>
      </c>
      <c r="L186" s="750">
        <f t="shared" si="100"/>
        <v>1.1072437330545748E-2</v>
      </c>
      <c r="M186" s="749">
        <f t="shared" si="100"/>
        <v>1.1056757019146714E-2</v>
      </c>
      <c r="N186" s="749">
        <f t="shared" si="100"/>
        <v>1.0972683724342134E-2</v>
      </c>
      <c r="O186" s="750">
        <f t="shared" si="100"/>
        <v>-5.5758137663256056E-4</v>
      </c>
      <c r="P186" s="749">
        <f t="shared" si="100"/>
        <v>-7.1731793371709852E-4</v>
      </c>
      <c r="Q186" s="749">
        <f t="shared" si="100"/>
        <v>-8.0273992754087929E-4</v>
      </c>
      <c r="R186" s="748">
        <f t="shared" si="91"/>
        <v>4.7096079200484656E-5</v>
      </c>
      <c r="T186" s="696"/>
      <c r="U186" s="696"/>
      <c r="V186" s="696"/>
      <c r="W186" s="696"/>
      <c r="X186" s="696"/>
      <c r="Y186" s="696"/>
      <c r="Z186" s="696"/>
      <c r="AA186" s="696"/>
      <c r="AB186" s="696"/>
      <c r="AC186" s="696"/>
      <c r="AD186" s="696"/>
      <c r="AE186" s="696"/>
      <c r="AF186" s="696"/>
      <c r="AG186" s="696"/>
    </row>
    <row r="187" spans="1:33" s="697" customFormat="1" x14ac:dyDescent="0.2">
      <c r="A187" s="690" t="s">
        <v>860</v>
      </c>
      <c r="B187" s="779"/>
      <c r="C187" s="787">
        <f t="shared" ref="C187:G196" si="101">C15/C$140*100</f>
        <v>6.9754795924743651E-2</v>
      </c>
      <c r="D187" s="750">
        <f t="shared" si="101"/>
        <v>6.7909598395750906E-2</v>
      </c>
      <c r="E187" s="749">
        <f t="shared" si="101"/>
        <v>6.7096684596479994E-2</v>
      </c>
      <c r="F187" s="749">
        <f t="shared" si="101"/>
        <v>6.5673062236373689E-2</v>
      </c>
      <c r="G187" s="751">
        <f t="shared" si="101"/>
        <v>6.4440775392894278E-2</v>
      </c>
      <c r="H187" s="732"/>
      <c r="I187" s="750">
        <f t="shared" ref="I187:Q187" si="102">I15/I$140*100</f>
        <v>0</v>
      </c>
      <c r="J187" s="751">
        <f t="shared" si="102"/>
        <v>0</v>
      </c>
      <c r="K187" s="748">
        <f t="shared" si="102"/>
        <v>6.7909598395750906E-2</v>
      </c>
      <c r="L187" s="750">
        <f t="shared" si="102"/>
        <v>6.7096684596479994E-2</v>
      </c>
      <c r="M187" s="749">
        <f t="shared" si="102"/>
        <v>6.5673062236373689E-2</v>
      </c>
      <c r="N187" s="749">
        <f t="shared" si="102"/>
        <v>6.4440775392894278E-2</v>
      </c>
      <c r="O187" s="750">
        <f t="shared" si="102"/>
        <v>0</v>
      </c>
      <c r="P187" s="749">
        <f t="shared" si="102"/>
        <v>0</v>
      </c>
      <c r="Q187" s="749">
        <f t="shared" si="102"/>
        <v>0</v>
      </c>
      <c r="R187" s="748">
        <f t="shared" si="91"/>
        <v>-8.1291379927091179E-4</v>
      </c>
      <c r="T187" s="696"/>
      <c r="U187" s="696"/>
      <c r="V187" s="696"/>
      <c r="W187" s="696"/>
      <c r="X187" s="696"/>
      <c r="Y187" s="696"/>
      <c r="Z187" s="696"/>
      <c r="AA187" s="696"/>
      <c r="AB187" s="696"/>
      <c r="AC187" s="696"/>
      <c r="AD187" s="696"/>
      <c r="AE187" s="696"/>
      <c r="AF187" s="696"/>
      <c r="AG187" s="696"/>
    </row>
    <row r="188" spans="1:33" s="697" customFormat="1" x14ac:dyDescent="0.2">
      <c r="A188" s="690" t="s">
        <v>1</v>
      </c>
      <c r="B188" s="779"/>
      <c r="C188" s="748">
        <f t="shared" si="101"/>
        <v>0.33416898336189554</v>
      </c>
      <c r="D188" s="750">
        <f t="shared" si="101"/>
        <v>0.30785568468349933</v>
      </c>
      <c r="E188" s="749">
        <f t="shared" si="101"/>
        <v>0.30430414716830473</v>
      </c>
      <c r="F188" s="749">
        <f t="shared" si="101"/>
        <v>0.28934168321368758</v>
      </c>
      <c r="G188" s="751">
        <f t="shared" si="101"/>
        <v>0.26800375799825205</v>
      </c>
      <c r="H188" s="732"/>
      <c r="I188" s="750">
        <f t="shared" ref="I188:Q188" si="103">I16/I$140*100</f>
        <v>0</v>
      </c>
      <c r="J188" s="751">
        <f t="shared" si="103"/>
        <v>0</v>
      </c>
      <c r="K188" s="748">
        <f t="shared" si="103"/>
        <v>0.30785568468349933</v>
      </c>
      <c r="L188" s="750">
        <f t="shared" si="103"/>
        <v>0.30502295164902243</v>
      </c>
      <c r="M188" s="749">
        <f t="shared" si="103"/>
        <v>0.30137267803221712</v>
      </c>
      <c r="N188" s="749">
        <f t="shared" si="103"/>
        <v>0.29782947804962145</v>
      </c>
      <c r="O188" s="750">
        <f t="shared" si="103"/>
        <v>-7.1880448071771116E-4</v>
      </c>
      <c r="P188" s="749">
        <f t="shared" si="103"/>
        <v>-1.2030994818529525E-2</v>
      </c>
      <c r="Q188" s="749">
        <f t="shared" si="103"/>
        <v>-2.9825720051369419E-2</v>
      </c>
      <c r="R188" s="748">
        <f t="shared" si="91"/>
        <v>-2.8327330344768975E-3</v>
      </c>
      <c r="T188" s="696"/>
      <c r="U188" s="696"/>
      <c r="V188" s="696"/>
      <c r="W188" s="696"/>
      <c r="X188" s="696"/>
      <c r="Y188" s="696"/>
      <c r="Z188" s="696"/>
      <c r="AA188" s="696"/>
      <c r="AB188" s="696"/>
      <c r="AC188" s="696"/>
      <c r="AD188" s="696"/>
      <c r="AE188" s="696"/>
      <c r="AF188" s="696"/>
      <c r="AG188" s="696"/>
    </row>
    <row r="189" spans="1:33" s="697" customFormat="1" x14ac:dyDescent="0.2">
      <c r="A189" s="621" t="s">
        <v>665</v>
      </c>
      <c r="B189" s="786" t="s">
        <v>859</v>
      </c>
      <c r="C189" s="756">
        <f t="shared" si="101"/>
        <v>6.8073200921625903</v>
      </c>
      <c r="D189" s="785">
        <f t="shared" si="101"/>
        <v>7.0735771193198973</v>
      </c>
      <c r="E189" s="781">
        <f t="shared" si="101"/>
        <v>7.1021032191826681</v>
      </c>
      <c r="F189" s="781">
        <f t="shared" si="101"/>
        <v>7.038635429027976</v>
      </c>
      <c r="G189" s="783">
        <f t="shared" si="101"/>
        <v>7.1397152593630304</v>
      </c>
      <c r="H189" s="784"/>
      <c r="I189" s="782">
        <f t="shared" ref="I189:Q189" si="104">I17/I$140*100</f>
        <v>0</v>
      </c>
      <c r="J189" s="783">
        <f t="shared" si="104"/>
        <v>0</v>
      </c>
      <c r="K189" s="756">
        <f t="shared" si="104"/>
        <v>7.0735771193198973</v>
      </c>
      <c r="L189" s="782">
        <f t="shared" si="104"/>
        <v>7.1128949580769723</v>
      </c>
      <c r="M189" s="781">
        <f t="shared" si="104"/>
        <v>7.0431451868736135</v>
      </c>
      <c r="N189" s="781">
        <f t="shared" si="104"/>
        <v>7.1471804450670735</v>
      </c>
      <c r="O189" s="782">
        <f t="shared" si="104"/>
        <v>-1.0791738894305332E-2</v>
      </c>
      <c r="P189" s="781">
        <f t="shared" si="104"/>
        <v>-4.5097578456367452E-3</v>
      </c>
      <c r="Q189" s="781">
        <f t="shared" si="104"/>
        <v>-7.4651857040425812E-3</v>
      </c>
      <c r="R189" s="780">
        <f t="shared" si="91"/>
        <v>3.9317838757074952E-2</v>
      </c>
      <c r="T189" s="696"/>
      <c r="U189" s="696"/>
      <c r="V189" s="696"/>
      <c r="W189" s="696"/>
      <c r="X189" s="696"/>
      <c r="Y189" s="696"/>
      <c r="Z189" s="696"/>
      <c r="AA189" s="696"/>
      <c r="AB189" s="696"/>
      <c r="AC189" s="696"/>
      <c r="AD189" s="696"/>
      <c r="AE189" s="696"/>
      <c r="AF189" s="696"/>
      <c r="AG189" s="696"/>
    </row>
    <row r="190" spans="1:33" s="697" customFormat="1" x14ac:dyDescent="0.2">
      <c r="A190" s="690" t="s">
        <v>858</v>
      </c>
      <c r="B190" s="779"/>
      <c r="C190" s="787">
        <f t="shared" si="101"/>
        <v>3.0287589294142521</v>
      </c>
      <c r="D190" s="762">
        <f t="shared" si="101"/>
        <v>3.1261823465498066</v>
      </c>
      <c r="E190" s="749">
        <f t="shared" si="101"/>
        <v>3.1679636642289069</v>
      </c>
      <c r="F190" s="749">
        <f t="shared" si="101"/>
        <v>3.1825486717345579</v>
      </c>
      <c r="G190" s="751">
        <f t="shared" si="101"/>
        <v>3.2083376416893206</v>
      </c>
      <c r="H190" s="732"/>
      <c r="I190" s="762">
        <f t="shared" ref="I190:Q190" si="105">I18/I$140*100</f>
        <v>0</v>
      </c>
      <c r="J190" s="769">
        <f t="shared" si="105"/>
        <v>0</v>
      </c>
      <c r="K190" s="748">
        <f t="shared" si="105"/>
        <v>3.1261823465498066</v>
      </c>
      <c r="L190" s="750">
        <f t="shared" si="105"/>
        <v>3.1736017597504209</v>
      </c>
      <c r="M190" s="749">
        <f t="shared" si="105"/>
        <v>3.1881061202429763</v>
      </c>
      <c r="N190" s="749">
        <f t="shared" si="105"/>
        <v>3.2138389953469759</v>
      </c>
      <c r="O190" s="750">
        <f t="shared" si="105"/>
        <v>-5.6380955215145677E-3</v>
      </c>
      <c r="P190" s="749">
        <f t="shared" si="105"/>
        <v>-5.5574485084184397E-3</v>
      </c>
      <c r="Q190" s="749">
        <f t="shared" si="105"/>
        <v>-5.5013536576556102E-3</v>
      </c>
      <c r="R190" s="748">
        <f t="shared" si="91"/>
        <v>4.7419413200614269E-2</v>
      </c>
      <c r="T190" s="696"/>
      <c r="U190" s="696"/>
      <c r="V190" s="696"/>
      <c r="W190" s="696"/>
      <c r="X190" s="696"/>
      <c r="Y190" s="696"/>
      <c r="Z190" s="696"/>
      <c r="AA190" s="696"/>
      <c r="AB190" s="696"/>
      <c r="AC190" s="696"/>
      <c r="AD190" s="696"/>
      <c r="AE190" s="696"/>
      <c r="AF190" s="696"/>
      <c r="AG190" s="696"/>
    </row>
    <row r="191" spans="1:33" s="697" customFormat="1" x14ac:dyDescent="0.2">
      <c r="A191" s="690" t="s">
        <v>857</v>
      </c>
      <c r="B191" s="779"/>
      <c r="C191" s="787">
        <f t="shared" si="101"/>
        <v>3.1143722852785825</v>
      </c>
      <c r="D191" s="762">
        <f t="shared" si="101"/>
        <v>3.3229944950718888</v>
      </c>
      <c r="E191" s="749">
        <f t="shared" si="101"/>
        <v>3.3192300347932613</v>
      </c>
      <c r="F191" s="749">
        <f t="shared" si="101"/>
        <v>3.3440706841653838</v>
      </c>
      <c r="G191" s="751">
        <f t="shared" si="101"/>
        <v>3.4231628336196307</v>
      </c>
      <c r="H191" s="732"/>
      <c r="I191" s="750">
        <f t="shared" ref="I191:Q191" si="106">I19/I$140*100</f>
        <v>0</v>
      </c>
      <c r="J191" s="751">
        <f t="shared" si="106"/>
        <v>0</v>
      </c>
      <c r="K191" s="748">
        <f t="shared" si="106"/>
        <v>3.3229944950718888</v>
      </c>
      <c r="L191" s="750">
        <f t="shared" si="106"/>
        <v>3.3159850609688046</v>
      </c>
      <c r="M191" s="749">
        <f t="shared" si="106"/>
        <v>3.3409958759737282</v>
      </c>
      <c r="N191" s="749">
        <f t="shared" si="106"/>
        <v>3.4231628336196307</v>
      </c>
      <c r="O191" s="750">
        <f t="shared" si="106"/>
        <v>3.2449738244566982E-3</v>
      </c>
      <c r="P191" s="749">
        <f t="shared" si="106"/>
        <v>3.0748081916558249E-3</v>
      </c>
      <c r="Q191" s="749">
        <f t="shared" si="106"/>
        <v>0</v>
      </c>
      <c r="R191" s="748">
        <f t="shared" si="91"/>
        <v>-7.0094341030841889E-3</v>
      </c>
      <c r="T191" s="696"/>
      <c r="U191" s="696"/>
      <c r="V191" s="696"/>
      <c r="W191" s="696"/>
      <c r="X191" s="696"/>
      <c r="Y191" s="696"/>
      <c r="Z191" s="696"/>
      <c r="AA191" s="696"/>
      <c r="AB191" s="696"/>
      <c r="AC191" s="696"/>
      <c r="AD191" s="696"/>
      <c r="AE191" s="696"/>
      <c r="AF191" s="696"/>
      <c r="AG191" s="696"/>
    </row>
    <row r="192" spans="1:33" s="697" customFormat="1" x14ac:dyDescent="0.2">
      <c r="A192" s="690" t="s">
        <v>856</v>
      </c>
      <c r="B192" s="779"/>
      <c r="C192" s="787">
        <f t="shared" si="101"/>
        <v>0.2327477667323895</v>
      </c>
      <c r="D192" s="762">
        <f t="shared" si="101"/>
        <v>0.20511857661605642</v>
      </c>
      <c r="E192" s="749">
        <f t="shared" si="101"/>
        <v>0.20682895255667236</v>
      </c>
      <c r="F192" s="749">
        <f t="shared" si="101"/>
        <v>0.2112617640493003</v>
      </c>
      <c r="G192" s="751">
        <f t="shared" si="101"/>
        <v>0.21910797573978638</v>
      </c>
      <c r="H192" s="732"/>
      <c r="I192" s="762">
        <f t="shared" ref="I192:Q192" si="107">I20/I$140*100</f>
        <v>0</v>
      </c>
      <c r="J192" s="769">
        <f t="shared" si="107"/>
        <v>0</v>
      </c>
      <c r="K192" s="748">
        <f t="shared" si="107"/>
        <v>0.20511857661605642</v>
      </c>
      <c r="L192" s="750">
        <f t="shared" si="107"/>
        <v>0.213282941382158</v>
      </c>
      <c r="M192" s="749">
        <f t="shared" si="107"/>
        <v>0.2112617640493003</v>
      </c>
      <c r="N192" s="749">
        <f t="shared" si="107"/>
        <v>0.21910797573978638</v>
      </c>
      <c r="O192" s="750">
        <f t="shared" si="107"/>
        <v>-6.4539888254856459E-3</v>
      </c>
      <c r="P192" s="749">
        <f t="shared" si="107"/>
        <v>0</v>
      </c>
      <c r="Q192" s="749">
        <f t="shared" si="107"/>
        <v>0</v>
      </c>
      <c r="R192" s="748">
        <f t="shared" si="91"/>
        <v>8.1643647661015784E-3</v>
      </c>
      <c r="T192" s="696"/>
      <c r="U192" s="696"/>
      <c r="V192" s="696"/>
      <c r="W192" s="696"/>
      <c r="X192" s="696"/>
      <c r="Y192" s="696"/>
      <c r="Z192" s="696"/>
      <c r="AA192" s="696"/>
      <c r="AB192" s="696"/>
      <c r="AC192" s="696"/>
      <c r="AD192" s="696"/>
      <c r="AE192" s="696"/>
      <c r="AF192" s="696"/>
      <c r="AG192" s="696"/>
    </row>
    <row r="193" spans="1:33" s="697" customFormat="1" x14ac:dyDescent="0.2">
      <c r="A193" s="690" t="s">
        <v>855</v>
      </c>
      <c r="B193" s="779"/>
      <c r="C193" s="787">
        <f t="shared" si="101"/>
        <v>0.14201663057009536</v>
      </c>
      <c r="D193" s="762">
        <f t="shared" si="101"/>
        <v>0.13550046326047627</v>
      </c>
      <c r="E193" s="749">
        <f t="shared" si="101"/>
        <v>0.13337251605127479</v>
      </c>
      <c r="F193" s="749">
        <f t="shared" si="101"/>
        <v>0.13045669772414847</v>
      </c>
      <c r="G193" s="751">
        <f t="shared" si="101"/>
        <v>0.12800097841374672</v>
      </c>
      <c r="H193" s="732"/>
      <c r="I193" s="762">
        <f t="shared" ref="I193:Q193" si="108">I21/I$140*100</f>
        <v>0</v>
      </c>
      <c r="J193" s="769">
        <f t="shared" si="108"/>
        <v>0</v>
      </c>
      <c r="K193" s="748">
        <f t="shared" si="108"/>
        <v>0.13550046326047627</v>
      </c>
      <c r="L193" s="750">
        <f t="shared" si="108"/>
        <v>0.13337251605127479</v>
      </c>
      <c r="M193" s="749">
        <f t="shared" si="108"/>
        <v>0.13045669772414847</v>
      </c>
      <c r="N193" s="749">
        <f t="shared" si="108"/>
        <v>0.12800097841374672</v>
      </c>
      <c r="O193" s="750">
        <f t="shared" si="108"/>
        <v>0</v>
      </c>
      <c r="P193" s="749">
        <f t="shared" si="108"/>
        <v>0</v>
      </c>
      <c r="Q193" s="749">
        <f t="shared" si="108"/>
        <v>0</v>
      </c>
      <c r="R193" s="748">
        <f t="shared" si="91"/>
        <v>-2.1279472092014806E-3</v>
      </c>
      <c r="T193" s="696"/>
      <c r="U193" s="696"/>
      <c r="V193" s="696"/>
      <c r="W193" s="696"/>
      <c r="X193" s="696"/>
      <c r="Y193" s="696"/>
      <c r="Z193" s="696"/>
      <c r="AA193" s="696"/>
      <c r="AB193" s="696"/>
      <c r="AC193" s="696"/>
      <c r="AD193" s="696"/>
      <c r="AE193" s="696"/>
      <c r="AF193" s="696"/>
      <c r="AG193" s="696"/>
    </row>
    <row r="194" spans="1:33" s="697" customFormat="1" x14ac:dyDescent="0.2">
      <c r="A194" s="690" t="s">
        <v>854</v>
      </c>
      <c r="B194" s="779"/>
      <c r="C194" s="787">
        <f t="shared" si="101"/>
        <v>8.5109732247201031E-2</v>
      </c>
      <c r="D194" s="762">
        <f t="shared" si="101"/>
        <v>8.6972057263640379E-2</v>
      </c>
      <c r="E194" s="768">
        <f t="shared" si="101"/>
        <v>8.3322297694419428E-2</v>
      </c>
      <c r="F194" s="768">
        <f t="shared" si="101"/>
        <v>7.8952896805348297E-2</v>
      </c>
      <c r="G194" s="769">
        <f t="shared" si="101"/>
        <v>7.4712563166057927E-2</v>
      </c>
      <c r="H194" s="732"/>
      <c r="I194" s="762">
        <f t="shared" ref="I194:Q194" si="109">I22/I$140*100</f>
        <v>0</v>
      </c>
      <c r="J194" s="769">
        <f t="shared" si="109"/>
        <v>0</v>
      </c>
      <c r="K194" s="748">
        <f t="shared" si="109"/>
        <v>8.6972057263640379E-2</v>
      </c>
      <c r="L194" s="750">
        <f t="shared" si="109"/>
        <v>8.3322297694419428E-2</v>
      </c>
      <c r="M194" s="749">
        <f t="shared" si="109"/>
        <v>7.8952896805348297E-2</v>
      </c>
      <c r="N194" s="749">
        <f t="shared" si="109"/>
        <v>7.4712563166057927E-2</v>
      </c>
      <c r="O194" s="750">
        <f t="shared" si="109"/>
        <v>0</v>
      </c>
      <c r="P194" s="749">
        <f t="shared" si="109"/>
        <v>0</v>
      </c>
      <c r="Q194" s="749">
        <f t="shared" si="109"/>
        <v>0</v>
      </c>
      <c r="R194" s="748">
        <f t="shared" si="91"/>
        <v>-3.6497595692209506E-3</v>
      </c>
      <c r="T194" s="696"/>
      <c r="U194" s="696"/>
      <c r="V194" s="696"/>
      <c r="W194" s="696"/>
      <c r="X194" s="696"/>
      <c r="Y194" s="696"/>
      <c r="Z194" s="696"/>
      <c r="AA194" s="696"/>
      <c r="AB194" s="696"/>
      <c r="AC194" s="696"/>
      <c r="AD194" s="696"/>
      <c r="AE194" s="696"/>
      <c r="AF194" s="696"/>
      <c r="AG194" s="696"/>
    </row>
    <row r="195" spans="1:33" s="697" customFormat="1" x14ac:dyDescent="0.2">
      <c r="A195" s="690" t="s">
        <v>853</v>
      </c>
      <c r="B195" s="779"/>
      <c r="C195" s="787">
        <f t="shared" si="101"/>
        <v>9.4953260590654245E-2</v>
      </c>
      <c r="D195" s="762">
        <f t="shared" si="101"/>
        <v>9.4259957519401458E-2</v>
      </c>
      <c r="E195" s="768">
        <f t="shared" si="101"/>
        <v>9.4791178432641676E-2</v>
      </c>
      <c r="F195" s="768">
        <f t="shared" si="101"/>
        <v>0</v>
      </c>
      <c r="G195" s="769">
        <f t="shared" si="101"/>
        <v>0</v>
      </c>
      <c r="H195" s="732"/>
      <c r="I195" s="762">
        <f t="shared" ref="I195:Q195" si="110">I23/I$140*100</f>
        <v>0</v>
      </c>
      <c r="J195" s="769">
        <f t="shared" si="110"/>
        <v>0</v>
      </c>
      <c r="K195" s="748">
        <f t="shared" si="110"/>
        <v>9.4259957519401458E-2</v>
      </c>
      <c r="L195" s="750">
        <f t="shared" si="110"/>
        <v>9.4791178432641676E-2</v>
      </c>
      <c r="M195" s="749">
        <f t="shared" si="110"/>
        <v>0</v>
      </c>
      <c r="N195" s="749">
        <f t="shared" si="110"/>
        <v>0</v>
      </c>
      <c r="O195" s="750">
        <f t="shared" si="110"/>
        <v>0</v>
      </c>
      <c r="P195" s="749">
        <f t="shared" si="110"/>
        <v>0</v>
      </c>
      <c r="Q195" s="749">
        <f t="shared" si="110"/>
        <v>0</v>
      </c>
      <c r="R195" s="748">
        <f t="shared" si="91"/>
        <v>5.3122091324021847E-4</v>
      </c>
      <c r="T195" s="696"/>
      <c r="U195" s="696"/>
      <c r="V195" s="696"/>
      <c r="W195" s="696"/>
      <c r="X195" s="696"/>
      <c r="Y195" s="696"/>
      <c r="Z195" s="696"/>
      <c r="AA195" s="696"/>
      <c r="AB195" s="696"/>
      <c r="AC195" s="696"/>
      <c r="AD195" s="696"/>
      <c r="AE195" s="696"/>
      <c r="AF195" s="696"/>
      <c r="AG195" s="696"/>
    </row>
    <row r="196" spans="1:33" s="697" customFormat="1" x14ac:dyDescent="0.2">
      <c r="A196" s="690" t="s">
        <v>1</v>
      </c>
      <c r="B196" s="779"/>
      <c r="C196" s="767">
        <f t="shared" si="101"/>
        <v>0.10936148732941654</v>
      </c>
      <c r="D196" s="762">
        <f t="shared" si="101"/>
        <v>0.10254922303862812</v>
      </c>
      <c r="E196" s="768">
        <f t="shared" si="101"/>
        <v>9.6594575425490617E-2</v>
      </c>
      <c r="F196" s="768">
        <f t="shared" si="101"/>
        <v>9.1344714549236289E-2</v>
      </c>
      <c r="G196" s="769">
        <f t="shared" si="101"/>
        <v>8.6393266734487884E-2</v>
      </c>
      <c r="H196" s="732"/>
      <c r="I196" s="750">
        <f t="shared" ref="I196:Q196" si="111">I24/I$140*100</f>
        <v>0</v>
      </c>
      <c r="J196" s="751">
        <f t="shared" si="111"/>
        <v>0</v>
      </c>
      <c r="K196" s="748">
        <f t="shared" si="111"/>
        <v>0.10254922303862812</v>
      </c>
      <c r="L196" s="750">
        <f t="shared" si="111"/>
        <v>9.853920379725245E-2</v>
      </c>
      <c r="M196" s="749">
        <f t="shared" si="111"/>
        <v>9.3371832078110423E-2</v>
      </c>
      <c r="N196" s="749">
        <f t="shared" si="111"/>
        <v>8.8357098780874846E-2</v>
      </c>
      <c r="O196" s="750">
        <f t="shared" si="111"/>
        <v>-1.9446283717618178E-3</v>
      </c>
      <c r="P196" s="749">
        <f t="shared" si="111"/>
        <v>-2.0271175288741304E-3</v>
      </c>
      <c r="Q196" s="749">
        <f t="shared" si="111"/>
        <v>-1.9638320463869715E-3</v>
      </c>
      <c r="R196" s="748">
        <f t="shared" si="91"/>
        <v>-4.010019241375673E-3</v>
      </c>
      <c r="T196" s="696"/>
      <c r="U196" s="696"/>
      <c r="V196" s="696"/>
      <c r="W196" s="696"/>
      <c r="X196" s="696"/>
      <c r="Y196" s="696"/>
      <c r="Z196" s="696"/>
      <c r="AA196" s="696"/>
      <c r="AB196" s="696"/>
      <c r="AC196" s="696"/>
      <c r="AD196" s="696"/>
      <c r="AE196" s="696"/>
      <c r="AF196" s="696"/>
      <c r="AG196" s="696"/>
    </row>
    <row r="197" spans="1:33" s="697" customFormat="1" x14ac:dyDescent="0.2">
      <c r="A197" s="621" t="s">
        <v>651</v>
      </c>
      <c r="B197" s="786" t="s">
        <v>852</v>
      </c>
      <c r="C197" s="756">
        <f t="shared" ref="C197:G206" si="112">C25/C$140*100</f>
        <v>5.3180952178358283E-6</v>
      </c>
      <c r="D197" s="782">
        <f t="shared" si="112"/>
        <v>0</v>
      </c>
      <c r="E197" s="781">
        <f t="shared" si="112"/>
        <v>0</v>
      </c>
      <c r="F197" s="781">
        <f t="shared" si="112"/>
        <v>0</v>
      </c>
      <c r="G197" s="783">
        <f t="shared" si="112"/>
        <v>0</v>
      </c>
      <c r="H197" s="784"/>
      <c r="I197" s="758">
        <f t="shared" ref="I197:Q197" si="113">I25/I$140*100</f>
        <v>0</v>
      </c>
      <c r="J197" s="759">
        <f t="shared" si="113"/>
        <v>0</v>
      </c>
      <c r="K197" s="756">
        <f t="shared" si="113"/>
        <v>0</v>
      </c>
      <c r="L197" s="758">
        <f t="shared" si="113"/>
        <v>0</v>
      </c>
      <c r="M197" s="757">
        <f t="shared" si="113"/>
        <v>0</v>
      </c>
      <c r="N197" s="757">
        <f t="shared" si="113"/>
        <v>0</v>
      </c>
      <c r="O197" s="758">
        <f t="shared" si="113"/>
        <v>0</v>
      </c>
      <c r="P197" s="757">
        <f t="shared" si="113"/>
        <v>0</v>
      </c>
      <c r="Q197" s="757">
        <f t="shared" si="113"/>
        <v>0</v>
      </c>
      <c r="R197" s="756">
        <f t="shared" si="91"/>
        <v>0</v>
      </c>
      <c r="T197" s="696"/>
      <c r="U197" s="696"/>
      <c r="V197" s="696"/>
      <c r="W197" s="696"/>
      <c r="X197" s="696"/>
      <c r="Y197" s="696"/>
      <c r="Z197" s="696"/>
      <c r="AA197" s="696"/>
      <c r="AB197" s="696"/>
      <c r="AC197" s="696"/>
      <c r="AD197" s="696"/>
      <c r="AE197" s="696"/>
      <c r="AF197" s="696"/>
      <c r="AG197" s="696"/>
    </row>
    <row r="198" spans="1:33" s="697" customFormat="1" x14ac:dyDescent="0.2">
      <c r="A198" s="621" t="s">
        <v>605</v>
      </c>
      <c r="B198" s="786" t="s">
        <v>851</v>
      </c>
      <c r="C198" s="780">
        <f t="shared" si="112"/>
        <v>13.679777544077037</v>
      </c>
      <c r="D198" s="785">
        <f t="shared" si="112"/>
        <v>13.751271708076217</v>
      </c>
      <c r="E198" s="781">
        <f t="shared" si="112"/>
        <v>13.525101738671111</v>
      </c>
      <c r="F198" s="781">
        <f t="shared" si="112"/>
        <v>13.303347393403907</v>
      </c>
      <c r="G198" s="783">
        <f t="shared" si="112"/>
        <v>13.214421596259793</v>
      </c>
      <c r="H198" s="784"/>
      <c r="I198" s="782">
        <f t="shared" ref="I198:Q198" si="114">I26/I$140*100</f>
        <v>0</v>
      </c>
      <c r="J198" s="783">
        <f t="shared" si="114"/>
        <v>0.23882948659383541</v>
      </c>
      <c r="K198" s="780">
        <f t="shared" si="114"/>
        <v>13.990101194670054</v>
      </c>
      <c r="L198" s="782">
        <f t="shared" si="114"/>
        <v>13.810896424720243</v>
      </c>
      <c r="M198" s="781">
        <f t="shared" si="114"/>
        <v>13.706334189950645</v>
      </c>
      <c r="N198" s="781">
        <f t="shared" si="114"/>
        <v>13.620627287170084</v>
      </c>
      <c r="O198" s="782">
        <f t="shared" si="114"/>
        <v>-0.28579468604913461</v>
      </c>
      <c r="P198" s="781">
        <f t="shared" si="114"/>
        <v>-0.40298679654673714</v>
      </c>
      <c r="Q198" s="781">
        <f t="shared" si="114"/>
        <v>-0.40620569091029235</v>
      </c>
      <c r="R198" s="780">
        <f t="shared" si="91"/>
        <v>-0.17920476994981094</v>
      </c>
      <c r="T198" s="696"/>
      <c r="U198" s="696"/>
      <c r="V198" s="696"/>
      <c r="W198" s="696"/>
      <c r="X198" s="696"/>
      <c r="Y198" s="696"/>
      <c r="Z198" s="696"/>
      <c r="AA198" s="696"/>
      <c r="AB198" s="696"/>
      <c r="AC198" s="696"/>
      <c r="AD198" s="696"/>
      <c r="AE198" s="696"/>
      <c r="AF198" s="696"/>
      <c r="AG198" s="696"/>
    </row>
    <row r="199" spans="1:33" s="697" customFormat="1" x14ac:dyDescent="0.2">
      <c r="A199" s="690" t="s">
        <v>850</v>
      </c>
      <c r="B199" s="779"/>
      <c r="C199" s="748">
        <f t="shared" si="112"/>
        <v>7.6604874831981444</v>
      </c>
      <c r="D199" s="762">
        <f t="shared" si="112"/>
        <v>7.8354883333204297</v>
      </c>
      <c r="E199" s="749">
        <f t="shared" si="112"/>
        <v>7.840928084833064</v>
      </c>
      <c r="F199" s="749">
        <f t="shared" si="112"/>
        <v>7.7843005016977829</v>
      </c>
      <c r="G199" s="751">
        <f t="shared" si="112"/>
        <v>7.7342539317222858</v>
      </c>
      <c r="H199" s="732"/>
      <c r="I199" s="762">
        <f t="shared" ref="I199:Q199" si="115">I27/I$140*100</f>
        <v>0</v>
      </c>
      <c r="J199" s="769">
        <f t="shared" si="115"/>
        <v>-2.0549925026647157E-2</v>
      </c>
      <c r="K199" s="748">
        <f t="shared" si="115"/>
        <v>7.8149384082937825</v>
      </c>
      <c r="L199" s="750">
        <f t="shared" si="115"/>
        <v>7.8076364141365291</v>
      </c>
      <c r="M199" s="749">
        <f t="shared" si="115"/>
        <v>7.7509064633243652</v>
      </c>
      <c r="N199" s="749">
        <f t="shared" si="115"/>
        <v>7.7007810632466658</v>
      </c>
      <c r="O199" s="750">
        <f t="shared" si="115"/>
        <v>3.3291670696535006E-2</v>
      </c>
      <c r="P199" s="749">
        <f t="shared" si="115"/>
        <v>3.3394038373417735E-2</v>
      </c>
      <c r="Q199" s="749">
        <f t="shared" si="115"/>
        <v>3.3472868475620005E-2</v>
      </c>
      <c r="R199" s="748">
        <f t="shared" si="91"/>
        <v>-7.3019941572534108E-3</v>
      </c>
      <c r="T199" s="696"/>
      <c r="U199" s="696"/>
      <c r="V199" s="696"/>
      <c r="W199" s="696"/>
      <c r="X199" s="696"/>
      <c r="Y199" s="696"/>
      <c r="Z199" s="696"/>
      <c r="AA199" s="696"/>
      <c r="AB199" s="696"/>
      <c r="AC199" s="696"/>
      <c r="AD199" s="696"/>
      <c r="AE199" s="696"/>
      <c r="AF199" s="696"/>
      <c r="AG199" s="696"/>
    </row>
    <row r="200" spans="1:33" s="697" customFormat="1" x14ac:dyDescent="0.2">
      <c r="A200" s="690" t="s">
        <v>849</v>
      </c>
      <c r="B200" s="779"/>
      <c r="C200" s="748">
        <f t="shared" si="112"/>
        <v>3.6941536849746526</v>
      </c>
      <c r="D200" s="762">
        <f t="shared" si="112"/>
        <v>3.7088711155157417</v>
      </c>
      <c r="E200" s="749">
        <f t="shared" si="112"/>
        <v>3.5401722055654341</v>
      </c>
      <c r="F200" s="749">
        <f t="shared" si="112"/>
        <v>3.5572616935531252</v>
      </c>
      <c r="G200" s="751">
        <f t="shared" si="112"/>
        <v>3.5747402478277546</v>
      </c>
      <c r="H200" s="732"/>
      <c r="I200" s="762">
        <f t="shared" ref="I200:Q200" si="116">I28/I$140*100</f>
        <v>0</v>
      </c>
      <c r="J200" s="769">
        <f t="shared" si="116"/>
        <v>0</v>
      </c>
      <c r="K200" s="748">
        <f t="shared" si="116"/>
        <v>3.7088711155157417</v>
      </c>
      <c r="L200" s="750">
        <f t="shared" si="116"/>
        <v>3.5432559846641816</v>
      </c>
      <c r="M200" s="749">
        <f t="shared" si="116"/>
        <v>3.5603177027646251</v>
      </c>
      <c r="N200" s="749">
        <f t="shared" si="116"/>
        <v>3.5777844487805965</v>
      </c>
      <c r="O200" s="762">
        <f t="shared" si="116"/>
        <v>-3.0837790987479886E-3</v>
      </c>
      <c r="P200" s="768">
        <f t="shared" si="116"/>
        <v>-3.0560092115004085E-3</v>
      </c>
      <c r="Q200" s="768">
        <f t="shared" si="116"/>
        <v>-3.0442009528413791E-3</v>
      </c>
      <c r="R200" s="767">
        <f t="shared" si="91"/>
        <v>-0.1656151308515601</v>
      </c>
      <c r="T200" s="696"/>
      <c r="U200" s="696"/>
      <c r="V200" s="696"/>
      <c r="W200" s="696"/>
      <c r="X200" s="696"/>
      <c r="Y200" s="696"/>
      <c r="Z200" s="696"/>
      <c r="AA200" s="696"/>
      <c r="AB200" s="696"/>
      <c r="AC200" s="696"/>
      <c r="AD200" s="696"/>
      <c r="AE200" s="696"/>
      <c r="AF200" s="696"/>
      <c r="AG200" s="696"/>
    </row>
    <row r="201" spans="1:33" s="697" customFormat="1" x14ac:dyDescent="0.2">
      <c r="A201" s="690" t="s">
        <v>848</v>
      </c>
      <c r="B201" s="779"/>
      <c r="C201" s="748">
        <f t="shared" si="112"/>
        <v>1.6108005195779027</v>
      </c>
      <c r="D201" s="750">
        <f t="shared" si="112"/>
        <v>1.7646288367387495</v>
      </c>
      <c r="E201" s="749">
        <f t="shared" si="112"/>
        <v>1.7083789018423317</v>
      </c>
      <c r="F201" s="749">
        <f t="shared" si="112"/>
        <v>1.5427089330403827</v>
      </c>
      <c r="G201" s="751">
        <f t="shared" si="112"/>
        <v>1.5046969419011247</v>
      </c>
      <c r="H201" s="732"/>
      <c r="I201" s="750">
        <f t="shared" ref="I201:Q201" si="117">I29/I$140*100</f>
        <v>0</v>
      </c>
      <c r="J201" s="751">
        <f t="shared" si="117"/>
        <v>0</v>
      </c>
      <c r="K201" s="748">
        <f t="shared" si="117"/>
        <v>1.7646288367387495</v>
      </c>
      <c r="L201" s="750">
        <f t="shared" si="117"/>
        <v>1.7655910662680785</v>
      </c>
      <c r="M201" s="749">
        <f t="shared" si="117"/>
        <v>1.7139515510470449</v>
      </c>
      <c r="N201" s="749">
        <f t="shared" si="117"/>
        <v>1.671719586987205</v>
      </c>
      <c r="O201" s="750">
        <f t="shared" si="117"/>
        <v>-5.7212164425747093E-2</v>
      </c>
      <c r="P201" s="749">
        <f t="shared" si="117"/>
        <v>-0.17124261800666213</v>
      </c>
      <c r="Q201" s="749">
        <f t="shared" si="117"/>
        <v>-0.16702264508608025</v>
      </c>
      <c r="R201" s="748">
        <f t="shared" si="91"/>
        <v>9.6222952932900618E-4</v>
      </c>
      <c r="T201" s="696"/>
      <c r="U201" s="696"/>
      <c r="V201" s="696"/>
      <c r="W201" s="696"/>
      <c r="X201" s="696"/>
      <c r="Y201" s="696"/>
      <c r="Z201" s="696"/>
      <c r="AA201" s="696"/>
      <c r="AB201" s="696"/>
      <c r="AC201" s="696"/>
      <c r="AD201" s="696"/>
      <c r="AE201" s="696"/>
      <c r="AF201" s="696"/>
      <c r="AG201" s="696"/>
    </row>
    <row r="202" spans="1:33" s="697" customFormat="1" x14ac:dyDescent="0.2">
      <c r="A202" s="690" t="s">
        <v>847</v>
      </c>
      <c r="B202" s="779"/>
      <c r="C202" s="748">
        <f t="shared" si="112"/>
        <v>0.27842754560599037</v>
      </c>
      <c r="D202" s="750">
        <f t="shared" si="112"/>
        <v>0.25993816311414275</v>
      </c>
      <c r="E202" s="749">
        <f t="shared" si="112"/>
        <v>0.25607146134178488</v>
      </c>
      <c r="F202" s="749">
        <f t="shared" si="112"/>
        <v>0.24632303697524408</v>
      </c>
      <c r="G202" s="751">
        <f t="shared" si="112"/>
        <v>0.23803361073586721</v>
      </c>
      <c r="H202" s="732"/>
      <c r="I202" s="750">
        <f t="shared" ref="I202:Q202" si="118">I30/I$140*100</f>
        <v>0</v>
      </c>
      <c r="J202" s="751">
        <f t="shared" si="118"/>
        <v>0</v>
      </c>
      <c r="K202" s="748">
        <f t="shared" si="118"/>
        <v>0.25993816311414275</v>
      </c>
      <c r="L202" s="750">
        <f t="shared" si="118"/>
        <v>0.26007990406903397</v>
      </c>
      <c r="M202" s="749">
        <f t="shared" si="118"/>
        <v>0.25247315955075456</v>
      </c>
      <c r="N202" s="749">
        <f t="shared" si="118"/>
        <v>0.24625219175635685</v>
      </c>
      <c r="O202" s="750">
        <f t="shared" si="118"/>
        <v>-4.0084427272491421E-3</v>
      </c>
      <c r="P202" s="749">
        <f t="shared" si="118"/>
        <v>-6.1501225755104813E-3</v>
      </c>
      <c r="Q202" s="749">
        <f t="shared" si="118"/>
        <v>-8.2185810204896455E-3</v>
      </c>
      <c r="R202" s="748">
        <f t="shared" si="91"/>
        <v>1.4174095489122296E-4</v>
      </c>
      <c r="T202" s="696"/>
      <c r="U202" s="696"/>
      <c r="V202" s="696"/>
      <c r="W202" s="696"/>
      <c r="X202" s="696"/>
      <c r="Y202" s="696"/>
      <c r="Z202" s="696"/>
      <c r="AA202" s="696"/>
      <c r="AB202" s="696"/>
      <c r="AC202" s="696"/>
      <c r="AD202" s="696"/>
      <c r="AE202" s="696"/>
      <c r="AF202" s="696"/>
      <c r="AG202" s="696"/>
    </row>
    <row r="203" spans="1:33" s="697" customFormat="1" x14ac:dyDescent="0.2">
      <c r="A203" s="690" t="s">
        <v>846</v>
      </c>
      <c r="B203" s="779"/>
      <c r="C203" s="748">
        <f t="shared" si="112"/>
        <v>0.20096948875821147</v>
      </c>
      <c r="D203" s="750">
        <f t="shared" si="112"/>
        <v>0.17679516660601696</v>
      </c>
      <c r="E203" s="749">
        <f t="shared" si="112"/>
        <v>0.1795510850884959</v>
      </c>
      <c r="F203" s="749">
        <f t="shared" si="112"/>
        <v>0.17275322813737357</v>
      </c>
      <c r="G203" s="751">
        <f t="shared" si="112"/>
        <v>0.16269686407275841</v>
      </c>
      <c r="H203" s="732"/>
      <c r="I203" s="750">
        <f t="shared" ref="I203:Q203" si="119">I31/I$140*100</f>
        <v>0</v>
      </c>
      <c r="J203" s="751">
        <f t="shared" si="119"/>
        <v>0</v>
      </c>
      <c r="K203" s="748">
        <f t="shared" si="119"/>
        <v>0.17679516660601696</v>
      </c>
      <c r="L203" s="750">
        <f t="shared" si="119"/>
        <v>0.171410818398022</v>
      </c>
      <c r="M203" s="749">
        <f t="shared" si="119"/>
        <v>0.16534567443926168</v>
      </c>
      <c r="N203" s="749">
        <f t="shared" si="119"/>
        <v>0.15959474115001418</v>
      </c>
      <c r="O203" s="750">
        <f t="shared" si="119"/>
        <v>8.1402666904739126E-3</v>
      </c>
      <c r="P203" s="749">
        <f t="shared" si="119"/>
        <v>7.4075536981118954E-3</v>
      </c>
      <c r="Q203" s="749">
        <f t="shared" si="119"/>
        <v>3.1021229227442162E-3</v>
      </c>
      <c r="R203" s="748">
        <f t="shared" si="91"/>
        <v>-5.3843482079949656E-3</v>
      </c>
      <c r="T203" s="696"/>
      <c r="U203" s="696"/>
      <c r="V203" s="696"/>
      <c r="W203" s="696"/>
      <c r="X203" s="696"/>
      <c r="Y203" s="696"/>
      <c r="Z203" s="696"/>
      <c r="AA203" s="696"/>
      <c r="AB203" s="696"/>
      <c r="AC203" s="696"/>
      <c r="AD203" s="696"/>
      <c r="AE203" s="696"/>
      <c r="AF203" s="696"/>
      <c r="AG203" s="696"/>
    </row>
    <row r="204" spans="1:33" s="697" customFormat="1" x14ac:dyDescent="0.2">
      <c r="A204" s="690" t="s">
        <v>1</v>
      </c>
      <c r="B204" s="779"/>
      <c r="C204" s="778">
        <f t="shared" si="112"/>
        <v>-1.4359188915432347E-15</v>
      </c>
      <c r="D204" s="762">
        <f t="shared" si="112"/>
        <v>5.5500927811388398E-3</v>
      </c>
      <c r="E204" s="768">
        <f t="shared" si="112"/>
        <v>0</v>
      </c>
      <c r="F204" s="768">
        <f t="shared" si="112"/>
        <v>0</v>
      </c>
      <c r="G204" s="769">
        <f t="shared" si="112"/>
        <v>0</v>
      </c>
      <c r="H204" s="732"/>
      <c r="I204" s="750">
        <f t="shared" ref="I204:Q204" si="120">I32/I$140*100</f>
        <v>0</v>
      </c>
      <c r="J204" s="751">
        <f t="shared" si="120"/>
        <v>0</v>
      </c>
      <c r="K204" s="748">
        <f t="shared" si="120"/>
        <v>5.5500927811388398E-3</v>
      </c>
      <c r="L204" s="750">
        <f t="shared" si="120"/>
        <v>0</v>
      </c>
      <c r="M204" s="749">
        <f t="shared" si="120"/>
        <v>0</v>
      </c>
      <c r="N204" s="749">
        <f t="shared" si="120"/>
        <v>0</v>
      </c>
      <c r="O204" s="750">
        <f t="shared" si="120"/>
        <v>0</v>
      </c>
      <c r="P204" s="749">
        <f t="shared" si="120"/>
        <v>0</v>
      </c>
      <c r="Q204" s="749">
        <f t="shared" si="120"/>
        <v>0</v>
      </c>
      <c r="R204" s="748">
        <f t="shared" si="91"/>
        <v>-5.5500927811388398E-3</v>
      </c>
      <c r="T204" s="696"/>
      <c r="U204" s="696"/>
      <c r="V204" s="696"/>
      <c r="W204" s="696"/>
      <c r="X204" s="696"/>
      <c r="Y204" s="696"/>
      <c r="Z204" s="696"/>
      <c r="AA204" s="696"/>
      <c r="AB204" s="696"/>
      <c r="AC204" s="696"/>
      <c r="AD204" s="696"/>
      <c r="AE204" s="696"/>
      <c r="AF204" s="696"/>
      <c r="AG204" s="696"/>
    </row>
    <row r="205" spans="1:33" s="697" customFormat="1" x14ac:dyDescent="0.2">
      <c r="A205" s="753" t="s">
        <v>817</v>
      </c>
      <c r="B205" s="752"/>
      <c r="C205" s="767">
        <f t="shared" si="112"/>
        <v>0.23493882196213783</v>
      </c>
      <c r="D205" s="762">
        <f t="shared" si="112"/>
        <v>0</v>
      </c>
      <c r="E205" s="768">
        <f t="shared" si="112"/>
        <v>0</v>
      </c>
      <c r="F205" s="768">
        <f t="shared" si="112"/>
        <v>0</v>
      </c>
      <c r="G205" s="769">
        <f t="shared" si="112"/>
        <v>0</v>
      </c>
      <c r="H205" s="739"/>
      <c r="I205" s="762">
        <f t="shared" ref="I205:Q205" si="121">I33/I$140*100</f>
        <v>0</v>
      </c>
      <c r="J205" s="769">
        <f t="shared" si="121"/>
        <v>0.25937941162048256</v>
      </c>
      <c r="K205" s="748">
        <f t="shared" si="121"/>
        <v>0.25937941162048256</v>
      </c>
      <c r="L205" s="762">
        <f t="shared" si="121"/>
        <v>0.26292223718439933</v>
      </c>
      <c r="M205" s="768">
        <f t="shared" si="121"/>
        <v>0.26333963882459377</v>
      </c>
      <c r="N205" s="768">
        <f t="shared" si="121"/>
        <v>0.26449525524924533</v>
      </c>
      <c r="O205" s="762">
        <f t="shared" si="121"/>
        <v>-0.26292223718439933</v>
      </c>
      <c r="P205" s="768">
        <f t="shared" si="121"/>
        <v>-0.26333963882459377</v>
      </c>
      <c r="Q205" s="768">
        <f t="shared" si="121"/>
        <v>-0.26449525524924533</v>
      </c>
      <c r="R205" s="767">
        <f t="shared" si="91"/>
        <v>3.5428255639167738E-3</v>
      </c>
      <c r="T205" s="747"/>
      <c r="U205" s="747"/>
      <c r="V205" s="747"/>
      <c r="W205" s="747"/>
      <c r="X205" s="747"/>
      <c r="Y205" s="747"/>
      <c r="Z205" s="747"/>
      <c r="AA205" s="747"/>
      <c r="AB205" s="747"/>
      <c r="AC205" s="747"/>
      <c r="AD205" s="747"/>
      <c r="AE205" s="747"/>
      <c r="AF205" s="747"/>
      <c r="AG205" s="747"/>
    </row>
    <row r="206" spans="1:33" s="697" customFormat="1" x14ac:dyDescent="0.2">
      <c r="A206" s="761" t="s">
        <v>649</v>
      </c>
      <c r="B206" s="755" t="s">
        <v>845</v>
      </c>
      <c r="C206" s="756">
        <f t="shared" si="112"/>
        <v>0.86211508623956157</v>
      </c>
      <c r="D206" s="758">
        <f t="shared" si="112"/>
        <v>0.75360994758317401</v>
      </c>
      <c r="E206" s="757">
        <f t="shared" si="112"/>
        <v>0.69519689315765587</v>
      </c>
      <c r="F206" s="757">
        <f t="shared" si="112"/>
        <v>0.64463817837882298</v>
      </c>
      <c r="G206" s="759">
        <f t="shared" si="112"/>
        <v>0.62331181934924362</v>
      </c>
      <c r="H206" s="760"/>
      <c r="I206" s="758">
        <f t="shared" ref="I206:Q206" si="122">I34/I$140*100</f>
        <v>-0.23261413156507199</v>
      </c>
      <c r="J206" s="759">
        <f t="shared" si="122"/>
        <v>0</v>
      </c>
      <c r="K206" s="756">
        <f t="shared" si="122"/>
        <v>0.52099581601810196</v>
      </c>
      <c r="L206" s="758">
        <f t="shared" si="122"/>
        <v>0.51524625958104131</v>
      </c>
      <c r="M206" s="757">
        <f t="shared" si="122"/>
        <v>0.50978643958708869</v>
      </c>
      <c r="N206" s="757">
        <f t="shared" si="122"/>
        <v>0.52157350813216741</v>
      </c>
      <c r="O206" s="758">
        <f t="shared" si="122"/>
        <v>0.18040693864631255</v>
      </c>
      <c r="P206" s="757">
        <f t="shared" si="122"/>
        <v>0.13528411533530679</v>
      </c>
      <c r="Q206" s="757">
        <f t="shared" si="122"/>
        <v>0.10173831121707622</v>
      </c>
      <c r="R206" s="756">
        <f t="shared" si="91"/>
        <v>-5.7495564370606544E-3</v>
      </c>
      <c r="T206" s="747"/>
      <c r="U206" s="747"/>
      <c r="V206" s="747"/>
      <c r="W206" s="747"/>
      <c r="X206" s="747"/>
      <c r="Y206" s="747"/>
      <c r="Z206" s="747"/>
      <c r="AA206" s="747"/>
      <c r="AB206" s="747"/>
      <c r="AC206" s="747"/>
      <c r="AD206" s="747"/>
      <c r="AE206" s="747"/>
      <c r="AF206" s="747"/>
      <c r="AG206" s="747"/>
    </row>
    <row r="207" spans="1:33" s="697" customFormat="1" x14ac:dyDescent="0.2">
      <c r="A207" s="753" t="s">
        <v>335</v>
      </c>
      <c r="B207" s="752"/>
      <c r="C207" s="748">
        <f t="shared" ref="C207:G216" si="123">C35/C$140*100</f>
        <v>0.40458074131588295</v>
      </c>
      <c r="D207" s="750">
        <f t="shared" si="123"/>
        <v>0.62396669686247497</v>
      </c>
      <c r="E207" s="749">
        <f t="shared" si="123"/>
        <v>0.57694692229670241</v>
      </c>
      <c r="F207" s="749">
        <f t="shared" si="123"/>
        <v>0.53398150650327214</v>
      </c>
      <c r="G207" s="751">
        <f t="shared" si="123"/>
        <v>0.50325266979091965</v>
      </c>
      <c r="H207" s="739"/>
      <c r="I207" s="750">
        <f t="shared" ref="I207:Q207" si="124">I35/I$140*100</f>
        <v>-0.23261413156507199</v>
      </c>
      <c r="J207" s="751">
        <f t="shared" si="124"/>
        <v>0</v>
      </c>
      <c r="K207" s="748">
        <f t="shared" si="124"/>
        <v>0.39135256529740292</v>
      </c>
      <c r="L207" s="750">
        <f t="shared" si="124"/>
        <v>0.39129233957688903</v>
      </c>
      <c r="M207" s="749">
        <f t="shared" si="124"/>
        <v>0.39179349722591522</v>
      </c>
      <c r="N207" s="749">
        <f t="shared" si="124"/>
        <v>0.39216616667596482</v>
      </c>
      <c r="O207" s="750">
        <f t="shared" si="124"/>
        <v>0.18565458271981344</v>
      </c>
      <c r="P207" s="749">
        <f t="shared" si="124"/>
        <v>0.14218800927735692</v>
      </c>
      <c r="Q207" s="749">
        <f t="shared" si="124"/>
        <v>0.11108650311495484</v>
      </c>
      <c r="R207" s="748">
        <f t="shared" si="91"/>
        <v>-6.0225720513895631E-5</v>
      </c>
      <c r="T207" s="747"/>
      <c r="U207" s="747"/>
      <c r="V207" s="747"/>
      <c r="W207" s="747"/>
      <c r="X207" s="747"/>
      <c r="Y207" s="747"/>
      <c r="Z207" s="747"/>
      <c r="AA207" s="747"/>
      <c r="AB207" s="747"/>
      <c r="AC207" s="747"/>
      <c r="AD207" s="747"/>
      <c r="AE207" s="747"/>
      <c r="AF207" s="747"/>
      <c r="AG207" s="747"/>
    </row>
    <row r="208" spans="1:33" s="697" customFormat="1" x14ac:dyDescent="0.2">
      <c r="A208" s="753" t="s">
        <v>844</v>
      </c>
      <c r="B208" s="752"/>
      <c r="C208" s="748">
        <f t="shared" si="123"/>
        <v>0.25776275711328472</v>
      </c>
      <c r="D208" s="750">
        <f t="shared" si="123"/>
        <v>6.7336652291397292E-2</v>
      </c>
      <c r="E208" s="749">
        <f t="shared" si="123"/>
        <v>5.8372330057360526E-2</v>
      </c>
      <c r="F208" s="749">
        <f t="shared" si="123"/>
        <v>5.3673438215976789E-2</v>
      </c>
      <c r="G208" s="751">
        <f t="shared" si="123"/>
        <v>6.6244169821495086E-2</v>
      </c>
      <c r="H208" s="739"/>
      <c r="I208" s="750">
        <f t="shared" ref="I208:Q208" si="125">I36/I$140*100</f>
        <v>0</v>
      </c>
      <c r="J208" s="751">
        <f t="shared" si="125"/>
        <v>0</v>
      </c>
      <c r="K208" s="748">
        <f t="shared" si="125"/>
        <v>6.7336652291397292E-2</v>
      </c>
      <c r="L208" s="750">
        <f t="shared" si="125"/>
        <v>6.2408092818732899E-2</v>
      </c>
      <c r="M208" s="749">
        <f t="shared" si="125"/>
        <v>5.9569906266280399E-2</v>
      </c>
      <c r="N208" s="749">
        <f t="shared" si="125"/>
        <v>7.4022358006802375E-2</v>
      </c>
      <c r="O208" s="750">
        <f t="shared" si="125"/>
        <v>-4.0357627613723775E-3</v>
      </c>
      <c r="P208" s="749">
        <f t="shared" si="125"/>
        <v>-5.8964680503036078E-3</v>
      </c>
      <c r="Q208" s="749">
        <f t="shared" si="125"/>
        <v>-7.7781881853072957E-3</v>
      </c>
      <c r="R208" s="748">
        <f t="shared" si="91"/>
        <v>-4.9285594726643928E-3</v>
      </c>
      <c r="T208" s="747"/>
      <c r="U208" s="747"/>
      <c r="V208" s="747"/>
      <c r="W208" s="747"/>
      <c r="X208" s="747"/>
      <c r="Y208" s="747"/>
      <c r="Z208" s="747"/>
      <c r="AA208" s="747"/>
      <c r="AB208" s="747"/>
      <c r="AC208" s="747"/>
      <c r="AD208" s="747"/>
      <c r="AE208" s="747"/>
      <c r="AF208" s="747"/>
      <c r="AG208" s="747"/>
    </row>
    <row r="209" spans="1:33" s="697" customFormat="1" x14ac:dyDescent="0.2">
      <c r="A209" s="753" t="s">
        <v>792</v>
      </c>
      <c r="B209" s="752"/>
      <c r="C209" s="748">
        <f t="shared" si="123"/>
        <v>0.12471731000107693</v>
      </c>
      <c r="D209" s="750">
        <f t="shared" si="123"/>
        <v>1.6646407085949659E-3</v>
      </c>
      <c r="E209" s="749">
        <f t="shared" si="123"/>
        <v>4.5630506969811946E-4</v>
      </c>
      <c r="F209" s="749">
        <f t="shared" si="123"/>
        <v>4.3237654357251122E-4</v>
      </c>
      <c r="G209" s="751">
        <f t="shared" si="123"/>
        <v>4.1026667333766953E-4</v>
      </c>
      <c r="H209" s="739"/>
      <c r="I209" s="750">
        <f t="shared" ref="I209:Q209" si="126">I37/I$140*100</f>
        <v>0</v>
      </c>
      <c r="J209" s="751">
        <f t="shared" si="126"/>
        <v>0</v>
      </c>
      <c r="K209" s="748">
        <f t="shared" si="126"/>
        <v>1.6646407085949659E-3</v>
      </c>
      <c r="L209" s="750">
        <f t="shared" si="126"/>
        <v>1.6756261383977045E-3</v>
      </c>
      <c r="M209" s="749">
        <f t="shared" si="126"/>
        <v>1.6924137311562656E-3</v>
      </c>
      <c r="N209" s="749">
        <f t="shared" si="126"/>
        <v>1.7012001013351162E-3</v>
      </c>
      <c r="O209" s="750">
        <f t="shared" si="126"/>
        <v>-1.2193210686995849E-3</v>
      </c>
      <c r="P209" s="749">
        <f t="shared" si="126"/>
        <v>-1.2600371875837542E-3</v>
      </c>
      <c r="Q209" s="749">
        <f t="shared" si="126"/>
        <v>-1.2909334279974467E-3</v>
      </c>
      <c r="R209" s="748">
        <f t="shared" ref="R209:R240" si="127">L209-K209</f>
        <v>1.098542980273857E-5</v>
      </c>
      <c r="T209" s="747"/>
      <c r="U209" s="747"/>
      <c r="V209" s="747"/>
      <c r="W209" s="747"/>
      <c r="X209" s="747"/>
      <c r="Y209" s="747"/>
      <c r="Z209" s="747"/>
      <c r="AA209" s="747"/>
      <c r="AB209" s="747"/>
      <c r="AC209" s="747"/>
      <c r="AD209" s="747"/>
      <c r="AE209" s="747"/>
      <c r="AF209" s="747"/>
      <c r="AG209" s="747"/>
    </row>
    <row r="210" spans="1:33" s="697" customFormat="1" x14ac:dyDescent="0.2">
      <c r="A210" s="753" t="s">
        <v>1</v>
      </c>
      <c r="B210" s="752"/>
      <c r="C210" s="748">
        <f t="shared" si="123"/>
        <v>7.5054277809317033E-2</v>
      </c>
      <c r="D210" s="750">
        <f t="shared" si="123"/>
        <v>6.2306598429301821E-2</v>
      </c>
      <c r="E210" s="749">
        <f t="shared" si="123"/>
        <v>5.9877640803592813E-2</v>
      </c>
      <c r="F210" s="749">
        <f t="shared" si="123"/>
        <v>5.6983233659574015E-2</v>
      </c>
      <c r="G210" s="751">
        <f t="shared" si="123"/>
        <v>5.3404713063491267E-2</v>
      </c>
      <c r="H210" s="739"/>
      <c r="I210" s="750">
        <f t="shared" ref="I210:Q210" si="128">I38/I$140*100</f>
        <v>0</v>
      </c>
      <c r="J210" s="751">
        <f t="shared" si="128"/>
        <v>0</v>
      </c>
      <c r="K210" s="748">
        <f t="shared" si="128"/>
        <v>6.2306598429301821E-2</v>
      </c>
      <c r="L210" s="750">
        <f t="shared" si="128"/>
        <v>5.9870201047021745E-2</v>
      </c>
      <c r="M210" s="749">
        <f t="shared" si="128"/>
        <v>5.6730622363736771E-2</v>
      </c>
      <c r="N210" s="749">
        <f t="shared" si="128"/>
        <v>5.3683783348065131E-2</v>
      </c>
      <c r="O210" s="750">
        <f t="shared" si="128"/>
        <v>7.4397565710683577E-6</v>
      </c>
      <c r="P210" s="749">
        <f t="shared" si="128"/>
        <v>2.5261129583723825E-4</v>
      </c>
      <c r="Q210" s="749">
        <f t="shared" si="128"/>
        <v>-2.7907028457386721E-4</v>
      </c>
      <c r="R210" s="748">
        <f t="shared" si="127"/>
        <v>-2.4363973822800755E-3</v>
      </c>
      <c r="T210" s="747"/>
      <c r="U210" s="747"/>
      <c r="V210" s="747"/>
      <c r="W210" s="747"/>
      <c r="X210" s="747"/>
      <c r="Y210" s="747"/>
      <c r="Z210" s="747"/>
      <c r="AA210" s="747"/>
      <c r="AB210" s="747"/>
      <c r="AC210" s="747"/>
      <c r="AD210" s="747"/>
      <c r="AE210" s="747"/>
      <c r="AF210" s="747"/>
      <c r="AG210" s="747"/>
    </row>
    <row r="211" spans="1:33" s="697" customFormat="1" x14ac:dyDescent="0.2">
      <c r="A211" s="761" t="s">
        <v>100</v>
      </c>
      <c r="B211" s="755" t="s">
        <v>843</v>
      </c>
      <c r="C211" s="756">
        <f t="shared" si="123"/>
        <v>3.9310828040720662</v>
      </c>
      <c r="D211" s="758">
        <f t="shared" si="123"/>
        <v>4.0053023323035797</v>
      </c>
      <c r="E211" s="757">
        <f t="shared" si="123"/>
        <v>3.7450221828741763</v>
      </c>
      <c r="F211" s="757">
        <f t="shared" si="123"/>
        <v>3.6596174407538395</v>
      </c>
      <c r="G211" s="759">
        <f t="shared" si="123"/>
        <v>3.4785177031737295</v>
      </c>
      <c r="H211" s="739"/>
      <c r="I211" s="758">
        <f t="shared" ref="I211:Q211" si="129">I39/I$140*100</f>
        <v>0</v>
      </c>
      <c r="J211" s="759">
        <f t="shared" si="129"/>
        <v>7.914056106400838E-2</v>
      </c>
      <c r="K211" s="756">
        <f t="shared" si="129"/>
        <v>4.0844428933675871</v>
      </c>
      <c r="L211" s="758">
        <f t="shared" si="129"/>
        <v>4.0288402843566908</v>
      </c>
      <c r="M211" s="757">
        <f t="shared" si="129"/>
        <v>3.9705164493129281</v>
      </c>
      <c r="N211" s="757">
        <f t="shared" si="129"/>
        <v>3.9082508535759191</v>
      </c>
      <c r="O211" s="758">
        <f t="shared" si="129"/>
        <v>-0.28381810148251541</v>
      </c>
      <c r="P211" s="757">
        <f t="shared" si="129"/>
        <v>-0.3108990085590887</v>
      </c>
      <c r="Q211" s="757">
        <f t="shared" si="129"/>
        <v>-0.42973315040218935</v>
      </c>
      <c r="R211" s="756">
        <f t="shared" si="127"/>
        <v>-5.5602609010896309E-2</v>
      </c>
      <c r="T211" s="747"/>
      <c r="U211" s="747"/>
      <c r="V211" s="747"/>
      <c r="W211" s="747"/>
      <c r="X211" s="747"/>
      <c r="Y211" s="747"/>
      <c r="Z211" s="747"/>
      <c r="AA211" s="747"/>
      <c r="AB211" s="747"/>
      <c r="AC211" s="747"/>
      <c r="AD211" s="747"/>
      <c r="AE211" s="747"/>
      <c r="AF211" s="747"/>
      <c r="AG211" s="747"/>
    </row>
    <row r="212" spans="1:33" s="697" customFormat="1" x14ac:dyDescent="0.2">
      <c r="A212" s="753" t="s">
        <v>842</v>
      </c>
      <c r="B212" s="755"/>
      <c r="C212" s="748">
        <f t="shared" si="123"/>
        <v>0.25334209046345868</v>
      </c>
      <c r="D212" s="750">
        <f t="shared" si="123"/>
        <v>0.28127266298639125</v>
      </c>
      <c r="E212" s="749">
        <f t="shared" si="123"/>
        <v>0.26924727022931805</v>
      </c>
      <c r="F212" s="749">
        <f t="shared" si="123"/>
        <v>0.26709708498313967</v>
      </c>
      <c r="G212" s="751">
        <f t="shared" si="123"/>
        <v>0.24765653230155157</v>
      </c>
      <c r="H212" s="739"/>
      <c r="I212" s="750">
        <f t="shared" ref="I212:Q212" si="130">I40/I$140*100</f>
        <v>0</v>
      </c>
      <c r="J212" s="751">
        <f t="shared" si="130"/>
        <v>0</v>
      </c>
      <c r="K212" s="748">
        <f t="shared" si="130"/>
        <v>0.28127266298639125</v>
      </c>
      <c r="L212" s="750">
        <f t="shared" si="130"/>
        <v>0.2812725483990049</v>
      </c>
      <c r="M212" s="749">
        <f t="shared" si="130"/>
        <v>0.28127274900638449</v>
      </c>
      <c r="N212" s="749">
        <f t="shared" si="130"/>
        <v>0.28127256711174875</v>
      </c>
      <c r="O212" s="750">
        <f t="shared" si="130"/>
        <v>-1.2025278169686801E-2</v>
      </c>
      <c r="P212" s="749">
        <f t="shared" si="130"/>
        <v>-1.4175664023244824E-2</v>
      </c>
      <c r="Q212" s="749">
        <f t="shared" si="130"/>
        <v>-3.3616034810197155E-2</v>
      </c>
      <c r="R212" s="748">
        <f t="shared" si="127"/>
        <v>-1.1458738635727883E-7</v>
      </c>
      <c r="T212" s="747"/>
      <c r="U212" s="747"/>
      <c r="V212" s="747"/>
      <c r="W212" s="747"/>
      <c r="X212" s="747"/>
      <c r="Y212" s="747"/>
      <c r="Z212" s="747"/>
      <c r="AA212" s="747"/>
      <c r="AB212" s="747"/>
      <c r="AC212" s="747"/>
      <c r="AD212" s="747"/>
      <c r="AE212" s="747"/>
      <c r="AF212" s="747"/>
      <c r="AG212" s="747"/>
    </row>
    <row r="213" spans="1:33" s="697" customFormat="1" x14ac:dyDescent="0.2">
      <c r="A213" s="753" t="s">
        <v>841</v>
      </c>
      <c r="B213" s="755"/>
      <c r="C213" s="748">
        <f t="shared" si="123"/>
        <v>-7.8045706369349696E-2</v>
      </c>
      <c r="D213" s="750">
        <f t="shared" si="123"/>
        <v>5.0705730235295031E-2</v>
      </c>
      <c r="E213" s="749">
        <f t="shared" si="123"/>
        <v>0</v>
      </c>
      <c r="F213" s="749">
        <f t="shared" si="123"/>
        <v>0</v>
      </c>
      <c r="G213" s="751">
        <f t="shared" si="123"/>
        <v>0</v>
      </c>
      <c r="H213" s="739"/>
      <c r="I213" s="750">
        <f t="shared" ref="I213:Q213" si="131">I41/I$140*100</f>
        <v>0</v>
      </c>
      <c r="J213" s="751">
        <f t="shared" si="131"/>
        <v>0</v>
      </c>
      <c r="K213" s="748">
        <f t="shared" si="131"/>
        <v>5.0705730235295031E-2</v>
      </c>
      <c r="L213" s="750">
        <f t="shared" si="131"/>
        <v>4.9161472476620553E-2</v>
      </c>
      <c r="M213" s="749">
        <f t="shared" si="131"/>
        <v>4.7421959121617646E-2</v>
      </c>
      <c r="N213" s="749">
        <f t="shared" si="131"/>
        <v>4.5772562944313797E-2</v>
      </c>
      <c r="O213" s="750">
        <f t="shared" si="131"/>
        <v>-4.9161472476620553E-2</v>
      </c>
      <c r="P213" s="749">
        <f t="shared" si="131"/>
        <v>-4.7421959121617646E-2</v>
      </c>
      <c r="Q213" s="749">
        <f t="shared" si="131"/>
        <v>-4.5772562944313797E-2</v>
      </c>
      <c r="R213" s="748">
        <f t="shared" si="127"/>
        <v>-1.5442577586744777E-3</v>
      </c>
      <c r="T213" s="747"/>
      <c r="U213" s="747"/>
      <c r="V213" s="747"/>
      <c r="W213" s="747"/>
      <c r="X213" s="747"/>
      <c r="Y213" s="747"/>
      <c r="Z213" s="747"/>
      <c r="AA213" s="747"/>
      <c r="AB213" s="747"/>
      <c r="AC213" s="747"/>
      <c r="AD213" s="747"/>
      <c r="AE213" s="747"/>
      <c r="AF213" s="747"/>
      <c r="AG213" s="747"/>
    </row>
    <row r="214" spans="1:33" s="697" customFormat="1" x14ac:dyDescent="0.2">
      <c r="A214" s="753" t="s">
        <v>792</v>
      </c>
      <c r="B214" s="752"/>
      <c r="C214" s="748">
        <f t="shared" si="123"/>
        <v>1.5403610188938628</v>
      </c>
      <c r="D214" s="750">
        <f t="shared" si="123"/>
        <v>1.6252829243995035</v>
      </c>
      <c r="E214" s="749">
        <f t="shared" si="123"/>
        <v>1.6289533006480026</v>
      </c>
      <c r="F214" s="749">
        <f t="shared" si="123"/>
        <v>1.5698323365957396</v>
      </c>
      <c r="G214" s="751">
        <f t="shared" si="123"/>
        <v>1.5065837238649566</v>
      </c>
      <c r="H214" s="739"/>
      <c r="I214" s="750">
        <f t="shared" ref="I214:Q214" si="132">I42/I$140*100</f>
        <v>0</v>
      </c>
      <c r="J214" s="751">
        <f t="shared" si="132"/>
        <v>0</v>
      </c>
      <c r="K214" s="748">
        <f t="shared" si="132"/>
        <v>1.6252829243995035</v>
      </c>
      <c r="L214" s="750">
        <f t="shared" si="132"/>
        <v>1.6360086211720224</v>
      </c>
      <c r="M214" s="749">
        <f t="shared" si="132"/>
        <v>1.6523992979777646</v>
      </c>
      <c r="N214" s="749">
        <f t="shared" si="132"/>
        <v>1.6609779283965727</v>
      </c>
      <c r="O214" s="750">
        <f t="shared" si="132"/>
        <v>-7.0553205240196162E-3</v>
      </c>
      <c r="P214" s="749">
        <f t="shared" si="132"/>
        <v>-8.25669613820251E-2</v>
      </c>
      <c r="Q214" s="749">
        <f t="shared" si="132"/>
        <v>-0.15439420453161606</v>
      </c>
      <c r="R214" s="748">
        <f t="shared" si="127"/>
        <v>1.0725696772518889E-2</v>
      </c>
      <c r="T214" s="747"/>
      <c r="U214" s="747"/>
      <c r="V214" s="747"/>
      <c r="W214" s="747"/>
      <c r="X214" s="747"/>
      <c r="Y214" s="747"/>
      <c r="Z214" s="747"/>
      <c r="AA214" s="747"/>
      <c r="AB214" s="747"/>
      <c r="AC214" s="747"/>
      <c r="AD214" s="747"/>
      <c r="AE214" s="747"/>
      <c r="AF214" s="747"/>
      <c r="AG214" s="747"/>
    </row>
    <row r="215" spans="1:33" s="697" customFormat="1" x14ac:dyDescent="0.2">
      <c r="A215" s="753" t="s">
        <v>832</v>
      </c>
      <c r="B215" s="752"/>
      <c r="C215" s="767">
        <f t="shared" si="123"/>
        <v>0.16252098985706293</v>
      </c>
      <c r="D215" s="762">
        <f t="shared" si="123"/>
        <v>0.1096856280857148</v>
      </c>
      <c r="E215" s="768">
        <f t="shared" si="123"/>
        <v>0.10539655142483738</v>
      </c>
      <c r="F215" s="768">
        <f t="shared" si="123"/>
        <v>9.9869582075172408E-2</v>
      </c>
      <c r="G215" s="769">
        <f t="shared" si="123"/>
        <v>9.4505873262064791E-2</v>
      </c>
      <c r="H215" s="739"/>
      <c r="I215" s="762">
        <f t="shared" ref="I215:Q215" si="133">I43/I$140*100</f>
        <v>0</v>
      </c>
      <c r="J215" s="769">
        <f t="shared" si="133"/>
        <v>4.7959098874496418E-2</v>
      </c>
      <c r="K215" s="748">
        <f t="shared" si="133"/>
        <v>0.15764472696021123</v>
      </c>
      <c r="L215" s="762">
        <f t="shared" si="133"/>
        <v>0.15284361096024937</v>
      </c>
      <c r="M215" s="768">
        <f t="shared" si="133"/>
        <v>0.14743544295595165</v>
      </c>
      <c r="N215" s="768">
        <f t="shared" si="133"/>
        <v>0.14230745034419573</v>
      </c>
      <c r="O215" s="762">
        <f t="shared" si="133"/>
        <v>-4.7447059535411992E-2</v>
      </c>
      <c r="P215" s="768">
        <f t="shared" si="133"/>
        <v>-4.7565860880779215E-2</v>
      </c>
      <c r="Q215" s="768">
        <f t="shared" si="133"/>
        <v>-4.7801577082130946E-2</v>
      </c>
      <c r="R215" s="767">
        <f t="shared" si="127"/>
        <v>-4.801115999961858E-3</v>
      </c>
      <c r="T215" s="747"/>
      <c r="U215" s="747"/>
      <c r="V215" s="747"/>
      <c r="W215" s="747"/>
      <c r="X215" s="747"/>
      <c r="Y215" s="747"/>
      <c r="Z215" s="747"/>
      <c r="AA215" s="747"/>
      <c r="AB215" s="747"/>
      <c r="AC215" s="747"/>
      <c r="AD215" s="747"/>
      <c r="AE215" s="747"/>
      <c r="AF215" s="747"/>
      <c r="AG215" s="747"/>
    </row>
    <row r="216" spans="1:33" s="697" customFormat="1" x14ac:dyDescent="0.2">
      <c r="A216" s="753" t="s">
        <v>831</v>
      </c>
      <c r="B216" s="752"/>
      <c r="C216" s="767">
        <f t="shared" si="123"/>
        <v>5.8047009302678067E-2</v>
      </c>
      <c r="D216" s="762">
        <f t="shared" si="123"/>
        <v>3.568138002586E-2</v>
      </c>
      <c r="E216" s="768">
        <f t="shared" si="123"/>
        <v>0</v>
      </c>
      <c r="F216" s="768">
        <f t="shared" si="123"/>
        <v>0</v>
      </c>
      <c r="G216" s="769">
        <f t="shared" si="123"/>
        <v>0</v>
      </c>
      <c r="H216" s="739"/>
      <c r="I216" s="762">
        <f t="shared" ref="I216:Q216" si="134">I44/I$140*100</f>
        <v>0</v>
      </c>
      <c r="J216" s="769">
        <f t="shared" si="134"/>
        <v>2.0622475839565769E-2</v>
      </c>
      <c r="K216" s="748">
        <f t="shared" si="134"/>
        <v>5.6303855865425773E-2</v>
      </c>
      <c r="L216" s="762">
        <f t="shared" si="134"/>
        <v>5.4589105562846546E-2</v>
      </c>
      <c r="M216" s="768">
        <f t="shared" si="134"/>
        <v>5.2657542625845544E-2</v>
      </c>
      <c r="N216" s="768">
        <f t="shared" si="134"/>
        <v>5.0826046181539186E-2</v>
      </c>
      <c r="O216" s="762">
        <f t="shared" si="134"/>
        <v>-5.4589105562846546E-2</v>
      </c>
      <c r="P216" s="768">
        <f t="shared" si="134"/>
        <v>-5.2657542625845544E-2</v>
      </c>
      <c r="Q216" s="768">
        <f t="shared" si="134"/>
        <v>-5.0826046181539186E-2</v>
      </c>
      <c r="R216" s="767">
        <f t="shared" si="127"/>
        <v>-1.7147503025792266E-3</v>
      </c>
      <c r="T216" s="747"/>
      <c r="U216" s="747"/>
      <c r="V216" s="747"/>
      <c r="W216" s="747"/>
      <c r="X216" s="747"/>
      <c r="Y216" s="747"/>
      <c r="Z216" s="747"/>
      <c r="AA216" s="747"/>
      <c r="AB216" s="747"/>
      <c r="AC216" s="747"/>
      <c r="AD216" s="747"/>
      <c r="AE216" s="747"/>
      <c r="AF216" s="747"/>
      <c r="AG216" s="747"/>
    </row>
    <row r="217" spans="1:33" s="697" customFormat="1" x14ac:dyDescent="0.2">
      <c r="A217" s="753" t="s">
        <v>833</v>
      </c>
      <c r="B217" s="752"/>
      <c r="C217" s="767">
        <f t="shared" ref="C217:G226" si="135">C45/C$140*100</f>
        <v>1.0900765672758987E-2</v>
      </c>
      <c r="D217" s="762">
        <f t="shared" si="135"/>
        <v>0</v>
      </c>
      <c r="E217" s="768">
        <f t="shared" si="135"/>
        <v>0</v>
      </c>
      <c r="F217" s="768">
        <f t="shared" si="135"/>
        <v>0</v>
      </c>
      <c r="G217" s="769">
        <f t="shared" si="135"/>
        <v>0</v>
      </c>
      <c r="H217" s="739"/>
      <c r="I217" s="762">
        <f t="shared" ref="I217:Q217" si="136">I45/I$140*100</f>
        <v>0</v>
      </c>
      <c r="J217" s="769">
        <f t="shared" si="136"/>
        <v>1.0558986349946188E-2</v>
      </c>
      <c r="K217" s="748">
        <f t="shared" si="136"/>
        <v>1.0558986349946188E-2</v>
      </c>
      <c r="L217" s="762">
        <f t="shared" si="136"/>
        <v>1.0237409350286057E-2</v>
      </c>
      <c r="M217" s="768">
        <f t="shared" si="136"/>
        <v>9.8751722286472936E-3</v>
      </c>
      <c r="N217" s="768">
        <f t="shared" si="136"/>
        <v>9.5317011526764393E-3</v>
      </c>
      <c r="O217" s="762">
        <f t="shared" si="136"/>
        <v>-1.0237409350286057E-2</v>
      </c>
      <c r="P217" s="768">
        <f t="shared" si="136"/>
        <v>-9.8751722286472936E-3</v>
      </c>
      <c r="Q217" s="768">
        <f t="shared" si="136"/>
        <v>-9.5317011526764393E-3</v>
      </c>
      <c r="R217" s="767">
        <f t="shared" si="127"/>
        <v>-3.2157699966013122E-4</v>
      </c>
      <c r="T217" s="747"/>
      <c r="U217" s="747"/>
      <c r="V217" s="747"/>
      <c r="W217" s="747"/>
      <c r="X217" s="747"/>
      <c r="Y217" s="747"/>
      <c r="Z217" s="747"/>
      <c r="AA217" s="747"/>
      <c r="AB217" s="747"/>
      <c r="AC217" s="747"/>
      <c r="AD217" s="747"/>
      <c r="AE217" s="747"/>
      <c r="AF217" s="747"/>
      <c r="AG217" s="747"/>
    </row>
    <row r="218" spans="1:33" s="697" customFormat="1" x14ac:dyDescent="0.2">
      <c r="A218" s="753" t="s">
        <v>1</v>
      </c>
      <c r="B218" s="752"/>
      <c r="C218" s="748">
        <f t="shared" si="135"/>
        <v>1.9839566362515944</v>
      </c>
      <c r="D218" s="750">
        <f t="shared" si="135"/>
        <v>1.9026740065708141</v>
      </c>
      <c r="E218" s="749">
        <f t="shared" si="135"/>
        <v>1.7414250605720178</v>
      </c>
      <c r="F218" s="749">
        <f t="shared" si="135"/>
        <v>1.7228184370997874</v>
      </c>
      <c r="G218" s="751">
        <f t="shared" si="135"/>
        <v>1.6297715737451561</v>
      </c>
      <c r="H218" s="739"/>
      <c r="I218" s="750">
        <f t="shared" ref="I218:Q218" si="137">I46/I$140*100</f>
        <v>0</v>
      </c>
      <c r="J218" s="751">
        <f t="shared" si="137"/>
        <v>0</v>
      </c>
      <c r="K218" s="748">
        <f t="shared" si="137"/>
        <v>1.9026740065708141</v>
      </c>
      <c r="L218" s="750">
        <f t="shared" si="137"/>
        <v>1.8447275164356618</v>
      </c>
      <c r="M218" s="749">
        <f t="shared" si="137"/>
        <v>1.7794542853967168</v>
      </c>
      <c r="N218" s="749">
        <f t="shared" si="137"/>
        <v>1.7175625974448721</v>
      </c>
      <c r="O218" s="750">
        <f t="shared" si="137"/>
        <v>-0.10330245586364384</v>
      </c>
      <c r="P218" s="749">
        <f t="shared" si="137"/>
        <v>-5.663584829692906E-2</v>
      </c>
      <c r="Q218" s="749">
        <f t="shared" si="137"/>
        <v>-8.7791023699715712E-2</v>
      </c>
      <c r="R218" s="748">
        <f t="shared" si="127"/>
        <v>-5.7946490135152295E-2</v>
      </c>
      <c r="T218" s="747"/>
      <c r="U218" s="747"/>
      <c r="V218" s="747"/>
      <c r="W218" s="747"/>
      <c r="X218" s="747"/>
      <c r="Y218" s="747"/>
      <c r="Z218" s="747"/>
      <c r="AA218" s="747"/>
      <c r="AB218" s="747"/>
      <c r="AC218" s="747"/>
      <c r="AD218" s="747"/>
      <c r="AE218" s="747"/>
      <c r="AF218" s="747"/>
      <c r="AG218" s="747"/>
    </row>
    <row r="219" spans="1:33" s="697" customFormat="1" x14ac:dyDescent="0.2">
      <c r="A219" s="761" t="s">
        <v>840</v>
      </c>
      <c r="B219" s="755" t="s">
        <v>839</v>
      </c>
      <c r="C219" s="756">
        <f t="shared" si="135"/>
        <v>3.063440887377368</v>
      </c>
      <c r="D219" s="758">
        <f t="shared" si="135"/>
        <v>3.9625107427394579</v>
      </c>
      <c r="E219" s="757">
        <f t="shared" si="135"/>
        <v>2.1399542206978985</v>
      </c>
      <c r="F219" s="757">
        <f t="shared" si="135"/>
        <v>2.3783459247335825</v>
      </c>
      <c r="G219" s="759">
        <f t="shared" si="135"/>
        <v>2.546022692527921</v>
      </c>
      <c r="H219" s="760"/>
      <c r="I219" s="758">
        <f t="shared" ref="I219:Q219" si="138">I47/I$140*100</f>
        <v>-0.27256181752956998</v>
      </c>
      <c r="J219" s="759">
        <f t="shared" si="138"/>
        <v>0.35613702929239821</v>
      </c>
      <c r="K219" s="756">
        <f t="shared" si="138"/>
        <v>4.0460859545022858</v>
      </c>
      <c r="L219" s="758">
        <f t="shared" si="138"/>
        <v>2.5982685944639736</v>
      </c>
      <c r="M219" s="757">
        <f t="shared" si="138"/>
        <v>2.6213391705223499</v>
      </c>
      <c r="N219" s="757">
        <f t="shared" si="138"/>
        <v>2.5356986211412216</v>
      </c>
      <c r="O219" s="758">
        <f t="shared" si="138"/>
        <v>-0.45831437376607526</v>
      </c>
      <c r="P219" s="757">
        <f t="shared" si="138"/>
        <v>-0.24299324578876727</v>
      </c>
      <c r="Q219" s="757">
        <f t="shared" si="138"/>
        <v>1.0324071386699014E-2</v>
      </c>
      <c r="R219" s="756">
        <f t="shared" si="127"/>
        <v>-1.4478173600383122</v>
      </c>
      <c r="T219" s="747"/>
      <c r="U219" s="747"/>
      <c r="V219" s="747"/>
      <c r="W219" s="747"/>
      <c r="X219" s="747"/>
      <c r="Y219" s="747"/>
      <c r="Z219" s="747"/>
      <c r="AA219" s="747"/>
      <c r="AB219" s="747"/>
      <c r="AC219" s="747"/>
      <c r="AD219" s="747"/>
      <c r="AE219" s="747"/>
      <c r="AF219" s="747"/>
      <c r="AG219" s="747"/>
    </row>
    <row r="220" spans="1:33" s="697" customFormat="1" x14ac:dyDescent="0.2">
      <c r="A220" s="753" t="s">
        <v>800</v>
      </c>
      <c r="B220" s="755"/>
      <c r="C220" s="748">
        <f t="shared" si="135"/>
        <v>1.5901689691803091</v>
      </c>
      <c r="D220" s="750">
        <f t="shared" si="135"/>
        <v>2.8188057944981688</v>
      </c>
      <c r="E220" s="749">
        <f t="shared" si="135"/>
        <v>1.3564449371216571</v>
      </c>
      <c r="F220" s="749">
        <f t="shared" si="135"/>
        <v>1.6829117270388081</v>
      </c>
      <c r="G220" s="751">
        <f t="shared" si="135"/>
        <v>1.9112167353224039</v>
      </c>
      <c r="H220" s="739"/>
      <c r="I220" s="750">
        <f t="shared" ref="I220:Q220" si="139">I48/I$140*100</f>
        <v>-0.11355688554756356</v>
      </c>
      <c r="J220" s="751">
        <f t="shared" si="139"/>
        <v>5.059991586467117E-2</v>
      </c>
      <c r="K220" s="748">
        <f t="shared" si="139"/>
        <v>2.7558488248152768</v>
      </c>
      <c r="L220" s="750">
        <f t="shared" si="139"/>
        <v>1.3347787506916458</v>
      </c>
      <c r="M220" s="749">
        <f t="shared" si="139"/>
        <v>1.4370373702009402</v>
      </c>
      <c r="N220" s="749">
        <f t="shared" si="139"/>
        <v>1.4019994259684811</v>
      </c>
      <c r="O220" s="750">
        <f t="shared" si="139"/>
        <v>2.1666186430011482E-2</v>
      </c>
      <c r="P220" s="749">
        <f t="shared" si="139"/>
        <v>0.24587435683786801</v>
      </c>
      <c r="Q220" s="749">
        <f t="shared" si="139"/>
        <v>0.50921730935392306</v>
      </c>
      <c r="R220" s="748">
        <f t="shared" si="127"/>
        <v>-1.4210700741236311</v>
      </c>
      <c r="T220" s="747"/>
      <c r="U220" s="747"/>
      <c r="V220" s="747"/>
      <c r="W220" s="747"/>
      <c r="X220" s="747"/>
      <c r="Y220" s="747"/>
      <c r="Z220" s="747"/>
      <c r="AA220" s="747"/>
      <c r="AB220" s="747"/>
      <c r="AC220" s="747"/>
      <c r="AD220" s="747"/>
      <c r="AE220" s="747"/>
      <c r="AF220" s="747"/>
      <c r="AG220" s="747"/>
    </row>
    <row r="221" spans="1:33" s="697" customFormat="1" x14ac:dyDescent="0.2">
      <c r="A221" s="753" t="s">
        <v>795</v>
      </c>
      <c r="B221" s="755"/>
      <c r="C221" s="748">
        <f t="shared" si="135"/>
        <v>5.5707047406830306E-4</v>
      </c>
      <c r="D221" s="750">
        <f t="shared" si="135"/>
        <v>1.1838305318333501E-2</v>
      </c>
      <c r="E221" s="749">
        <f t="shared" si="135"/>
        <v>2.9833423850371618E-3</v>
      </c>
      <c r="F221" s="749">
        <f t="shared" si="135"/>
        <v>0</v>
      </c>
      <c r="G221" s="751">
        <f t="shared" si="135"/>
        <v>0</v>
      </c>
      <c r="H221" s="739"/>
      <c r="I221" s="750">
        <f t="shared" ref="I221:Q221" si="140">I49/I$140*100</f>
        <v>0</v>
      </c>
      <c r="J221" s="751">
        <f t="shared" si="140"/>
        <v>0</v>
      </c>
      <c r="K221" s="748">
        <f t="shared" si="140"/>
        <v>1.1838305318333501E-2</v>
      </c>
      <c r="L221" s="750">
        <f t="shared" si="140"/>
        <v>2.9833423850371618E-3</v>
      </c>
      <c r="M221" s="749">
        <f t="shared" si="140"/>
        <v>0</v>
      </c>
      <c r="N221" s="749">
        <f t="shared" si="140"/>
        <v>0</v>
      </c>
      <c r="O221" s="750">
        <f t="shared" si="140"/>
        <v>0</v>
      </c>
      <c r="P221" s="749">
        <f t="shared" si="140"/>
        <v>0</v>
      </c>
      <c r="Q221" s="749">
        <f t="shared" si="140"/>
        <v>0</v>
      </c>
      <c r="R221" s="748">
        <f t="shared" si="127"/>
        <v>-8.8549629332963387E-3</v>
      </c>
      <c r="T221" s="747"/>
      <c r="U221" s="747"/>
      <c r="V221" s="747"/>
      <c r="W221" s="747"/>
      <c r="X221" s="747"/>
      <c r="Y221" s="747"/>
      <c r="Z221" s="747"/>
      <c r="AA221" s="747"/>
      <c r="AB221" s="747"/>
      <c r="AC221" s="747"/>
      <c r="AD221" s="747"/>
      <c r="AE221" s="747"/>
      <c r="AF221" s="747"/>
      <c r="AG221" s="747"/>
    </row>
    <row r="222" spans="1:33" s="697" customFormat="1" x14ac:dyDescent="0.2">
      <c r="A222" s="753" t="s">
        <v>792</v>
      </c>
      <c r="B222" s="752"/>
      <c r="C222" s="748">
        <f t="shared" si="135"/>
        <v>5.0293226475073421E-2</v>
      </c>
      <c r="D222" s="750">
        <f t="shared" si="135"/>
        <v>9.5172283861243823E-2</v>
      </c>
      <c r="E222" s="749">
        <f t="shared" si="135"/>
        <v>5.6124283613440164E-2</v>
      </c>
      <c r="F222" s="749">
        <f t="shared" si="135"/>
        <v>5.4148112464898777E-2</v>
      </c>
      <c r="G222" s="751">
        <f t="shared" si="135"/>
        <v>5.1652462989832282E-2</v>
      </c>
      <c r="H222" s="739"/>
      <c r="I222" s="750">
        <f t="shared" ref="I222:Q222" si="141">I50/I$140*100</f>
        <v>0</v>
      </c>
      <c r="J222" s="751">
        <f t="shared" si="141"/>
        <v>0</v>
      </c>
      <c r="K222" s="748">
        <f t="shared" si="141"/>
        <v>9.5172283861243823E-2</v>
      </c>
      <c r="L222" s="750">
        <f t="shared" si="141"/>
        <v>9.5800352391663499E-2</v>
      </c>
      <c r="M222" s="749">
        <f t="shared" si="141"/>
        <v>9.6760147220130266E-2</v>
      </c>
      <c r="N222" s="749">
        <f t="shared" si="141"/>
        <v>9.7262489204471961E-2</v>
      </c>
      <c r="O222" s="750">
        <f t="shared" si="141"/>
        <v>-3.9676068778223328E-2</v>
      </c>
      <c r="P222" s="749">
        <f t="shared" si="141"/>
        <v>-4.2612034755231502E-2</v>
      </c>
      <c r="Q222" s="749">
        <f t="shared" si="141"/>
        <v>-4.5610026214639686E-2</v>
      </c>
      <c r="R222" s="748">
        <f t="shared" si="127"/>
        <v>6.2806853041967592E-4</v>
      </c>
      <c r="T222" s="747"/>
      <c r="U222" s="747"/>
      <c r="V222" s="747"/>
      <c r="W222" s="747"/>
      <c r="X222" s="747"/>
      <c r="Y222" s="747"/>
      <c r="Z222" s="747"/>
      <c r="AA222" s="747"/>
      <c r="AB222" s="747"/>
      <c r="AC222" s="747"/>
      <c r="AD222" s="747"/>
      <c r="AE222" s="747"/>
      <c r="AF222" s="747"/>
      <c r="AG222" s="747"/>
    </row>
    <row r="223" spans="1:33" s="697" customFormat="1" x14ac:dyDescent="0.2">
      <c r="A223" s="753" t="s">
        <v>832</v>
      </c>
      <c r="B223" s="752"/>
      <c r="C223" s="767">
        <f t="shared" si="135"/>
        <v>0.14826849467326289</v>
      </c>
      <c r="D223" s="762">
        <f t="shared" si="135"/>
        <v>0.10323353231596688</v>
      </c>
      <c r="E223" s="768">
        <f t="shared" si="135"/>
        <v>9.9196754282199873E-2</v>
      </c>
      <c r="F223" s="768">
        <f t="shared" si="135"/>
        <v>9.3994900776632861E-2</v>
      </c>
      <c r="G223" s="769">
        <f t="shared" si="135"/>
        <v>8.8946704246649216E-2</v>
      </c>
      <c r="H223" s="739"/>
      <c r="I223" s="762">
        <f t="shared" ref="I223:J225" si="142">J51/I$140*100</f>
        <v>4.1766197523047249E-3</v>
      </c>
      <c r="J223" s="769">
        <f t="shared" si="142"/>
        <v>0.10741015206827159</v>
      </c>
      <c r="K223" s="748">
        <f t="shared" ref="K223:Q232" si="143">K51/K$140*100</f>
        <v>0.10741015206827159</v>
      </c>
      <c r="L223" s="762">
        <f t="shared" si="143"/>
        <v>0.10413894465399842</v>
      </c>
      <c r="M223" s="768">
        <f t="shared" si="143"/>
        <v>0.10045412652558112</v>
      </c>
      <c r="N223" s="768">
        <f t="shared" si="143"/>
        <v>9.6960203976730538E-2</v>
      </c>
      <c r="O223" s="762">
        <f t="shared" si="143"/>
        <v>-4.9421903717985364E-3</v>
      </c>
      <c r="P223" s="768">
        <f t="shared" si="143"/>
        <v>-6.4592257489482557E-3</v>
      </c>
      <c r="Q223" s="768">
        <f t="shared" si="143"/>
        <v>-8.0134997300813273E-3</v>
      </c>
      <c r="R223" s="767">
        <f t="shared" si="127"/>
        <v>-3.2712074142731695E-3</v>
      </c>
      <c r="T223" s="747"/>
      <c r="U223" s="747"/>
      <c r="V223" s="747"/>
      <c r="W223" s="747"/>
      <c r="X223" s="747"/>
      <c r="Y223" s="747"/>
      <c r="Z223" s="747"/>
      <c r="AA223" s="747"/>
      <c r="AB223" s="747"/>
      <c r="AC223" s="747"/>
      <c r="AD223" s="747"/>
      <c r="AE223" s="747"/>
      <c r="AF223" s="747"/>
      <c r="AG223" s="747"/>
    </row>
    <row r="224" spans="1:33" s="697" customFormat="1" x14ac:dyDescent="0.2">
      <c r="A224" s="753" t="s">
        <v>831</v>
      </c>
      <c r="B224" s="752"/>
      <c r="C224" s="767">
        <f t="shared" si="135"/>
        <v>1.0630872340453821E-2</v>
      </c>
      <c r="D224" s="762">
        <f t="shared" si="135"/>
        <v>3.8686766235408588E-3</v>
      </c>
      <c r="E224" s="768">
        <f t="shared" si="135"/>
        <v>0</v>
      </c>
      <c r="F224" s="768">
        <f t="shared" si="135"/>
        <v>0</v>
      </c>
      <c r="G224" s="769">
        <f t="shared" si="135"/>
        <v>0</v>
      </c>
      <c r="H224" s="739"/>
      <c r="I224" s="762">
        <f t="shared" si="142"/>
        <v>6.1526566686642067E-3</v>
      </c>
      <c r="J224" s="769">
        <f t="shared" si="142"/>
        <v>1.0021333292205064E-2</v>
      </c>
      <c r="K224" s="748">
        <f t="shared" si="143"/>
        <v>1.0021333292205064E-2</v>
      </c>
      <c r="L224" s="762">
        <f t="shared" si="143"/>
        <v>9.7161306727587462E-3</v>
      </c>
      <c r="M224" s="768">
        <f t="shared" si="143"/>
        <v>9.3723383042072349E-3</v>
      </c>
      <c r="N224" s="768">
        <f t="shared" si="143"/>
        <v>9.0463564329877708E-3</v>
      </c>
      <c r="O224" s="762">
        <f t="shared" si="143"/>
        <v>-9.7161306727587462E-3</v>
      </c>
      <c r="P224" s="768">
        <f t="shared" si="143"/>
        <v>-9.3723383042072349E-3</v>
      </c>
      <c r="Q224" s="768">
        <f t="shared" si="143"/>
        <v>-9.0463564329877708E-3</v>
      </c>
      <c r="R224" s="767">
        <f t="shared" si="127"/>
        <v>-3.052026194463181E-4</v>
      </c>
      <c r="T224" s="747"/>
      <c r="U224" s="747"/>
      <c r="V224" s="747"/>
      <c r="W224" s="747"/>
      <c r="X224" s="747"/>
      <c r="Y224" s="747"/>
      <c r="Z224" s="747"/>
      <c r="AA224" s="747"/>
      <c r="AB224" s="747"/>
      <c r="AC224" s="747"/>
      <c r="AD224" s="747"/>
      <c r="AE224" s="747"/>
      <c r="AF224" s="747"/>
      <c r="AG224" s="747"/>
    </row>
    <row r="225" spans="1:33" s="697" customFormat="1" x14ac:dyDescent="0.2">
      <c r="A225" s="753" t="s">
        <v>833</v>
      </c>
      <c r="B225" s="752"/>
      <c r="C225" s="767">
        <f t="shared" si="135"/>
        <v>0.30310616646435751</v>
      </c>
      <c r="D225" s="762">
        <f t="shared" si="135"/>
        <v>0</v>
      </c>
      <c r="E225" s="768">
        <f t="shared" si="135"/>
        <v>0</v>
      </c>
      <c r="F225" s="768">
        <f t="shared" si="135"/>
        <v>0</v>
      </c>
      <c r="G225" s="769">
        <f t="shared" si="135"/>
        <v>0</v>
      </c>
      <c r="H225" s="739"/>
      <c r="I225" s="762">
        <f t="shared" si="142"/>
        <v>0.29520783700675818</v>
      </c>
      <c r="J225" s="769">
        <f t="shared" si="142"/>
        <v>0.29520783700675818</v>
      </c>
      <c r="K225" s="748">
        <f t="shared" si="143"/>
        <v>0.29520783700675818</v>
      </c>
      <c r="L225" s="762">
        <f t="shared" si="143"/>
        <v>0.28621719648933058</v>
      </c>
      <c r="M225" s="768">
        <f t="shared" si="143"/>
        <v>0.27608978144981045</v>
      </c>
      <c r="N225" s="768">
        <f t="shared" si="143"/>
        <v>0.26648702697591564</v>
      </c>
      <c r="O225" s="762">
        <f t="shared" si="143"/>
        <v>-0.28621719648933058</v>
      </c>
      <c r="P225" s="768">
        <f t="shared" si="143"/>
        <v>-0.27608978144981045</v>
      </c>
      <c r="Q225" s="768">
        <f t="shared" si="143"/>
        <v>-0.26648702697591564</v>
      </c>
      <c r="R225" s="767">
        <f t="shared" si="127"/>
        <v>-8.990640517427595E-3</v>
      </c>
      <c r="T225" s="747"/>
      <c r="U225" s="747"/>
      <c r="V225" s="747"/>
      <c r="W225" s="747"/>
      <c r="X225" s="747"/>
      <c r="Y225" s="747"/>
      <c r="Z225" s="747"/>
      <c r="AA225" s="747"/>
      <c r="AB225" s="747"/>
      <c r="AC225" s="747"/>
      <c r="AD225" s="747"/>
      <c r="AE225" s="747"/>
      <c r="AF225" s="747"/>
      <c r="AG225" s="747"/>
    </row>
    <row r="226" spans="1:33" s="697" customFormat="1" x14ac:dyDescent="0.2">
      <c r="A226" s="777" t="s">
        <v>1</v>
      </c>
      <c r="B226" s="776"/>
      <c r="C226" s="742">
        <f t="shared" si="135"/>
        <v>0.96041608776984289</v>
      </c>
      <c r="D226" s="744">
        <f t="shared" si="135"/>
        <v>0.92959215012220353</v>
      </c>
      <c r="E226" s="743">
        <f t="shared" si="135"/>
        <v>0.62520490329556377</v>
      </c>
      <c r="F226" s="743">
        <f t="shared" si="135"/>
        <v>0.54729118445324265</v>
      </c>
      <c r="G226" s="745">
        <f t="shared" si="135"/>
        <v>0.49420678996903522</v>
      </c>
      <c r="H226" s="739"/>
      <c r="I226" s="744">
        <f t="shared" ref="I226:J228" si="144">I54/I$140*100</f>
        <v>-0.15900493198200638</v>
      </c>
      <c r="J226" s="745">
        <f t="shared" si="144"/>
        <v>0</v>
      </c>
      <c r="K226" s="742">
        <f t="shared" si="143"/>
        <v>0.77058721814019704</v>
      </c>
      <c r="L226" s="744">
        <f t="shared" si="143"/>
        <v>0.76463387717953935</v>
      </c>
      <c r="M226" s="743">
        <f t="shared" si="143"/>
        <v>0.70162540682168062</v>
      </c>
      <c r="N226" s="743">
        <f t="shared" si="143"/>
        <v>0.66394311858263488</v>
      </c>
      <c r="O226" s="744">
        <f t="shared" si="143"/>
        <v>-0.13942897388397554</v>
      </c>
      <c r="P226" s="743">
        <f t="shared" si="143"/>
        <v>-0.15433422236843788</v>
      </c>
      <c r="Q226" s="743">
        <f t="shared" si="143"/>
        <v>-0.16973632861359964</v>
      </c>
      <c r="R226" s="742">
        <f t="shared" si="127"/>
        <v>-5.9533409606576937E-3</v>
      </c>
      <c r="T226" s="747"/>
      <c r="U226" s="747"/>
      <c r="V226" s="747"/>
      <c r="W226" s="747"/>
      <c r="X226" s="747"/>
      <c r="Y226" s="747"/>
      <c r="Z226" s="747"/>
      <c r="AA226" s="747"/>
      <c r="AB226" s="747"/>
      <c r="AC226" s="747"/>
      <c r="AD226" s="747"/>
      <c r="AE226" s="747"/>
      <c r="AF226" s="747"/>
      <c r="AG226" s="747"/>
    </row>
    <row r="227" spans="1:33" s="697" customFormat="1" x14ac:dyDescent="0.2">
      <c r="A227" s="775" t="s">
        <v>110</v>
      </c>
      <c r="B227" s="774" t="s">
        <v>644</v>
      </c>
      <c r="C227" s="770">
        <f t="shared" ref="C227:G236" si="145">C55/C$140*100</f>
        <v>41.828846412080587</v>
      </c>
      <c r="D227" s="772">
        <f t="shared" si="145"/>
        <v>42.950743410474587</v>
      </c>
      <c r="E227" s="771">
        <f t="shared" si="145"/>
        <v>39.659638576625774</v>
      </c>
      <c r="F227" s="771">
        <f t="shared" si="145"/>
        <v>38.167379069685467</v>
      </c>
      <c r="G227" s="773">
        <f t="shared" si="145"/>
        <v>37.476240667545014</v>
      </c>
      <c r="H227" s="739"/>
      <c r="I227" s="772">
        <f t="shared" si="144"/>
        <v>-0.28619948331617079</v>
      </c>
      <c r="J227" s="773">
        <f t="shared" si="144"/>
        <v>0.70618763358715975</v>
      </c>
      <c r="K227" s="770">
        <f t="shared" si="143"/>
        <v>43.370731560745583</v>
      </c>
      <c r="L227" s="772">
        <f t="shared" si="143"/>
        <v>41.100130288487115</v>
      </c>
      <c r="M227" s="771">
        <f t="shared" si="143"/>
        <v>40.371594146410906</v>
      </c>
      <c r="N227" s="771">
        <f t="shared" si="143"/>
        <v>39.79505083096187</v>
      </c>
      <c r="O227" s="772">
        <f t="shared" si="143"/>
        <v>-1.4404917118613447</v>
      </c>
      <c r="P227" s="771">
        <f t="shared" si="143"/>
        <v>-2.2042150767254363</v>
      </c>
      <c r="Q227" s="771">
        <f t="shared" si="143"/>
        <v>-2.3188101634168583</v>
      </c>
      <c r="R227" s="770">
        <f t="shared" si="127"/>
        <v>-2.2706012722584674</v>
      </c>
      <c r="T227" s="747"/>
      <c r="U227" s="747"/>
      <c r="V227" s="747"/>
      <c r="W227" s="747"/>
      <c r="X227" s="747"/>
      <c r="Y227" s="747"/>
      <c r="Z227" s="747"/>
      <c r="AA227" s="747"/>
      <c r="AB227" s="747"/>
      <c r="AC227" s="747"/>
      <c r="AD227" s="747"/>
      <c r="AE227" s="747"/>
      <c r="AF227" s="747"/>
      <c r="AG227" s="747"/>
    </row>
    <row r="228" spans="1:33" s="697" customFormat="1" x14ac:dyDescent="0.2">
      <c r="A228" s="761" t="s">
        <v>112</v>
      </c>
      <c r="B228" s="755" t="s">
        <v>838</v>
      </c>
      <c r="C228" s="756">
        <f t="shared" si="145"/>
        <v>8.7482161114353669</v>
      </c>
      <c r="D228" s="765">
        <f t="shared" si="145"/>
        <v>8.3798090695819827</v>
      </c>
      <c r="E228" s="757">
        <f t="shared" si="145"/>
        <v>8.5027291507021872</v>
      </c>
      <c r="F228" s="757">
        <f t="shared" si="145"/>
        <v>8.2142284781050634</v>
      </c>
      <c r="G228" s="759">
        <f t="shared" si="145"/>
        <v>7.9418266317550863</v>
      </c>
      <c r="H228" s="760"/>
      <c r="I228" s="758">
        <f t="shared" si="144"/>
        <v>0</v>
      </c>
      <c r="J228" s="759">
        <f t="shared" si="144"/>
        <v>0.22214266671050797</v>
      </c>
      <c r="K228" s="756">
        <f t="shared" si="143"/>
        <v>8.6019517362924898</v>
      </c>
      <c r="L228" s="758">
        <f t="shared" si="143"/>
        <v>8.3539769287649488</v>
      </c>
      <c r="M228" s="757">
        <f t="shared" si="143"/>
        <v>8.3005089070207934</v>
      </c>
      <c r="N228" s="757">
        <f t="shared" si="143"/>
        <v>8.2392120686913906</v>
      </c>
      <c r="O228" s="758">
        <f t="shared" si="143"/>
        <v>0.14875222193723872</v>
      </c>
      <c r="P228" s="757">
        <f t="shared" si="143"/>
        <v>-8.6280428915729679E-2</v>
      </c>
      <c r="Q228" s="757">
        <f t="shared" si="143"/>
        <v>-0.29738543693630598</v>
      </c>
      <c r="R228" s="756">
        <f t="shared" si="127"/>
        <v>-0.24797480752754097</v>
      </c>
      <c r="T228" s="747"/>
      <c r="U228" s="747"/>
      <c r="V228" s="747"/>
      <c r="W228" s="747"/>
      <c r="X228" s="747"/>
      <c r="Y228" s="747"/>
      <c r="Z228" s="747"/>
      <c r="AA228" s="747"/>
      <c r="AB228" s="747"/>
      <c r="AC228" s="747"/>
      <c r="AD228" s="747"/>
      <c r="AE228" s="747"/>
      <c r="AF228" s="747"/>
      <c r="AG228" s="747"/>
    </row>
    <row r="229" spans="1:33" s="697" customFormat="1" x14ac:dyDescent="0.2">
      <c r="A229" s="753" t="s">
        <v>800</v>
      </c>
      <c r="B229" s="755"/>
      <c r="C229" s="748">
        <f t="shared" si="145"/>
        <v>0.176156585995594</v>
      </c>
      <c r="D229" s="750">
        <f t="shared" si="145"/>
        <v>0.1290419153949586</v>
      </c>
      <c r="E229" s="749">
        <f t="shared" si="145"/>
        <v>0.10755263421114193</v>
      </c>
      <c r="F229" s="749">
        <f t="shared" si="145"/>
        <v>0.16251953331531765</v>
      </c>
      <c r="G229" s="751">
        <f t="shared" si="145"/>
        <v>0.2135932800764942</v>
      </c>
      <c r="H229" s="739"/>
      <c r="I229" s="750">
        <f>J57/I$140*100</f>
        <v>0.10323353231596688</v>
      </c>
      <c r="J229" s="751">
        <f>K57/J$140*100</f>
        <v>0.23227544771092545</v>
      </c>
      <c r="K229" s="748">
        <f t="shared" si="143"/>
        <v>0.23227544771092545</v>
      </c>
      <c r="L229" s="750">
        <f t="shared" si="143"/>
        <v>0.10772045403581268</v>
      </c>
      <c r="M229" s="749">
        <f t="shared" si="143"/>
        <v>0.106912920720135</v>
      </c>
      <c r="N229" s="749">
        <f t="shared" si="143"/>
        <v>0.10603135803005359</v>
      </c>
      <c r="O229" s="750">
        <f t="shared" si="143"/>
        <v>-1.6781982467073945E-4</v>
      </c>
      <c r="P229" s="749">
        <f t="shared" si="143"/>
        <v>5.5606612595182639E-2</v>
      </c>
      <c r="Q229" s="749">
        <f t="shared" si="143"/>
        <v>0.10756192204644058</v>
      </c>
      <c r="R229" s="748">
        <f t="shared" si="127"/>
        <v>-0.12455499367511277</v>
      </c>
      <c r="T229" s="747"/>
      <c r="U229" s="747"/>
      <c r="V229" s="747"/>
      <c r="W229" s="747"/>
      <c r="X229" s="747"/>
      <c r="Y229" s="747"/>
      <c r="Z229" s="747"/>
      <c r="AA229" s="747"/>
      <c r="AB229" s="747"/>
      <c r="AC229" s="747"/>
      <c r="AD229" s="747"/>
      <c r="AE229" s="747"/>
      <c r="AF229" s="747"/>
      <c r="AG229" s="747"/>
    </row>
    <row r="230" spans="1:33" s="697" customFormat="1" x14ac:dyDescent="0.2">
      <c r="A230" s="753" t="s">
        <v>426</v>
      </c>
      <c r="B230" s="755"/>
      <c r="C230" s="748">
        <f t="shared" si="145"/>
        <v>3.2556049399786485E-2</v>
      </c>
      <c r="D230" s="750">
        <f t="shared" si="145"/>
        <v>2.2711377109512716E-2</v>
      </c>
      <c r="E230" s="749">
        <f t="shared" si="145"/>
        <v>8.2763158656115436E-3</v>
      </c>
      <c r="F230" s="749">
        <f t="shared" si="145"/>
        <v>1.2108501447129827E-2</v>
      </c>
      <c r="G230" s="751">
        <f t="shared" si="145"/>
        <v>1.4120289299155561E-2</v>
      </c>
      <c r="H230" s="739"/>
      <c r="I230" s="750">
        <f>J58/I$140*100</f>
        <v>1.9356287309243787E-2</v>
      </c>
      <c r="J230" s="751">
        <f>K58/J$140*100</f>
        <v>4.2067664418756506E-2</v>
      </c>
      <c r="K230" s="748">
        <f t="shared" si="143"/>
        <v>4.2067664418756506E-2</v>
      </c>
      <c r="L230" s="750">
        <f t="shared" si="143"/>
        <v>1.8053521183611133E-2</v>
      </c>
      <c r="M230" s="749">
        <f t="shared" si="143"/>
        <v>1.7846798452147733E-2</v>
      </c>
      <c r="N230" s="749">
        <f t="shared" si="143"/>
        <v>1.7207893408953533E-2</v>
      </c>
      <c r="O230" s="750">
        <f t="shared" si="143"/>
        <v>-9.7772053179995891E-3</v>
      </c>
      <c r="P230" s="749">
        <f t="shared" si="143"/>
        <v>-5.7382970050179069E-3</v>
      </c>
      <c r="Q230" s="749">
        <f t="shared" si="143"/>
        <v>-3.0876041097979735E-3</v>
      </c>
      <c r="R230" s="748">
        <f t="shared" si="127"/>
        <v>-2.4014143235145374E-2</v>
      </c>
      <c r="T230" s="747"/>
      <c r="U230" s="747"/>
      <c r="V230" s="747"/>
      <c r="W230" s="747"/>
      <c r="X230" s="747"/>
      <c r="Y230" s="747"/>
      <c r="Z230" s="747"/>
      <c r="AA230" s="747"/>
      <c r="AB230" s="747"/>
      <c r="AC230" s="747"/>
      <c r="AD230" s="747"/>
      <c r="AE230" s="747"/>
      <c r="AF230" s="747"/>
      <c r="AG230" s="747"/>
    </row>
    <row r="231" spans="1:33" s="697" customFormat="1" x14ac:dyDescent="0.2">
      <c r="A231" s="753" t="s">
        <v>795</v>
      </c>
      <c r="B231" s="752"/>
      <c r="C231" s="748">
        <f t="shared" si="145"/>
        <v>1.612712374808715E-3</v>
      </c>
      <c r="D231" s="762">
        <f t="shared" si="145"/>
        <v>1.6788353192884111E-3</v>
      </c>
      <c r="E231" s="749">
        <f t="shared" si="145"/>
        <v>1.5305232546124422E-3</v>
      </c>
      <c r="F231" s="749">
        <f t="shared" si="145"/>
        <v>0</v>
      </c>
      <c r="G231" s="751">
        <f t="shared" si="145"/>
        <v>0</v>
      </c>
      <c r="H231" s="739"/>
      <c r="I231" s="750">
        <f t="shared" ref="I231:J234" si="146">I59/I$140*100</f>
        <v>0</v>
      </c>
      <c r="J231" s="751">
        <f t="shared" si="146"/>
        <v>0</v>
      </c>
      <c r="K231" s="748">
        <f t="shared" si="143"/>
        <v>1.6788353192884111E-3</v>
      </c>
      <c r="L231" s="750">
        <f t="shared" si="143"/>
        <v>1.5305232546124422E-3</v>
      </c>
      <c r="M231" s="749">
        <f t="shared" si="143"/>
        <v>0</v>
      </c>
      <c r="N231" s="749">
        <f t="shared" si="143"/>
        <v>0</v>
      </c>
      <c r="O231" s="750">
        <f t="shared" si="143"/>
        <v>0</v>
      </c>
      <c r="P231" s="749">
        <f t="shared" si="143"/>
        <v>0</v>
      </c>
      <c r="Q231" s="749">
        <f t="shared" si="143"/>
        <v>0</v>
      </c>
      <c r="R231" s="748">
        <f t="shared" si="127"/>
        <v>-1.4831206467596884E-4</v>
      </c>
      <c r="T231" s="747"/>
      <c r="U231" s="747"/>
      <c r="V231" s="747"/>
      <c r="W231" s="747"/>
      <c r="X231" s="747"/>
      <c r="Y231" s="747"/>
      <c r="Z231" s="747"/>
      <c r="AA231" s="747"/>
      <c r="AB231" s="747"/>
      <c r="AC231" s="747"/>
      <c r="AD231" s="747"/>
      <c r="AE231" s="747"/>
      <c r="AF231" s="747"/>
      <c r="AG231" s="747"/>
    </row>
    <row r="232" spans="1:33" s="697" customFormat="1" x14ac:dyDescent="0.2">
      <c r="A232" s="753" t="s">
        <v>794</v>
      </c>
      <c r="B232" s="752"/>
      <c r="C232" s="748">
        <f t="shared" si="145"/>
        <v>0</v>
      </c>
      <c r="D232" s="762">
        <f t="shared" si="145"/>
        <v>1.27751496241009E-3</v>
      </c>
      <c r="E232" s="749">
        <f t="shared" si="145"/>
        <v>5.8319425121743356E-4</v>
      </c>
      <c r="F232" s="749">
        <f t="shared" si="145"/>
        <v>5.5652814168164703E-4</v>
      </c>
      <c r="G232" s="751">
        <f t="shared" si="145"/>
        <v>5.2737983392909095E-4</v>
      </c>
      <c r="H232" s="739"/>
      <c r="I232" s="750">
        <f t="shared" si="146"/>
        <v>0</v>
      </c>
      <c r="J232" s="751">
        <f t="shared" si="146"/>
        <v>0</v>
      </c>
      <c r="K232" s="748">
        <f t="shared" si="143"/>
        <v>1.27751496241009E-3</v>
      </c>
      <c r="L232" s="750">
        <f t="shared" si="143"/>
        <v>5.8319425121743356E-4</v>
      </c>
      <c r="M232" s="749">
        <f t="shared" si="143"/>
        <v>5.5652814168164703E-4</v>
      </c>
      <c r="N232" s="749">
        <f t="shared" si="143"/>
        <v>5.2737983392909095E-4</v>
      </c>
      <c r="O232" s="750">
        <f t="shared" si="143"/>
        <v>0</v>
      </c>
      <c r="P232" s="749">
        <f t="shared" si="143"/>
        <v>0</v>
      </c>
      <c r="Q232" s="749">
        <f t="shared" si="143"/>
        <v>0</v>
      </c>
      <c r="R232" s="748">
        <f t="shared" si="127"/>
        <v>-6.9432071119265642E-4</v>
      </c>
      <c r="T232" s="747"/>
      <c r="U232" s="747"/>
      <c r="V232" s="747"/>
      <c r="W232" s="747"/>
      <c r="X232" s="747"/>
      <c r="Y232" s="747"/>
      <c r="Z232" s="747"/>
      <c r="AA232" s="747"/>
      <c r="AB232" s="747"/>
      <c r="AC232" s="747"/>
      <c r="AD232" s="747"/>
      <c r="AE232" s="747"/>
      <c r="AF232" s="747"/>
      <c r="AG232" s="747"/>
    </row>
    <row r="233" spans="1:33" s="697" customFormat="1" x14ac:dyDescent="0.2">
      <c r="A233" s="753" t="s">
        <v>821</v>
      </c>
      <c r="B233" s="752"/>
      <c r="C233" s="748">
        <f t="shared" si="145"/>
        <v>0.20096948875821147</v>
      </c>
      <c r="D233" s="750">
        <f t="shared" si="145"/>
        <v>0.17679516660601696</v>
      </c>
      <c r="E233" s="749">
        <f t="shared" si="145"/>
        <v>0.1795510850884959</v>
      </c>
      <c r="F233" s="749">
        <f t="shared" si="145"/>
        <v>0.17275322813737357</v>
      </c>
      <c r="G233" s="751">
        <f t="shared" si="145"/>
        <v>0.16269686407275841</v>
      </c>
      <c r="H233" s="739"/>
      <c r="I233" s="750">
        <f t="shared" si="146"/>
        <v>0</v>
      </c>
      <c r="J233" s="751">
        <f t="shared" si="146"/>
        <v>0</v>
      </c>
      <c r="K233" s="748">
        <f t="shared" ref="K233:Q242" si="147">K61/K$140*100</f>
        <v>0.17679516660601696</v>
      </c>
      <c r="L233" s="750">
        <f t="shared" si="147"/>
        <v>0.171410818398022</v>
      </c>
      <c r="M233" s="749">
        <f t="shared" si="147"/>
        <v>0.16534567443926168</v>
      </c>
      <c r="N233" s="749">
        <f t="shared" si="147"/>
        <v>0.15959474115001418</v>
      </c>
      <c r="O233" s="750">
        <f t="shared" si="147"/>
        <v>8.1402666904739126E-3</v>
      </c>
      <c r="P233" s="749">
        <f t="shared" si="147"/>
        <v>7.4075536981118954E-3</v>
      </c>
      <c r="Q233" s="749">
        <f t="shared" si="147"/>
        <v>3.1021229227442162E-3</v>
      </c>
      <c r="R233" s="748">
        <f t="shared" si="127"/>
        <v>-5.3843482079949656E-3</v>
      </c>
      <c r="T233" s="747"/>
      <c r="U233" s="747"/>
      <c r="V233" s="747"/>
      <c r="W233" s="747"/>
      <c r="X233" s="747"/>
      <c r="Y233" s="747"/>
      <c r="Z233" s="747"/>
      <c r="AA233" s="747"/>
      <c r="AB233" s="747"/>
      <c r="AC233" s="747"/>
      <c r="AD233" s="747"/>
      <c r="AE233" s="747"/>
      <c r="AF233" s="747"/>
      <c r="AG233" s="747"/>
    </row>
    <row r="234" spans="1:33" s="697" customFormat="1" x14ac:dyDescent="0.2">
      <c r="A234" s="753" t="s">
        <v>792</v>
      </c>
      <c r="B234" s="752"/>
      <c r="C234" s="748">
        <f t="shared" si="145"/>
        <v>0.92444980981161973</v>
      </c>
      <c r="D234" s="750">
        <f t="shared" si="145"/>
        <v>0.88203246178423689</v>
      </c>
      <c r="E234" s="749">
        <f t="shared" si="145"/>
        <v>0.99237920935226986</v>
      </c>
      <c r="F234" s="749">
        <f t="shared" si="145"/>
        <v>0.95712305107447915</v>
      </c>
      <c r="G234" s="751">
        <f t="shared" si="145"/>
        <v>0.92324900073936944</v>
      </c>
      <c r="H234" s="739"/>
      <c r="I234" s="750">
        <f t="shared" si="146"/>
        <v>0</v>
      </c>
      <c r="J234" s="751">
        <f t="shared" si="146"/>
        <v>0</v>
      </c>
      <c r="K234" s="748">
        <f t="shared" si="147"/>
        <v>0.88203246178423689</v>
      </c>
      <c r="L234" s="750">
        <f t="shared" si="147"/>
        <v>0.88785324079236638</v>
      </c>
      <c r="M234" s="749">
        <f t="shared" si="147"/>
        <v>0.89674837455415135</v>
      </c>
      <c r="N234" s="749">
        <f t="shared" si="147"/>
        <v>0.90140395198835976</v>
      </c>
      <c r="O234" s="750">
        <f t="shared" si="147"/>
        <v>0.10452596855990361</v>
      </c>
      <c r="P234" s="749">
        <f t="shared" si="147"/>
        <v>6.0374676520327741E-2</v>
      </c>
      <c r="Q234" s="749">
        <f t="shared" si="147"/>
        <v>2.1845048751009673E-2</v>
      </c>
      <c r="R234" s="748">
        <f t="shared" si="127"/>
        <v>5.8207790081294952E-3</v>
      </c>
      <c r="T234" s="747"/>
      <c r="U234" s="747"/>
      <c r="V234" s="747"/>
      <c r="W234" s="747"/>
      <c r="X234" s="747"/>
      <c r="Y234" s="747"/>
      <c r="Z234" s="747"/>
      <c r="AA234" s="747"/>
      <c r="AB234" s="747"/>
      <c r="AC234" s="747"/>
      <c r="AD234" s="747"/>
      <c r="AE234" s="747"/>
      <c r="AF234" s="747"/>
      <c r="AG234" s="747"/>
    </row>
    <row r="235" spans="1:33" s="697" customFormat="1" x14ac:dyDescent="0.2">
      <c r="A235" s="753" t="s">
        <v>833</v>
      </c>
      <c r="B235" s="752"/>
      <c r="C235" s="767">
        <f t="shared" si="145"/>
        <v>6.7664784504134157E-2</v>
      </c>
      <c r="D235" s="762">
        <f t="shared" si="145"/>
        <v>0</v>
      </c>
      <c r="E235" s="768">
        <f t="shared" si="145"/>
        <v>0</v>
      </c>
      <c r="F235" s="768">
        <f t="shared" si="145"/>
        <v>0</v>
      </c>
      <c r="G235" s="769">
        <f t="shared" si="145"/>
        <v>0</v>
      </c>
      <c r="H235" s="739"/>
      <c r="I235" s="762">
        <f t="shared" ref="I235:J237" si="148">J63/I$140*100</f>
        <v>6.7126519953352864E-2</v>
      </c>
      <c r="J235" s="769">
        <f t="shared" si="148"/>
        <v>6.7126519953352864E-2</v>
      </c>
      <c r="K235" s="748">
        <f t="shared" si="147"/>
        <v>6.7126519953352864E-2</v>
      </c>
      <c r="L235" s="762">
        <f t="shared" si="147"/>
        <v>6.6211897025966027E-2</v>
      </c>
      <c r="M235" s="768">
        <f t="shared" si="147"/>
        <v>6.5715535279060364E-2</v>
      </c>
      <c r="N235" s="768">
        <f t="shared" si="147"/>
        <v>6.5173670332611108E-2</v>
      </c>
      <c r="O235" s="762">
        <f t="shared" si="147"/>
        <v>-6.6211897025966027E-2</v>
      </c>
      <c r="P235" s="768">
        <f t="shared" si="147"/>
        <v>-6.5715535279060364E-2</v>
      </c>
      <c r="Q235" s="768">
        <f t="shared" si="147"/>
        <v>-6.5173670332611108E-2</v>
      </c>
      <c r="R235" s="767">
        <f t="shared" si="127"/>
        <v>-9.1462292738683781E-4</v>
      </c>
      <c r="T235" s="747"/>
      <c r="U235" s="747"/>
      <c r="V235" s="747"/>
      <c r="W235" s="747"/>
      <c r="X235" s="747"/>
      <c r="Y235" s="747"/>
      <c r="Z235" s="747"/>
      <c r="AA235" s="747"/>
      <c r="AB235" s="747"/>
      <c r="AC235" s="747"/>
      <c r="AD235" s="747"/>
      <c r="AE235" s="747"/>
      <c r="AF235" s="747"/>
      <c r="AG235" s="747"/>
    </row>
    <row r="236" spans="1:33" s="697" customFormat="1" x14ac:dyDescent="0.2">
      <c r="A236" s="753" t="s">
        <v>832</v>
      </c>
      <c r="B236" s="752"/>
      <c r="C236" s="767">
        <f t="shared" si="145"/>
        <v>0.12472794619151259</v>
      </c>
      <c r="D236" s="762">
        <f t="shared" si="145"/>
        <v>9.6781436546218944E-2</v>
      </c>
      <c r="E236" s="768">
        <f t="shared" si="145"/>
        <v>9.2996957139562381E-2</v>
      </c>
      <c r="F236" s="768">
        <f t="shared" si="145"/>
        <v>8.8120219478093315E-2</v>
      </c>
      <c r="G236" s="769">
        <f t="shared" si="145"/>
        <v>8.3387535231233642E-2</v>
      </c>
      <c r="H236" s="739"/>
      <c r="I236" s="762">
        <f t="shared" si="148"/>
        <v>2.6378952313967412E-2</v>
      </c>
      <c r="J236" s="769">
        <f t="shared" si="148"/>
        <v>0.12316038886018638</v>
      </c>
      <c r="K236" s="748">
        <f t="shared" si="147"/>
        <v>0.12316038886018638</v>
      </c>
      <c r="L236" s="762">
        <f t="shared" si="147"/>
        <v>0.12148228435729118</v>
      </c>
      <c r="M236" s="768">
        <f t="shared" si="147"/>
        <v>0.12057158459501088</v>
      </c>
      <c r="N236" s="768">
        <f t="shared" si="147"/>
        <v>0.11957739783304601</v>
      </c>
      <c r="O236" s="762">
        <f t="shared" si="147"/>
        <v>-2.8485327217728791E-2</v>
      </c>
      <c r="P236" s="768">
        <f t="shared" si="147"/>
        <v>-3.2451365116917569E-2</v>
      </c>
      <c r="Q236" s="768">
        <f t="shared" si="147"/>
        <v>-3.6189862601812374E-2</v>
      </c>
      <c r="R236" s="767">
        <f t="shared" si="127"/>
        <v>-1.6781045028951974E-3</v>
      </c>
      <c r="T236" s="747"/>
      <c r="U236" s="747"/>
      <c r="V236" s="747"/>
      <c r="W236" s="747"/>
      <c r="X236" s="747"/>
      <c r="Y236" s="747"/>
      <c r="Z236" s="747"/>
      <c r="AA236" s="747"/>
      <c r="AB236" s="747"/>
      <c r="AC236" s="747"/>
      <c r="AD236" s="747"/>
      <c r="AE236" s="747"/>
      <c r="AF236" s="747"/>
      <c r="AG236" s="747"/>
    </row>
    <row r="237" spans="1:33" s="697" customFormat="1" x14ac:dyDescent="0.2">
      <c r="A237" s="753" t="s">
        <v>831</v>
      </c>
      <c r="B237" s="752"/>
      <c r="C237" s="767">
        <f t="shared" ref="C237:G246" si="149">C65/C$140*100</f>
        <v>2.1938472297377252E-2</v>
      </c>
      <c r="D237" s="762">
        <f t="shared" si="149"/>
        <v>1.5376634638463269E-2</v>
      </c>
      <c r="E237" s="768">
        <f t="shared" si="149"/>
        <v>0</v>
      </c>
      <c r="F237" s="768">
        <f t="shared" si="149"/>
        <v>0</v>
      </c>
      <c r="G237" s="769">
        <f t="shared" si="149"/>
        <v>0</v>
      </c>
      <c r="H237" s="739"/>
      <c r="I237" s="762">
        <f t="shared" si="148"/>
        <v>6.0473748179770285E-3</v>
      </c>
      <c r="J237" s="769">
        <f t="shared" si="148"/>
        <v>2.1424009456440296E-2</v>
      </c>
      <c r="K237" s="748">
        <f t="shared" si="147"/>
        <v>2.1424009456440296E-2</v>
      </c>
      <c r="L237" s="762">
        <f t="shared" si="147"/>
        <v>2.1132099638099804E-2</v>
      </c>
      <c r="M237" s="768">
        <f t="shared" si="147"/>
        <v>2.0973681493275494E-2</v>
      </c>
      <c r="N237" s="768">
        <f t="shared" si="147"/>
        <v>2.0800740608735237E-2</v>
      </c>
      <c r="O237" s="762">
        <f t="shared" si="147"/>
        <v>-2.1132099638099804E-2</v>
      </c>
      <c r="P237" s="768">
        <f t="shared" si="147"/>
        <v>-2.0973681493275494E-2</v>
      </c>
      <c r="Q237" s="768">
        <f t="shared" si="147"/>
        <v>-2.0800740608735237E-2</v>
      </c>
      <c r="R237" s="767">
        <f t="shared" si="127"/>
        <v>-2.9190981834049251E-4</v>
      </c>
      <c r="T237" s="747"/>
      <c r="U237" s="747"/>
      <c r="V237" s="747"/>
      <c r="W237" s="747"/>
      <c r="X237" s="747"/>
      <c r="Y237" s="747"/>
      <c r="Z237" s="747"/>
      <c r="AA237" s="747"/>
      <c r="AB237" s="747"/>
      <c r="AC237" s="747"/>
      <c r="AD237" s="747"/>
      <c r="AE237" s="747"/>
      <c r="AF237" s="747"/>
      <c r="AG237" s="747"/>
    </row>
    <row r="238" spans="1:33" s="697" customFormat="1" x14ac:dyDescent="0.2">
      <c r="A238" s="753" t="s">
        <v>1</v>
      </c>
      <c r="B238" s="752"/>
      <c r="C238" s="748">
        <f t="shared" si="149"/>
        <v>7.1981402621023234</v>
      </c>
      <c r="D238" s="750">
        <f t="shared" si="149"/>
        <v>7.0541137272208774</v>
      </c>
      <c r="E238" s="749">
        <f t="shared" si="149"/>
        <v>7.1198592315392757</v>
      </c>
      <c r="F238" s="749">
        <f t="shared" si="149"/>
        <v>6.8210474165109876</v>
      </c>
      <c r="G238" s="751">
        <f t="shared" si="149"/>
        <v>6.5442522825021454</v>
      </c>
      <c r="H238" s="739"/>
      <c r="I238" s="750">
        <f>I66/I$140*100</f>
        <v>0</v>
      </c>
      <c r="J238" s="751">
        <f>J66/J$140*100</f>
        <v>0</v>
      </c>
      <c r="K238" s="748">
        <f t="shared" si="147"/>
        <v>7.0541137272208774</v>
      </c>
      <c r="L238" s="750">
        <f t="shared" si="147"/>
        <v>6.9579988958279504</v>
      </c>
      <c r="M238" s="749">
        <f t="shared" si="147"/>
        <v>6.9058378093460684</v>
      </c>
      <c r="N238" s="749">
        <f t="shared" si="147"/>
        <v>6.8488949355056894</v>
      </c>
      <c r="O238" s="750">
        <f t="shared" si="147"/>
        <v>0.16186033571132616</v>
      </c>
      <c r="P238" s="749">
        <f t="shared" si="147"/>
        <v>-8.4790392835080622E-2</v>
      </c>
      <c r="Q238" s="749">
        <f t="shared" si="147"/>
        <v>-0.30464265300354371</v>
      </c>
      <c r="R238" s="748">
        <f t="shared" si="127"/>
        <v>-9.611483139292698E-2</v>
      </c>
      <c r="T238" s="747"/>
      <c r="U238" s="747"/>
      <c r="V238" s="747"/>
      <c r="W238" s="747"/>
      <c r="X238" s="747"/>
      <c r="Y238" s="747"/>
      <c r="Z238" s="747"/>
      <c r="AA238" s="747"/>
      <c r="AB238" s="747"/>
      <c r="AC238" s="747"/>
      <c r="AD238" s="747"/>
      <c r="AE238" s="747"/>
      <c r="AF238" s="747"/>
      <c r="AG238" s="747"/>
    </row>
    <row r="239" spans="1:33" s="697" customFormat="1" x14ac:dyDescent="0.2">
      <c r="A239" s="761" t="s">
        <v>115</v>
      </c>
      <c r="B239" s="755" t="s">
        <v>599</v>
      </c>
      <c r="C239" s="756">
        <f t="shared" si="149"/>
        <v>5.2964040369660808</v>
      </c>
      <c r="D239" s="765">
        <f t="shared" si="149"/>
        <v>5.8652918541000494</v>
      </c>
      <c r="E239" s="757">
        <f t="shared" si="149"/>
        <v>4.9292578346836491</v>
      </c>
      <c r="F239" s="757">
        <f t="shared" si="149"/>
        <v>4.5466484943191832</v>
      </c>
      <c r="G239" s="759">
        <f t="shared" si="149"/>
        <v>4.3073842442031758</v>
      </c>
      <c r="H239" s="760"/>
      <c r="I239" s="758">
        <f>I67/I$140*100</f>
        <v>0</v>
      </c>
      <c r="J239" s="759">
        <f>J67/J$140*100</f>
        <v>0.20769967816946297</v>
      </c>
      <c r="K239" s="756">
        <f t="shared" si="147"/>
        <v>6.072991532269512</v>
      </c>
      <c r="L239" s="758">
        <f t="shared" si="147"/>
        <v>5.6986117095311899</v>
      </c>
      <c r="M239" s="757">
        <f t="shared" si="147"/>
        <v>5.4818784918228429</v>
      </c>
      <c r="N239" s="757">
        <f t="shared" si="147"/>
        <v>5.3085593377505278</v>
      </c>
      <c r="O239" s="758">
        <f t="shared" si="147"/>
        <v>-0.76935387484754214</v>
      </c>
      <c r="P239" s="757">
        <f t="shared" si="147"/>
        <v>-0.93522999750365998</v>
      </c>
      <c r="Q239" s="757">
        <f t="shared" si="147"/>
        <v>-1.0011750935473522</v>
      </c>
      <c r="R239" s="756">
        <f t="shared" si="127"/>
        <v>-0.37437982273832215</v>
      </c>
      <c r="T239" s="747"/>
      <c r="U239" s="747"/>
      <c r="V239" s="747"/>
      <c r="W239" s="747"/>
      <c r="X239" s="747"/>
      <c r="Y239" s="747"/>
      <c r="Z239" s="747"/>
      <c r="AA239" s="747"/>
      <c r="AB239" s="747"/>
      <c r="AC239" s="747"/>
      <c r="AD239" s="747"/>
      <c r="AE239" s="747"/>
      <c r="AF239" s="747"/>
      <c r="AG239" s="747"/>
    </row>
    <row r="240" spans="1:33" s="697" customFormat="1" x14ac:dyDescent="0.2">
      <c r="A240" s="753" t="s">
        <v>800</v>
      </c>
      <c r="B240" s="755"/>
      <c r="C240" s="748">
        <f t="shared" si="149"/>
        <v>0.21860961059577294</v>
      </c>
      <c r="D240" s="750">
        <f t="shared" si="149"/>
        <v>0.42137347053069779</v>
      </c>
      <c r="E240" s="749">
        <f t="shared" si="149"/>
        <v>9.5207391480817416E-2</v>
      </c>
      <c r="F240" s="749">
        <f t="shared" si="149"/>
        <v>6.6847998496081598E-2</v>
      </c>
      <c r="G240" s="751">
        <f t="shared" si="149"/>
        <v>7.5457936547644849E-2</v>
      </c>
      <c r="H240" s="739"/>
      <c r="I240" s="750">
        <f>J68/I$140*100</f>
        <v>-2.580838307899172E-2</v>
      </c>
      <c r="J240" s="751">
        <f>K68/J$140*100</f>
        <v>0.3955650874517061</v>
      </c>
      <c r="K240" s="748">
        <f t="shared" si="147"/>
        <v>0.3955650874517061</v>
      </c>
      <c r="L240" s="750">
        <f t="shared" si="147"/>
        <v>0.13368064768556465</v>
      </c>
      <c r="M240" s="749">
        <f t="shared" si="147"/>
        <v>0.12895053566410178</v>
      </c>
      <c r="N240" s="749">
        <f t="shared" si="147"/>
        <v>0.12446547168687998</v>
      </c>
      <c r="O240" s="750">
        <f t="shared" si="147"/>
        <v>-3.8473256204747237E-2</v>
      </c>
      <c r="P240" s="749">
        <f t="shared" si="147"/>
        <v>-6.2102537168020187E-2</v>
      </c>
      <c r="Q240" s="749">
        <f t="shared" si="147"/>
        <v>-4.9007535139235114E-2</v>
      </c>
      <c r="R240" s="748">
        <f t="shared" si="127"/>
        <v>-0.26188443976614145</v>
      </c>
      <c r="T240" s="747"/>
      <c r="U240" s="747"/>
      <c r="V240" s="747"/>
      <c r="W240" s="747"/>
      <c r="X240" s="747"/>
      <c r="Y240" s="747"/>
      <c r="Z240" s="747"/>
      <c r="AA240" s="747"/>
      <c r="AB240" s="747"/>
      <c r="AC240" s="747"/>
      <c r="AD240" s="747"/>
      <c r="AE240" s="747"/>
      <c r="AF240" s="747"/>
      <c r="AG240" s="747"/>
    </row>
    <row r="241" spans="1:33" s="697" customFormat="1" x14ac:dyDescent="0.2">
      <c r="A241" s="753" t="s">
        <v>426</v>
      </c>
      <c r="B241" s="755"/>
      <c r="C241" s="748">
        <f t="shared" si="149"/>
        <v>3.6914228430802942E-2</v>
      </c>
      <c r="D241" s="750">
        <f t="shared" si="149"/>
        <v>0.11538799032701802</v>
      </c>
      <c r="E241" s="749">
        <f t="shared" si="149"/>
        <v>3.8623909559012563E-2</v>
      </c>
      <c r="F241" s="749">
        <f t="shared" si="149"/>
        <v>3.2857484148151629E-2</v>
      </c>
      <c r="G241" s="751">
        <f t="shared" si="149"/>
        <v>4.1796056325500465E-2</v>
      </c>
      <c r="H241" s="739"/>
      <c r="I241" s="750">
        <f>J69/I$140*100</f>
        <v>-5.161676615798344E-2</v>
      </c>
      <c r="J241" s="751">
        <f>K69/J$140*100</f>
        <v>6.3771224169034579E-2</v>
      </c>
      <c r="K241" s="748">
        <f t="shared" si="147"/>
        <v>6.3771224169034579E-2</v>
      </c>
      <c r="L241" s="750">
        <f t="shared" si="147"/>
        <v>2.2404346755053949E-2</v>
      </c>
      <c r="M241" s="749">
        <f t="shared" si="147"/>
        <v>2.1525501359353442E-2</v>
      </c>
      <c r="N241" s="749">
        <f t="shared" si="147"/>
        <v>2.0199576895694241E-2</v>
      </c>
      <c r="O241" s="750">
        <f t="shared" si="147"/>
        <v>1.6219562803958615E-2</v>
      </c>
      <c r="P241" s="749">
        <f t="shared" si="147"/>
        <v>1.1331982788798187E-2</v>
      </c>
      <c r="Q241" s="749">
        <f t="shared" si="147"/>
        <v>2.159647942980622E-2</v>
      </c>
      <c r="R241" s="748">
        <f t="shared" ref="R241:R272" si="150">L241-K241</f>
        <v>-4.1366877413980631E-2</v>
      </c>
      <c r="T241" s="747"/>
      <c r="U241" s="747"/>
      <c r="V241" s="747"/>
      <c r="W241" s="747"/>
      <c r="X241" s="747"/>
      <c r="Y241" s="747"/>
      <c r="Z241" s="747"/>
      <c r="AA241" s="747"/>
      <c r="AB241" s="747"/>
      <c r="AC241" s="747"/>
      <c r="AD241" s="747"/>
      <c r="AE241" s="747"/>
      <c r="AF241" s="747"/>
      <c r="AG241" s="747"/>
    </row>
    <row r="242" spans="1:33" s="697" customFormat="1" x14ac:dyDescent="0.2">
      <c r="A242" s="753" t="s">
        <v>837</v>
      </c>
      <c r="B242" s="752"/>
      <c r="C242" s="748">
        <f t="shared" si="149"/>
        <v>0.16165812890796902</v>
      </c>
      <c r="D242" s="762">
        <f t="shared" si="149"/>
        <v>0.16069073556472613</v>
      </c>
      <c r="E242" s="749">
        <f t="shared" si="149"/>
        <v>0.1570954198378629</v>
      </c>
      <c r="F242" s="749">
        <f t="shared" si="149"/>
        <v>0.14947421602378069</v>
      </c>
      <c r="G242" s="751">
        <f t="shared" si="149"/>
        <v>0.14153644313248057</v>
      </c>
      <c r="H242" s="739"/>
      <c r="I242" s="750">
        <f t="shared" ref="I242:J248" si="151">I70/I$140*100</f>
        <v>0</v>
      </c>
      <c r="J242" s="751">
        <f t="shared" si="151"/>
        <v>0</v>
      </c>
      <c r="K242" s="748">
        <f t="shared" si="147"/>
        <v>0.16069073556472613</v>
      </c>
      <c r="L242" s="750">
        <f t="shared" si="147"/>
        <v>0.1570954198378629</v>
      </c>
      <c r="M242" s="749">
        <f t="shared" si="147"/>
        <v>0.14947421602378069</v>
      </c>
      <c r="N242" s="749">
        <f t="shared" si="147"/>
        <v>0.14153644313248057</v>
      </c>
      <c r="O242" s="750">
        <f t="shared" si="147"/>
        <v>0</v>
      </c>
      <c r="P242" s="749">
        <f t="shared" si="147"/>
        <v>0</v>
      </c>
      <c r="Q242" s="749">
        <f t="shared" si="147"/>
        <v>0</v>
      </c>
      <c r="R242" s="748">
        <f t="shared" si="150"/>
        <v>-3.5953157268632241E-3</v>
      </c>
      <c r="T242" s="747"/>
      <c r="U242" s="747"/>
      <c r="V242" s="747"/>
      <c r="W242" s="747"/>
      <c r="X242" s="747"/>
      <c r="Y242" s="747"/>
      <c r="Z242" s="747"/>
      <c r="AA242" s="747"/>
      <c r="AB242" s="747"/>
      <c r="AC242" s="747"/>
      <c r="AD242" s="747"/>
      <c r="AE242" s="747"/>
      <c r="AF242" s="747"/>
      <c r="AG242" s="747"/>
    </row>
    <row r="243" spans="1:33" s="697" customFormat="1" x14ac:dyDescent="0.2">
      <c r="A243" s="753" t="s">
        <v>836</v>
      </c>
      <c r="B243" s="752"/>
      <c r="C243" s="748">
        <f t="shared" si="149"/>
        <v>0</v>
      </c>
      <c r="D243" s="750">
        <f t="shared" si="149"/>
        <v>0</v>
      </c>
      <c r="E243" s="749">
        <f t="shared" si="149"/>
        <v>6.1997971426374927E-2</v>
      </c>
      <c r="F243" s="749">
        <f t="shared" si="149"/>
        <v>1.7676916027305516E-2</v>
      </c>
      <c r="G243" s="751">
        <f t="shared" si="149"/>
        <v>1.4557239983767225E-2</v>
      </c>
      <c r="H243" s="739"/>
      <c r="I243" s="750">
        <f t="shared" si="151"/>
        <v>0</v>
      </c>
      <c r="J243" s="751">
        <f t="shared" si="151"/>
        <v>0</v>
      </c>
      <c r="K243" s="748">
        <f t="shared" ref="K243:Q252" si="152">K71/K$140*100</f>
        <v>0</v>
      </c>
      <c r="L243" s="750">
        <f t="shared" si="152"/>
        <v>0</v>
      </c>
      <c r="M243" s="749">
        <f t="shared" si="152"/>
        <v>0</v>
      </c>
      <c r="N243" s="749">
        <f t="shared" si="152"/>
        <v>0</v>
      </c>
      <c r="O243" s="750">
        <f t="shared" si="152"/>
        <v>6.1997971426374927E-2</v>
      </c>
      <c r="P243" s="749">
        <f t="shared" si="152"/>
        <v>1.7676916027305516E-2</v>
      </c>
      <c r="Q243" s="749">
        <f t="shared" si="152"/>
        <v>1.4557239983767225E-2</v>
      </c>
      <c r="R243" s="748">
        <f t="shared" si="150"/>
        <v>0</v>
      </c>
      <c r="T243" s="747"/>
      <c r="U243" s="747"/>
      <c r="V243" s="747"/>
      <c r="W243" s="747"/>
      <c r="X243" s="747"/>
      <c r="Y243" s="747"/>
      <c r="Z243" s="747"/>
      <c r="AA243" s="747"/>
      <c r="AB243" s="747"/>
      <c r="AC243" s="747"/>
      <c r="AD243" s="747"/>
      <c r="AE243" s="747"/>
      <c r="AF243" s="747"/>
      <c r="AG243" s="747"/>
    </row>
    <row r="244" spans="1:33" s="697" customFormat="1" x14ac:dyDescent="0.2">
      <c r="A244" s="753" t="s">
        <v>835</v>
      </c>
      <c r="B244" s="752"/>
      <c r="C244" s="748">
        <f t="shared" si="149"/>
        <v>0</v>
      </c>
      <c r="D244" s="762">
        <f t="shared" si="149"/>
        <v>0</v>
      </c>
      <c r="E244" s="749">
        <f t="shared" si="149"/>
        <v>6.547481766396604E-2</v>
      </c>
      <c r="F244" s="749">
        <f t="shared" si="149"/>
        <v>1.3989966044342095E-2</v>
      </c>
      <c r="G244" s="751">
        <f t="shared" si="149"/>
        <v>0</v>
      </c>
      <c r="H244" s="739"/>
      <c r="I244" s="750">
        <f t="shared" si="151"/>
        <v>0</v>
      </c>
      <c r="J244" s="751">
        <f t="shared" si="151"/>
        <v>0</v>
      </c>
      <c r="K244" s="748">
        <f t="shared" si="152"/>
        <v>0</v>
      </c>
      <c r="L244" s="750">
        <f t="shared" si="152"/>
        <v>6.547481766396604E-2</v>
      </c>
      <c r="M244" s="749">
        <f t="shared" si="152"/>
        <v>1.3989966044342095E-2</v>
      </c>
      <c r="N244" s="749">
        <f t="shared" si="152"/>
        <v>0</v>
      </c>
      <c r="O244" s="750">
        <f t="shared" si="152"/>
        <v>0</v>
      </c>
      <c r="P244" s="749">
        <f t="shared" si="152"/>
        <v>0</v>
      </c>
      <c r="Q244" s="749">
        <f t="shared" si="152"/>
        <v>0</v>
      </c>
      <c r="R244" s="748">
        <f t="shared" si="150"/>
        <v>6.547481766396604E-2</v>
      </c>
      <c r="T244" s="747"/>
      <c r="U244" s="747"/>
      <c r="V244" s="747"/>
      <c r="W244" s="747"/>
      <c r="X244" s="747"/>
      <c r="Y244" s="747"/>
      <c r="Z244" s="747"/>
      <c r="AA244" s="747"/>
      <c r="AB244" s="747"/>
      <c r="AC244" s="747"/>
      <c r="AD244" s="747"/>
      <c r="AE244" s="747"/>
      <c r="AF244" s="747"/>
      <c r="AG244" s="747"/>
    </row>
    <row r="245" spans="1:33" s="697" customFormat="1" x14ac:dyDescent="0.2">
      <c r="A245" s="753" t="s">
        <v>834</v>
      </c>
      <c r="B245" s="752"/>
      <c r="C245" s="748">
        <f t="shared" si="149"/>
        <v>-0.10093478818691511</v>
      </c>
      <c r="D245" s="762">
        <f t="shared" si="149"/>
        <v>9.5941373676997774E-2</v>
      </c>
      <c r="E245" s="749">
        <f t="shared" si="149"/>
        <v>0</v>
      </c>
      <c r="F245" s="749">
        <f t="shared" si="149"/>
        <v>0</v>
      </c>
      <c r="G245" s="751">
        <f t="shared" si="149"/>
        <v>0</v>
      </c>
      <c r="H245" s="739"/>
      <c r="I245" s="750">
        <f t="shared" si="151"/>
        <v>0</v>
      </c>
      <c r="J245" s="751">
        <f t="shared" si="151"/>
        <v>0</v>
      </c>
      <c r="K245" s="748">
        <f t="shared" si="152"/>
        <v>9.5941373676997774E-2</v>
      </c>
      <c r="L245" s="750">
        <f t="shared" si="152"/>
        <v>9.3019451243555304E-2</v>
      </c>
      <c r="M245" s="749">
        <f t="shared" si="152"/>
        <v>8.9728081608722726E-2</v>
      </c>
      <c r="N245" s="749">
        <f t="shared" si="152"/>
        <v>8.6607224572372035E-2</v>
      </c>
      <c r="O245" s="750">
        <f t="shared" si="152"/>
        <v>-9.3019451243555304E-2</v>
      </c>
      <c r="P245" s="749">
        <f t="shared" si="152"/>
        <v>-8.9728081608722726E-2</v>
      </c>
      <c r="Q245" s="749">
        <f t="shared" si="152"/>
        <v>-8.6607224572372035E-2</v>
      </c>
      <c r="R245" s="748">
        <f t="shared" si="150"/>
        <v>-2.9219224334424698E-3</v>
      </c>
      <c r="T245" s="747"/>
      <c r="U245" s="747"/>
      <c r="V245" s="747"/>
      <c r="W245" s="747"/>
      <c r="X245" s="747"/>
      <c r="Y245" s="747"/>
      <c r="Z245" s="747"/>
      <c r="AA245" s="747"/>
      <c r="AB245" s="747"/>
      <c r="AC245" s="747"/>
      <c r="AD245" s="747"/>
      <c r="AE245" s="747"/>
      <c r="AF245" s="747"/>
      <c r="AG245" s="747"/>
    </row>
    <row r="246" spans="1:33" s="697" customFormat="1" x14ac:dyDescent="0.2">
      <c r="A246" s="753" t="s">
        <v>795</v>
      </c>
      <c r="B246" s="752"/>
      <c r="C246" s="748">
        <f t="shared" si="149"/>
        <v>2.6058666567395562E-4</v>
      </c>
      <c r="D246" s="762">
        <f t="shared" si="149"/>
        <v>3.8325448872302703E-4</v>
      </c>
      <c r="E246" s="749">
        <f t="shared" si="149"/>
        <v>2.2823519881096156E-3</v>
      </c>
      <c r="F246" s="749">
        <f t="shared" si="149"/>
        <v>0</v>
      </c>
      <c r="G246" s="751">
        <f t="shared" si="149"/>
        <v>0</v>
      </c>
      <c r="H246" s="739"/>
      <c r="I246" s="750">
        <f t="shared" si="151"/>
        <v>0</v>
      </c>
      <c r="J246" s="751">
        <f t="shared" si="151"/>
        <v>0</v>
      </c>
      <c r="K246" s="748">
        <f t="shared" si="152"/>
        <v>3.8325448872302703E-4</v>
      </c>
      <c r="L246" s="750">
        <f t="shared" si="152"/>
        <v>2.2823519881096156E-3</v>
      </c>
      <c r="M246" s="749">
        <f t="shared" si="152"/>
        <v>0</v>
      </c>
      <c r="N246" s="749">
        <f t="shared" si="152"/>
        <v>0</v>
      </c>
      <c r="O246" s="750">
        <f t="shared" si="152"/>
        <v>0</v>
      </c>
      <c r="P246" s="749">
        <f t="shared" si="152"/>
        <v>0</v>
      </c>
      <c r="Q246" s="749">
        <f t="shared" si="152"/>
        <v>0</v>
      </c>
      <c r="R246" s="748">
        <f t="shared" si="150"/>
        <v>1.8990974993865885E-3</v>
      </c>
      <c r="T246" s="747"/>
      <c r="U246" s="747"/>
      <c r="V246" s="747"/>
      <c r="W246" s="747"/>
      <c r="X246" s="747"/>
      <c r="Y246" s="747"/>
      <c r="Z246" s="747"/>
      <c r="AA246" s="747"/>
      <c r="AB246" s="747"/>
      <c r="AC246" s="747"/>
      <c r="AD246" s="747"/>
      <c r="AE246" s="747"/>
      <c r="AF246" s="747"/>
      <c r="AG246" s="747"/>
    </row>
    <row r="247" spans="1:33" s="697" customFormat="1" x14ac:dyDescent="0.2">
      <c r="A247" s="753" t="s">
        <v>794</v>
      </c>
      <c r="B247" s="752"/>
      <c r="C247" s="748">
        <f t="shared" ref="C247:G256" si="153">C75/C$140*100</f>
        <v>0</v>
      </c>
      <c r="D247" s="762">
        <f t="shared" si="153"/>
        <v>1.7420658578319411E-4</v>
      </c>
      <c r="E247" s="749">
        <f t="shared" si="153"/>
        <v>1.7070108132728566E-4</v>
      </c>
      <c r="F247" s="749">
        <f t="shared" si="153"/>
        <v>1.6605765803871808E-4</v>
      </c>
      <c r="G247" s="751">
        <f t="shared" si="153"/>
        <v>1.6195712398244042E-4</v>
      </c>
      <c r="H247" s="739"/>
      <c r="I247" s="750">
        <f t="shared" si="151"/>
        <v>0</v>
      </c>
      <c r="J247" s="751">
        <f t="shared" si="151"/>
        <v>0</v>
      </c>
      <c r="K247" s="748">
        <f t="shared" si="152"/>
        <v>1.7420658578319411E-4</v>
      </c>
      <c r="L247" s="750">
        <f t="shared" si="152"/>
        <v>1.6890107355687321E-4</v>
      </c>
      <c r="M247" s="749">
        <f t="shared" si="152"/>
        <v>1.6292473358320311E-4</v>
      </c>
      <c r="N247" s="749">
        <f t="shared" si="152"/>
        <v>1.5725800370240656E-4</v>
      </c>
      <c r="O247" s="750">
        <f t="shared" si="152"/>
        <v>1.8000077704124408E-6</v>
      </c>
      <c r="P247" s="749">
        <f t="shared" si="152"/>
        <v>3.1329244555149643E-6</v>
      </c>
      <c r="Q247" s="749">
        <f t="shared" si="152"/>
        <v>4.699120280033885E-6</v>
      </c>
      <c r="R247" s="748">
        <f t="shared" si="150"/>
        <v>-5.3055122263208929E-6</v>
      </c>
      <c r="T247" s="747"/>
      <c r="U247" s="747"/>
      <c r="V247" s="747"/>
      <c r="W247" s="747"/>
      <c r="X247" s="747"/>
      <c r="Y247" s="747"/>
      <c r="Z247" s="747"/>
      <c r="AA247" s="747"/>
      <c r="AB247" s="747"/>
      <c r="AC247" s="747"/>
      <c r="AD247" s="747"/>
      <c r="AE247" s="747"/>
      <c r="AF247" s="747"/>
      <c r="AG247" s="747"/>
    </row>
    <row r="248" spans="1:33" s="697" customFormat="1" x14ac:dyDescent="0.2">
      <c r="A248" s="753" t="s">
        <v>792</v>
      </c>
      <c r="B248" s="752"/>
      <c r="C248" s="748">
        <f t="shared" si="153"/>
        <v>0.75835638949197581</v>
      </c>
      <c r="D248" s="750">
        <f t="shared" si="153"/>
        <v>0.8407287255046183</v>
      </c>
      <c r="E248" s="749">
        <f t="shared" si="153"/>
        <v>0.63136378177706021</v>
      </c>
      <c r="F248" s="749">
        <f t="shared" si="153"/>
        <v>0.60744087133273028</v>
      </c>
      <c r="G248" s="751">
        <f t="shared" si="153"/>
        <v>0.58011596426566159</v>
      </c>
      <c r="H248" s="739"/>
      <c r="I248" s="750">
        <f t="shared" si="151"/>
        <v>0</v>
      </c>
      <c r="J248" s="751">
        <f t="shared" si="151"/>
        <v>0</v>
      </c>
      <c r="K248" s="748">
        <f t="shared" si="152"/>
        <v>0.8407287255046183</v>
      </c>
      <c r="L248" s="750">
        <f t="shared" si="152"/>
        <v>0.84627692960024714</v>
      </c>
      <c r="M248" s="749">
        <f t="shared" si="152"/>
        <v>0.85475552284341505</v>
      </c>
      <c r="N248" s="749">
        <f t="shared" si="152"/>
        <v>0.859193089318953</v>
      </c>
      <c r="O248" s="750">
        <f t="shared" si="152"/>
        <v>-0.21491314782318688</v>
      </c>
      <c r="P248" s="749">
        <f t="shared" si="152"/>
        <v>-0.24731465151068485</v>
      </c>
      <c r="Q248" s="749">
        <f t="shared" si="152"/>
        <v>-0.27907712505329152</v>
      </c>
      <c r="R248" s="748">
        <f t="shared" si="150"/>
        <v>5.5482040956288392E-3</v>
      </c>
      <c r="T248" s="747"/>
      <c r="U248" s="747"/>
      <c r="V248" s="747"/>
      <c r="W248" s="747"/>
      <c r="X248" s="747"/>
      <c r="Y248" s="747"/>
      <c r="Z248" s="747"/>
      <c r="AA248" s="747"/>
      <c r="AB248" s="747"/>
      <c r="AC248" s="747"/>
      <c r="AD248" s="747"/>
      <c r="AE248" s="747"/>
      <c r="AF248" s="747"/>
      <c r="AG248" s="747"/>
    </row>
    <row r="249" spans="1:33" s="697" customFormat="1" x14ac:dyDescent="0.2">
      <c r="A249" s="753" t="s">
        <v>833</v>
      </c>
      <c r="B249" s="752"/>
      <c r="C249" s="767">
        <f t="shared" si="153"/>
        <v>0.24636474953765811</v>
      </c>
      <c r="D249" s="762">
        <f t="shared" si="153"/>
        <v>3.4576781230079158E-2</v>
      </c>
      <c r="E249" s="768">
        <f t="shared" si="153"/>
        <v>1.7694221045087406E-2</v>
      </c>
      <c r="F249" s="768">
        <f t="shared" si="153"/>
        <v>1.5943885044236352E-2</v>
      </c>
      <c r="G249" s="769">
        <f t="shared" si="153"/>
        <v>1.4531667806296316E-2</v>
      </c>
      <c r="H249" s="739"/>
      <c r="I249" s="762">
        <f t="shared" ref="I249:J251" si="154">J77/I$140*100</f>
        <v>0.23864030340335149</v>
      </c>
      <c r="J249" s="769">
        <f t="shared" si="154"/>
        <v>0.27321708463343064</v>
      </c>
      <c r="K249" s="748">
        <f t="shared" si="152"/>
        <v>0.27321708463343064</v>
      </c>
      <c r="L249" s="762">
        <f t="shared" si="152"/>
        <v>0.26489617887406725</v>
      </c>
      <c r="M249" s="768">
        <f t="shared" si="152"/>
        <v>0.2555231797015991</v>
      </c>
      <c r="N249" s="768">
        <f t="shared" si="152"/>
        <v>0.24663575784853994</v>
      </c>
      <c r="O249" s="762">
        <f t="shared" si="152"/>
        <v>-0.24720195782897977</v>
      </c>
      <c r="P249" s="768">
        <f t="shared" si="152"/>
        <v>-0.23957929465736272</v>
      </c>
      <c r="Q249" s="768">
        <f t="shared" si="152"/>
        <v>-0.23210409004224367</v>
      </c>
      <c r="R249" s="767">
        <f t="shared" si="150"/>
        <v>-8.320905759363395E-3</v>
      </c>
      <c r="T249" s="747"/>
      <c r="U249" s="747"/>
      <c r="V249" s="747"/>
      <c r="W249" s="747"/>
      <c r="X249" s="747"/>
      <c r="Y249" s="747"/>
      <c r="Z249" s="747"/>
      <c r="AA249" s="747"/>
      <c r="AB249" s="747"/>
      <c r="AC249" s="747"/>
      <c r="AD249" s="747"/>
      <c r="AE249" s="747"/>
      <c r="AF249" s="747"/>
      <c r="AG249" s="747"/>
    </row>
    <row r="250" spans="1:33" s="697" customFormat="1" x14ac:dyDescent="0.2">
      <c r="A250" s="753" t="s">
        <v>832</v>
      </c>
      <c r="B250" s="752"/>
      <c r="C250" s="767">
        <f t="shared" si="153"/>
        <v>0.14565730992130549</v>
      </c>
      <c r="D250" s="762">
        <f t="shared" si="153"/>
        <v>0.11613772385546273</v>
      </c>
      <c r="E250" s="768">
        <f t="shared" si="153"/>
        <v>0.11159634856747487</v>
      </c>
      <c r="F250" s="768">
        <f t="shared" si="153"/>
        <v>0.10574426337371197</v>
      </c>
      <c r="G250" s="769">
        <f t="shared" si="153"/>
        <v>0.10006504227748038</v>
      </c>
      <c r="H250" s="739"/>
      <c r="I250" s="762">
        <f t="shared" si="154"/>
        <v>2.5756766312833738E-2</v>
      </c>
      <c r="J250" s="769">
        <f t="shared" si="154"/>
        <v>0.14189449016829647</v>
      </c>
      <c r="K250" s="748">
        <f t="shared" si="152"/>
        <v>0.14189449016829647</v>
      </c>
      <c r="L250" s="762">
        <f t="shared" si="152"/>
        <v>0.13757305220973168</v>
      </c>
      <c r="M250" s="768">
        <f t="shared" si="152"/>
        <v>0.13270521262821491</v>
      </c>
      <c r="N250" s="768">
        <f t="shared" si="152"/>
        <v>0.1280895562008639</v>
      </c>
      <c r="O250" s="762">
        <f t="shared" si="152"/>
        <v>-2.5976703642256831E-2</v>
      </c>
      <c r="P250" s="768">
        <f t="shared" si="152"/>
        <v>-2.6960949254502951E-2</v>
      </c>
      <c r="Q250" s="768">
        <f t="shared" si="152"/>
        <v>-2.8024513923383555E-2</v>
      </c>
      <c r="R250" s="767">
        <f t="shared" si="150"/>
        <v>-4.3214379585647944E-3</v>
      </c>
      <c r="T250" s="747"/>
      <c r="U250" s="747"/>
      <c r="V250" s="747"/>
      <c r="W250" s="747"/>
      <c r="X250" s="747"/>
      <c r="Y250" s="747"/>
      <c r="Z250" s="747"/>
      <c r="AA250" s="747"/>
      <c r="AB250" s="747"/>
      <c r="AC250" s="747"/>
      <c r="AD250" s="747"/>
      <c r="AE250" s="747"/>
      <c r="AF250" s="747"/>
      <c r="AG250" s="747"/>
    </row>
    <row r="251" spans="1:33" s="697" customFormat="1" x14ac:dyDescent="0.2">
      <c r="A251" s="753" t="s">
        <v>831</v>
      </c>
      <c r="B251" s="752"/>
      <c r="C251" s="767">
        <f t="shared" si="153"/>
        <v>4.6094590300592042E-2</v>
      </c>
      <c r="D251" s="762">
        <f t="shared" si="153"/>
        <v>2.3969535784613558E-2</v>
      </c>
      <c r="E251" s="768">
        <f t="shared" si="153"/>
        <v>0</v>
      </c>
      <c r="F251" s="768">
        <f t="shared" si="153"/>
        <v>0</v>
      </c>
      <c r="G251" s="769">
        <f t="shared" si="153"/>
        <v>0</v>
      </c>
      <c r="H251" s="739"/>
      <c r="I251" s="762">
        <f t="shared" si="154"/>
        <v>2.0727757690252948E-2</v>
      </c>
      <c r="J251" s="769">
        <f t="shared" si="154"/>
        <v>4.4697293474866506E-2</v>
      </c>
      <c r="K251" s="748">
        <f t="shared" si="152"/>
        <v>4.4697293474866506E-2</v>
      </c>
      <c r="L251" s="762">
        <f t="shared" si="152"/>
        <v>4.3336024404881469E-2</v>
      </c>
      <c r="M251" s="768">
        <f t="shared" si="152"/>
        <v>4.1802636786337839E-2</v>
      </c>
      <c r="N251" s="768">
        <f t="shared" si="152"/>
        <v>4.0348687801653738E-2</v>
      </c>
      <c r="O251" s="762">
        <f t="shared" si="152"/>
        <v>-4.3336024404881469E-2</v>
      </c>
      <c r="P251" s="768">
        <f t="shared" si="152"/>
        <v>-4.1802636786337839E-2</v>
      </c>
      <c r="Q251" s="768">
        <f t="shared" si="152"/>
        <v>-4.0348687801653738E-2</v>
      </c>
      <c r="R251" s="767">
        <f t="shared" si="150"/>
        <v>-1.3612690699850369E-3</v>
      </c>
      <c r="T251" s="747"/>
      <c r="U251" s="747"/>
      <c r="V251" s="747"/>
      <c r="W251" s="747"/>
      <c r="X251" s="747"/>
      <c r="Y251" s="747"/>
      <c r="Z251" s="747"/>
      <c r="AA251" s="747"/>
      <c r="AB251" s="747"/>
      <c r="AC251" s="747"/>
      <c r="AD251" s="747"/>
      <c r="AE251" s="747"/>
      <c r="AF251" s="747"/>
      <c r="AG251" s="747"/>
    </row>
    <row r="252" spans="1:33" s="697" customFormat="1" x14ac:dyDescent="0.2">
      <c r="A252" s="753" t="s">
        <v>1</v>
      </c>
      <c r="B252" s="752"/>
      <c r="C252" s="748">
        <f t="shared" si="153"/>
        <v>3.7834232313012457</v>
      </c>
      <c r="D252" s="750">
        <f t="shared" si="153"/>
        <v>4.0559280565513296</v>
      </c>
      <c r="E252" s="749">
        <f t="shared" si="153"/>
        <v>3.7477509202565553</v>
      </c>
      <c r="F252" s="749">
        <f t="shared" si="153"/>
        <v>3.5365068361708039</v>
      </c>
      <c r="G252" s="751">
        <f t="shared" si="153"/>
        <v>3.339161936740362</v>
      </c>
      <c r="H252" s="739"/>
      <c r="I252" s="750">
        <f t="shared" ref="I252:J261" si="155">I80/I$140*100</f>
        <v>0</v>
      </c>
      <c r="J252" s="751">
        <f t="shared" si="155"/>
        <v>0</v>
      </c>
      <c r="K252" s="748">
        <f t="shared" si="152"/>
        <v>4.0559280565513296</v>
      </c>
      <c r="L252" s="750">
        <f t="shared" si="152"/>
        <v>3.9324035881945942</v>
      </c>
      <c r="M252" s="749">
        <f t="shared" si="152"/>
        <v>3.7932607144293917</v>
      </c>
      <c r="N252" s="749">
        <f t="shared" si="152"/>
        <v>3.6613262722893882</v>
      </c>
      <c r="O252" s="750">
        <f t="shared" si="152"/>
        <v>-0.18465266793803856</v>
      </c>
      <c r="P252" s="749">
        <f t="shared" si="152"/>
        <v>-0.25675387825858781</v>
      </c>
      <c r="Q252" s="749">
        <f t="shared" si="152"/>
        <v>-0.32216433554902596</v>
      </c>
      <c r="R252" s="748">
        <f t="shared" si="150"/>
        <v>-0.12352446835673536</v>
      </c>
      <c r="T252" s="747"/>
      <c r="U252" s="747"/>
      <c r="V252" s="747"/>
      <c r="W252" s="747"/>
      <c r="X252" s="747"/>
      <c r="Y252" s="747"/>
      <c r="Z252" s="747"/>
      <c r="AA252" s="747"/>
      <c r="AB252" s="747"/>
      <c r="AC252" s="747"/>
      <c r="AD252" s="747"/>
      <c r="AE252" s="747"/>
      <c r="AF252" s="747"/>
      <c r="AG252" s="747"/>
    </row>
    <row r="253" spans="1:33" s="697" customFormat="1" x14ac:dyDescent="0.2">
      <c r="A253" s="761" t="s">
        <v>598</v>
      </c>
      <c r="B253" s="755" t="s">
        <v>830</v>
      </c>
      <c r="C253" s="756">
        <f t="shared" si="153"/>
        <v>19.084093710155837</v>
      </c>
      <c r="D253" s="765">
        <f t="shared" si="153"/>
        <v>18.924114320813686</v>
      </c>
      <c r="E253" s="764">
        <f t="shared" si="153"/>
        <v>18.53319619382054</v>
      </c>
      <c r="F253" s="764">
        <f t="shared" si="153"/>
        <v>17.775036129289983</v>
      </c>
      <c r="G253" s="763">
        <f t="shared" si="153"/>
        <v>17.409651829244567</v>
      </c>
      <c r="H253" s="760"/>
      <c r="I253" s="758">
        <f t="shared" si="155"/>
        <v>0</v>
      </c>
      <c r="J253" s="759">
        <f t="shared" si="155"/>
        <v>0.25925424096254945</v>
      </c>
      <c r="K253" s="756">
        <f t="shared" ref="K253:Q262" si="156">K81/K$140*100</f>
        <v>19.183368561776238</v>
      </c>
      <c r="L253" s="758">
        <f t="shared" si="156"/>
        <v>18.949278202145056</v>
      </c>
      <c r="M253" s="757">
        <f t="shared" si="156"/>
        <v>18.593496639748608</v>
      </c>
      <c r="N253" s="757">
        <f t="shared" si="156"/>
        <v>18.300372843102284</v>
      </c>
      <c r="O253" s="758">
        <f t="shared" si="156"/>
        <v>-0.41608200832451953</v>
      </c>
      <c r="P253" s="757">
        <f t="shared" si="156"/>
        <v>-0.81846051045862367</v>
      </c>
      <c r="Q253" s="757">
        <f t="shared" si="156"/>
        <v>-0.89072101385772007</v>
      </c>
      <c r="R253" s="756">
        <f t="shared" si="150"/>
        <v>-0.23409035963118185</v>
      </c>
      <c r="T253" s="747"/>
      <c r="U253" s="747"/>
      <c r="V253" s="747"/>
      <c r="W253" s="747"/>
      <c r="X253" s="747"/>
      <c r="Y253" s="747"/>
      <c r="Z253" s="747"/>
      <c r="AA253" s="747"/>
      <c r="AB253" s="747"/>
      <c r="AC253" s="747"/>
      <c r="AD253" s="747"/>
      <c r="AE253" s="747"/>
      <c r="AF253" s="747"/>
      <c r="AG253" s="747"/>
    </row>
    <row r="254" spans="1:33" s="697" customFormat="1" x14ac:dyDescent="0.2">
      <c r="A254" s="753" t="s">
        <v>829</v>
      </c>
      <c r="B254" s="752"/>
      <c r="C254" s="748">
        <f t="shared" si="153"/>
        <v>8.2989008826708552</v>
      </c>
      <c r="D254" s="762">
        <f t="shared" si="153"/>
        <v>8.256859223012821</v>
      </c>
      <c r="E254" s="749">
        <f t="shared" si="153"/>
        <v>8.1166169442935825</v>
      </c>
      <c r="F254" s="749">
        <f t="shared" si="153"/>
        <v>7.885609380691097</v>
      </c>
      <c r="G254" s="751">
        <f t="shared" si="153"/>
        <v>7.7173929720985317</v>
      </c>
      <c r="H254" s="739"/>
      <c r="I254" s="750">
        <f t="shared" si="155"/>
        <v>0</v>
      </c>
      <c r="J254" s="751">
        <f t="shared" si="155"/>
        <v>0</v>
      </c>
      <c r="K254" s="748">
        <f t="shared" si="156"/>
        <v>8.256859223012821</v>
      </c>
      <c r="L254" s="750">
        <f t="shared" si="156"/>
        <v>8.1166169442935825</v>
      </c>
      <c r="M254" s="749">
        <f t="shared" si="156"/>
        <v>7.885609380691097</v>
      </c>
      <c r="N254" s="749">
        <f t="shared" si="156"/>
        <v>7.7173929720985317</v>
      </c>
      <c r="O254" s="750">
        <f t="shared" si="156"/>
        <v>0</v>
      </c>
      <c r="P254" s="749">
        <f t="shared" si="156"/>
        <v>0</v>
      </c>
      <c r="Q254" s="749">
        <f t="shared" si="156"/>
        <v>0</v>
      </c>
      <c r="R254" s="748">
        <f t="shared" si="150"/>
        <v>-0.14024227871923856</v>
      </c>
      <c r="T254" s="747"/>
      <c r="U254" s="747"/>
      <c r="V254" s="747"/>
      <c r="W254" s="747"/>
      <c r="X254" s="747"/>
      <c r="Y254" s="747"/>
      <c r="Z254" s="747"/>
      <c r="AA254" s="747"/>
      <c r="AB254" s="747"/>
      <c r="AC254" s="747"/>
      <c r="AD254" s="747"/>
      <c r="AE254" s="747"/>
      <c r="AF254" s="747"/>
      <c r="AG254" s="747"/>
    </row>
    <row r="255" spans="1:33" s="697" customFormat="1" x14ac:dyDescent="0.2">
      <c r="A255" s="753" t="s">
        <v>828</v>
      </c>
      <c r="B255" s="752"/>
      <c r="C255" s="748">
        <f t="shared" si="153"/>
        <v>0.50629861902362439</v>
      </c>
      <c r="D255" s="762">
        <f t="shared" si="153"/>
        <v>0.53751119438616057</v>
      </c>
      <c r="E255" s="749">
        <f t="shared" si="153"/>
        <v>0.54715813698575788</v>
      </c>
      <c r="F255" s="749">
        <f t="shared" si="153"/>
        <v>0.53411192442809985</v>
      </c>
      <c r="G255" s="751">
        <f t="shared" si="153"/>
        <v>0.51820238710717526</v>
      </c>
      <c r="H255" s="739"/>
      <c r="I255" s="750">
        <f t="shared" si="155"/>
        <v>0</v>
      </c>
      <c r="J255" s="751">
        <f t="shared" si="155"/>
        <v>0</v>
      </c>
      <c r="K255" s="748">
        <f t="shared" si="156"/>
        <v>0.53751119438616057</v>
      </c>
      <c r="L255" s="750">
        <f t="shared" si="156"/>
        <v>0.53756144492764979</v>
      </c>
      <c r="M255" s="749">
        <f t="shared" si="156"/>
        <v>0.53663121171351125</v>
      </c>
      <c r="N255" s="749">
        <f t="shared" si="156"/>
        <v>0.53608593027007256</v>
      </c>
      <c r="O255" s="750">
        <f t="shared" si="156"/>
        <v>9.5966920581080674E-3</v>
      </c>
      <c r="P255" s="749">
        <f t="shared" si="156"/>
        <v>-2.5192872854114205E-3</v>
      </c>
      <c r="Q255" s="749">
        <f t="shared" si="156"/>
        <v>-1.7883543162897329E-2</v>
      </c>
      <c r="R255" s="748">
        <f t="shared" si="150"/>
        <v>5.0250541489216261E-5</v>
      </c>
      <c r="T255" s="747"/>
      <c r="U255" s="747"/>
      <c r="V255" s="747"/>
      <c r="W255" s="747"/>
      <c r="X255" s="747"/>
      <c r="Y255" s="747"/>
      <c r="Z255" s="747"/>
      <c r="AA255" s="747"/>
      <c r="AB255" s="747"/>
      <c r="AC255" s="747"/>
      <c r="AD255" s="747"/>
      <c r="AE255" s="747"/>
      <c r="AF255" s="747"/>
      <c r="AG255" s="747"/>
    </row>
    <row r="256" spans="1:33" s="697" customFormat="1" x14ac:dyDescent="0.2">
      <c r="A256" s="753" t="s">
        <v>827</v>
      </c>
      <c r="B256" s="752"/>
      <c r="C256" s="748">
        <f t="shared" si="153"/>
        <v>5.9274159774193681E-2</v>
      </c>
      <c r="D256" s="762">
        <f t="shared" si="153"/>
        <v>6.1225227178292048E-2</v>
      </c>
      <c r="E256" s="749">
        <f t="shared" si="153"/>
        <v>6.156274566696178E-2</v>
      </c>
      <c r="F256" s="749">
        <f t="shared" si="153"/>
        <v>6.1175406234211797E-2</v>
      </c>
      <c r="G256" s="751">
        <f t="shared" si="153"/>
        <v>6.1643401544337152E-2</v>
      </c>
      <c r="H256" s="739"/>
      <c r="I256" s="750">
        <f t="shared" si="155"/>
        <v>0</v>
      </c>
      <c r="J256" s="751">
        <f t="shared" si="155"/>
        <v>0</v>
      </c>
      <c r="K256" s="748">
        <f t="shared" si="156"/>
        <v>6.1225227178292048E-2</v>
      </c>
      <c r="L256" s="750">
        <f t="shared" si="156"/>
        <v>5.9875803282191949E-2</v>
      </c>
      <c r="M256" s="749">
        <f t="shared" si="156"/>
        <v>5.8592059021792348E-2</v>
      </c>
      <c r="N256" s="749">
        <f t="shared" si="156"/>
        <v>5.7331542022784232E-2</v>
      </c>
      <c r="O256" s="750">
        <f t="shared" si="156"/>
        <v>1.6869423847698326E-3</v>
      </c>
      <c r="P256" s="749">
        <f t="shared" si="156"/>
        <v>2.5833472124194489E-3</v>
      </c>
      <c r="Q256" s="749">
        <f t="shared" si="156"/>
        <v>4.3118595215529106E-3</v>
      </c>
      <c r="R256" s="748">
        <f t="shared" si="150"/>
        <v>-1.3494238961000993E-3</v>
      </c>
      <c r="T256" s="747"/>
      <c r="U256" s="747"/>
      <c r="V256" s="747"/>
      <c r="W256" s="747"/>
      <c r="X256" s="747"/>
      <c r="Y256" s="747"/>
      <c r="Z256" s="747"/>
      <c r="AA256" s="747"/>
      <c r="AB256" s="747"/>
      <c r="AC256" s="747"/>
      <c r="AD256" s="747"/>
      <c r="AE256" s="747"/>
      <c r="AF256" s="747"/>
      <c r="AG256" s="747"/>
    </row>
    <row r="257" spans="1:33" s="697" customFormat="1" x14ac:dyDescent="0.2">
      <c r="A257" s="753" t="s">
        <v>826</v>
      </c>
      <c r="B257" s="752"/>
      <c r="C257" s="748">
        <f t="shared" ref="C257:G266" si="157">C85/C$140*100</f>
        <v>0.2057052525496943</v>
      </c>
      <c r="D257" s="762">
        <f t="shared" si="157"/>
        <v>0.20296486704811456</v>
      </c>
      <c r="E257" s="749">
        <f t="shared" si="157"/>
        <v>0.18243027088153677</v>
      </c>
      <c r="F257" s="749">
        <f t="shared" si="157"/>
        <v>0.16281914206154316</v>
      </c>
      <c r="G257" s="751">
        <f t="shared" si="157"/>
        <v>0.14552014364892737</v>
      </c>
      <c r="H257" s="739"/>
      <c r="I257" s="750">
        <f t="shared" si="155"/>
        <v>0</v>
      </c>
      <c r="J257" s="751">
        <f t="shared" si="155"/>
        <v>0</v>
      </c>
      <c r="K257" s="748">
        <f t="shared" si="156"/>
        <v>0.20296486704811456</v>
      </c>
      <c r="L257" s="750">
        <f t="shared" si="156"/>
        <v>0.18181159252633131</v>
      </c>
      <c r="M257" s="749">
        <f t="shared" si="156"/>
        <v>0.1658026469851103</v>
      </c>
      <c r="N257" s="749">
        <f t="shared" si="156"/>
        <v>0.1484204727772665</v>
      </c>
      <c r="O257" s="750">
        <f t="shared" si="156"/>
        <v>6.1867835520546064E-4</v>
      </c>
      <c r="P257" s="749">
        <f t="shared" si="156"/>
        <v>-2.9835049235671248E-3</v>
      </c>
      <c r="Q257" s="749">
        <f t="shared" si="156"/>
        <v>-2.9003291283391272E-3</v>
      </c>
      <c r="R257" s="748">
        <f t="shared" si="150"/>
        <v>-2.1153274521783255E-2</v>
      </c>
      <c r="T257" s="747"/>
      <c r="U257" s="747"/>
      <c r="V257" s="747"/>
      <c r="W257" s="747"/>
      <c r="X257" s="747"/>
      <c r="Y257" s="747"/>
      <c r="Z257" s="747"/>
      <c r="AA257" s="747"/>
      <c r="AB257" s="747"/>
      <c r="AC257" s="747"/>
      <c r="AD257" s="747"/>
      <c r="AE257" s="747"/>
      <c r="AF257" s="747"/>
      <c r="AG257" s="747"/>
    </row>
    <row r="258" spans="1:33" s="697" customFormat="1" x14ac:dyDescent="0.2">
      <c r="A258" s="753" t="s">
        <v>825</v>
      </c>
      <c r="B258" s="752"/>
      <c r="C258" s="748">
        <f t="shared" si="157"/>
        <v>5.1138457938520165</v>
      </c>
      <c r="D258" s="762">
        <f t="shared" si="157"/>
        <v>5.1687287564746782</v>
      </c>
      <c r="E258" s="749">
        <f t="shared" si="157"/>
        <v>5.0191958119130335</v>
      </c>
      <c r="F258" s="749">
        <f t="shared" si="157"/>
        <v>4.8602977288482103</v>
      </c>
      <c r="G258" s="751">
        <f t="shared" si="157"/>
        <v>4.8423352957199963</v>
      </c>
      <c r="H258" s="739"/>
      <c r="I258" s="750">
        <f t="shared" si="155"/>
        <v>0</v>
      </c>
      <c r="J258" s="751">
        <f t="shared" si="155"/>
        <v>0</v>
      </c>
      <c r="K258" s="748">
        <f t="shared" si="156"/>
        <v>5.1687287564746782</v>
      </c>
      <c r="L258" s="750">
        <f t="shared" si="156"/>
        <v>5.2028386437497378</v>
      </c>
      <c r="M258" s="749">
        <f t="shared" si="156"/>
        <v>5.2549643144696363</v>
      </c>
      <c r="N258" s="749">
        <f t="shared" si="156"/>
        <v>5.282246096042063</v>
      </c>
      <c r="O258" s="750">
        <f t="shared" si="156"/>
        <v>-0.18364283183670305</v>
      </c>
      <c r="P258" s="749">
        <f t="shared" si="156"/>
        <v>-0.39466658562142654</v>
      </c>
      <c r="Q258" s="749">
        <f t="shared" si="156"/>
        <v>-0.43991080032206697</v>
      </c>
      <c r="R258" s="748">
        <f t="shared" si="150"/>
        <v>3.4109887275059592E-2</v>
      </c>
      <c r="T258" s="747"/>
      <c r="U258" s="747"/>
      <c r="V258" s="747"/>
      <c r="W258" s="747"/>
      <c r="X258" s="747"/>
      <c r="Y258" s="747"/>
      <c r="Z258" s="747"/>
      <c r="AA258" s="747"/>
      <c r="AB258" s="747"/>
      <c r="AC258" s="747"/>
      <c r="AD258" s="747"/>
      <c r="AE258" s="747"/>
      <c r="AF258" s="747"/>
      <c r="AG258" s="747"/>
    </row>
    <row r="259" spans="1:33" s="697" customFormat="1" x14ac:dyDescent="0.2">
      <c r="A259" s="753" t="s">
        <v>824</v>
      </c>
      <c r="B259" s="752"/>
      <c r="C259" s="748">
        <f t="shared" si="157"/>
        <v>1.8093356502501501</v>
      </c>
      <c r="D259" s="762">
        <f t="shared" si="157"/>
        <v>1.7741753576396686</v>
      </c>
      <c r="E259" s="749">
        <f t="shared" si="157"/>
        <v>1.7302753453906989</v>
      </c>
      <c r="F259" s="749">
        <f t="shared" si="157"/>
        <v>1.6574884562512482</v>
      </c>
      <c r="G259" s="751">
        <f t="shared" si="157"/>
        <v>1.593044367727912</v>
      </c>
      <c r="H259" s="739"/>
      <c r="I259" s="750">
        <f t="shared" si="155"/>
        <v>0</v>
      </c>
      <c r="J259" s="751">
        <f t="shared" si="155"/>
        <v>0</v>
      </c>
      <c r="K259" s="748">
        <f t="shared" si="156"/>
        <v>1.7741753576396686</v>
      </c>
      <c r="L259" s="750">
        <f t="shared" si="156"/>
        <v>1.7149717482750526</v>
      </c>
      <c r="M259" s="749">
        <f t="shared" si="156"/>
        <v>1.653056389843647</v>
      </c>
      <c r="N259" s="749">
        <f t="shared" si="156"/>
        <v>1.5955609817926346</v>
      </c>
      <c r="O259" s="750">
        <f t="shared" si="156"/>
        <v>1.5303597115646163E-2</v>
      </c>
      <c r="P259" s="749">
        <f t="shared" si="156"/>
        <v>4.4320664076014735E-3</v>
      </c>
      <c r="Q259" s="749">
        <f t="shared" si="156"/>
        <v>-2.5166140647228637E-3</v>
      </c>
      <c r="R259" s="748">
        <f t="shared" si="150"/>
        <v>-5.9203609364615994E-2</v>
      </c>
      <c r="T259" s="747"/>
      <c r="U259" s="747"/>
      <c r="V259" s="747"/>
      <c r="W259" s="747"/>
      <c r="X259" s="747"/>
      <c r="Y259" s="747"/>
      <c r="Z259" s="747"/>
      <c r="AA259" s="747"/>
      <c r="AB259" s="747"/>
      <c r="AC259" s="747"/>
      <c r="AD259" s="747"/>
      <c r="AE259" s="747"/>
      <c r="AF259" s="747"/>
      <c r="AG259" s="747"/>
    </row>
    <row r="260" spans="1:33" s="697" customFormat="1" x14ac:dyDescent="0.2">
      <c r="A260" s="753" t="s">
        <v>823</v>
      </c>
      <c r="B260" s="752"/>
      <c r="C260" s="748">
        <f t="shared" si="157"/>
        <v>0.31313130775949977</v>
      </c>
      <c r="D260" s="750">
        <f t="shared" si="157"/>
        <v>0.2940981389574962</v>
      </c>
      <c r="E260" s="749">
        <f t="shared" si="157"/>
        <v>0.28902958295204584</v>
      </c>
      <c r="F260" s="749">
        <f t="shared" si="157"/>
        <v>0.28057595375450878</v>
      </c>
      <c r="G260" s="751">
        <f t="shared" si="157"/>
        <v>0.27366343678946875</v>
      </c>
      <c r="H260" s="739"/>
      <c r="I260" s="750">
        <f t="shared" si="155"/>
        <v>0</v>
      </c>
      <c r="J260" s="751">
        <f t="shared" si="155"/>
        <v>0</v>
      </c>
      <c r="K260" s="748">
        <f t="shared" si="156"/>
        <v>0.2940981389574962</v>
      </c>
      <c r="L260" s="750">
        <f t="shared" si="156"/>
        <v>0.29425850691019761</v>
      </c>
      <c r="M260" s="749">
        <f t="shared" si="156"/>
        <v>0.28565211614575731</v>
      </c>
      <c r="N260" s="749">
        <f t="shared" si="156"/>
        <v>0.27861361503099991</v>
      </c>
      <c r="O260" s="750">
        <f t="shared" si="156"/>
        <v>-5.2289239581517983E-3</v>
      </c>
      <c r="P260" s="749">
        <f t="shared" si="156"/>
        <v>-5.0761623912485218E-3</v>
      </c>
      <c r="Q260" s="749">
        <f t="shared" si="156"/>
        <v>-4.9501782415311956E-3</v>
      </c>
      <c r="R260" s="748">
        <f t="shared" si="150"/>
        <v>1.6036795270141235E-4</v>
      </c>
      <c r="T260" s="747"/>
      <c r="U260" s="747"/>
      <c r="V260" s="747"/>
      <c r="W260" s="747"/>
      <c r="X260" s="747"/>
      <c r="Y260" s="747"/>
      <c r="Z260" s="747"/>
      <c r="AA260" s="747"/>
      <c r="AB260" s="747"/>
      <c r="AC260" s="747"/>
      <c r="AD260" s="747"/>
      <c r="AE260" s="747"/>
      <c r="AF260" s="747"/>
      <c r="AG260" s="747"/>
    </row>
    <row r="261" spans="1:33" s="697" customFormat="1" x14ac:dyDescent="0.2">
      <c r="A261" s="753" t="s">
        <v>822</v>
      </c>
      <c r="B261" s="752"/>
      <c r="C261" s="748">
        <f t="shared" si="157"/>
        <v>1.6107646224351826</v>
      </c>
      <c r="D261" s="750">
        <f t="shared" si="157"/>
        <v>1.7646288367387499</v>
      </c>
      <c r="E261" s="749">
        <f t="shared" si="157"/>
        <v>1.7083789018423317</v>
      </c>
      <c r="F261" s="749">
        <f t="shared" si="157"/>
        <v>1.5427089330403827</v>
      </c>
      <c r="G261" s="751">
        <f t="shared" si="157"/>
        <v>1.5046969419011247</v>
      </c>
      <c r="H261" s="739"/>
      <c r="I261" s="750">
        <f t="shared" si="155"/>
        <v>0</v>
      </c>
      <c r="J261" s="751">
        <f t="shared" si="155"/>
        <v>0</v>
      </c>
      <c r="K261" s="748">
        <f t="shared" si="156"/>
        <v>1.7646288367387499</v>
      </c>
      <c r="L261" s="750">
        <f t="shared" si="156"/>
        <v>1.7655910662680789</v>
      </c>
      <c r="M261" s="749">
        <f t="shared" si="156"/>
        <v>1.7139515510470456</v>
      </c>
      <c r="N261" s="749">
        <f t="shared" si="156"/>
        <v>1.6717195869872055</v>
      </c>
      <c r="O261" s="750">
        <f t="shared" si="156"/>
        <v>-5.7212164425747371E-2</v>
      </c>
      <c r="P261" s="749">
        <f t="shared" si="156"/>
        <v>-0.17124261800666266</v>
      </c>
      <c r="Q261" s="749">
        <f t="shared" si="156"/>
        <v>-0.16702264508608078</v>
      </c>
      <c r="R261" s="748">
        <f t="shared" si="150"/>
        <v>9.6222952932900618E-4</v>
      </c>
      <c r="T261" s="747"/>
      <c r="U261" s="747"/>
      <c r="V261" s="747"/>
      <c r="W261" s="747"/>
      <c r="X261" s="747"/>
      <c r="Y261" s="747"/>
      <c r="Z261" s="747"/>
      <c r="AA261" s="747"/>
      <c r="AB261" s="747"/>
      <c r="AC261" s="747"/>
      <c r="AD261" s="747"/>
      <c r="AE261" s="747"/>
      <c r="AF261" s="747"/>
      <c r="AG261" s="747"/>
    </row>
    <row r="262" spans="1:33" s="697" customFormat="1" x14ac:dyDescent="0.2">
      <c r="A262" s="753" t="s">
        <v>800</v>
      </c>
      <c r="B262" s="755"/>
      <c r="C262" s="748">
        <f t="shared" si="157"/>
        <v>0</v>
      </c>
      <c r="D262" s="750">
        <f t="shared" si="157"/>
        <v>1.2517065793310984E-4</v>
      </c>
      <c r="E262" s="749">
        <f t="shared" si="157"/>
        <v>7.4397565711649904E-4</v>
      </c>
      <c r="F262" s="749">
        <f t="shared" si="157"/>
        <v>1.1161894467225152E-3</v>
      </c>
      <c r="G262" s="751">
        <f t="shared" si="157"/>
        <v>3.5578681698659689E-4</v>
      </c>
      <c r="H262" s="739"/>
      <c r="I262" s="750">
        <f>J90/I$140*100</f>
        <v>-1.2517065793310984E-4</v>
      </c>
      <c r="J262" s="751">
        <f>K90/J$140*100</f>
        <v>0</v>
      </c>
      <c r="K262" s="748">
        <f t="shared" si="156"/>
        <v>0</v>
      </c>
      <c r="L262" s="750">
        <f t="shared" si="156"/>
        <v>0</v>
      </c>
      <c r="M262" s="749">
        <f t="shared" si="156"/>
        <v>0</v>
      </c>
      <c r="N262" s="749">
        <f t="shared" si="156"/>
        <v>0</v>
      </c>
      <c r="O262" s="750">
        <f t="shared" si="156"/>
        <v>7.4397565711649904E-4</v>
      </c>
      <c r="P262" s="749">
        <f t="shared" si="156"/>
        <v>1.1161894467225152E-3</v>
      </c>
      <c r="Q262" s="749">
        <f t="shared" si="156"/>
        <v>3.5578681698659689E-4</v>
      </c>
      <c r="R262" s="748">
        <f t="shared" si="150"/>
        <v>0</v>
      </c>
      <c r="T262" s="747"/>
      <c r="U262" s="747"/>
      <c r="V262" s="747"/>
      <c r="W262" s="747"/>
      <c r="X262" s="747"/>
      <c r="Y262" s="747"/>
      <c r="Z262" s="747"/>
      <c r="AA262" s="747"/>
      <c r="AB262" s="747"/>
      <c r="AC262" s="747"/>
      <c r="AD262" s="747"/>
      <c r="AE262" s="747"/>
      <c r="AF262" s="747"/>
      <c r="AG262" s="747"/>
    </row>
    <row r="263" spans="1:33" s="697" customFormat="1" x14ac:dyDescent="0.2">
      <c r="A263" s="753" t="s">
        <v>426</v>
      </c>
      <c r="B263" s="755"/>
      <c r="C263" s="748">
        <f t="shared" si="157"/>
        <v>2.0533165636064131E-2</v>
      </c>
      <c r="D263" s="750">
        <f t="shared" si="157"/>
        <v>3.5943335114111769E-2</v>
      </c>
      <c r="E263" s="749">
        <f t="shared" si="157"/>
        <v>1.865270968333916E-2</v>
      </c>
      <c r="F263" s="749">
        <f t="shared" si="157"/>
        <v>2.8103300395953521E-2</v>
      </c>
      <c r="G263" s="751">
        <f t="shared" si="157"/>
        <v>3.0260780618513144E-2</v>
      </c>
      <c r="H263" s="739"/>
      <c r="I263" s="750">
        <f>J91/I$140*100</f>
        <v>0</v>
      </c>
      <c r="J263" s="751">
        <f>K91/J$140*100</f>
        <v>3.5943335114111769E-2</v>
      </c>
      <c r="K263" s="748">
        <f t="shared" ref="K263:Q272" si="158">K91/K$140*100</f>
        <v>3.5943335114111769E-2</v>
      </c>
      <c r="L263" s="750">
        <f t="shared" si="158"/>
        <v>1.4956390626898687E-2</v>
      </c>
      <c r="M263" s="749">
        <f t="shared" si="158"/>
        <v>1.2712810330039596E-2</v>
      </c>
      <c r="N263" s="749">
        <f t="shared" si="158"/>
        <v>1.4731797890851276E-2</v>
      </c>
      <c r="O263" s="750">
        <f t="shared" si="158"/>
        <v>3.6963190564404729E-3</v>
      </c>
      <c r="P263" s="749">
        <f t="shared" si="158"/>
        <v>1.5390490065913923E-2</v>
      </c>
      <c r="Q263" s="749">
        <f t="shared" si="158"/>
        <v>1.5528982727661868E-2</v>
      </c>
      <c r="R263" s="748">
        <f t="shared" si="150"/>
        <v>-2.0986944487213083E-2</v>
      </c>
      <c r="T263" s="747"/>
      <c r="U263" s="747"/>
      <c r="V263" s="747"/>
      <c r="W263" s="747"/>
      <c r="X263" s="747"/>
      <c r="Y263" s="747"/>
      <c r="Z263" s="747"/>
      <c r="AA263" s="747"/>
      <c r="AB263" s="747"/>
      <c r="AC263" s="747"/>
      <c r="AD263" s="747"/>
      <c r="AE263" s="747"/>
      <c r="AF263" s="747"/>
      <c r="AG263" s="747"/>
    </row>
    <row r="264" spans="1:33" s="697" customFormat="1" x14ac:dyDescent="0.2">
      <c r="A264" s="753" t="s">
        <v>821</v>
      </c>
      <c r="B264" s="752"/>
      <c r="C264" s="748">
        <f t="shared" si="157"/>
        <v>0.20096948875821147</v>
      </c>
      <c r="D264" s="750">
        <f t="shared" si="157"/>
        <v>0.17679516660601696</v>
      </c>
      <c r="E264" s="749">
        <f t="shared" si="157"/>
        <v>0.1795510850884959</v>
      </c>
      <c r="F264" s="749">
        <f t="shared" si="157"/>
        <v>0.17275322813737357</v>
      </c>
      <c r="G264" s="751">
        <f t="shared" si="157"/>
        <v>0.16269686407275841</v>
      </c>
      <c r="H264" s="739"/>
      <c r="I264" s="750">
        <f t="shared" ref="I264:J269" si="159">I92/I$140*100</f>
        <v>0</v>
      </c>
      <c r="J264" s="751">
        <f t="shared" si="159"/>
        <v>0</v>
      </c>
      <c r="K264" s="748">
        <f t="shared" si="158"/>
        <v>0.17679516660601696</v>
      </c>
      <c r="L264" s="750">
        <f t="shared" si="158"/>
        <v>0.171410818398022</v>
      </c>
      <c r="M264" s="749">
        <f t="shared" si="158"/>
        <v>0.16534567443926168</v>
      </c>
      <c r="N264" s="749">
        <f t="shared" si="158"/>
        <v>0.15959474115001418</v>
      </c>
      <c r="O264" s="750">
        <f t="shared" si="158"/>
        <v>8.1402666904739126E-3</v>
      </c>
      <c r="P264" s="749">
        <f t="shared" si="158"/>
        <v>7.4075536981118954E-3</v>
      </c>
      <c r="Q264" s="749">
        <f t="shared" si="158"/>
        <v>3.1021229227442162E-3</v>
      </c>
      <c r="R264" s="748">
        <f t="shared" si="150"/>
        <v>-5.3843482079949656E-3</v>
      </c>
      <c r="T264" s="747"/>
      <c r="U264" s="747"/>
      <c r="V264" s="747"/>
      <c r="W264" s="747"/>
      <c r="X264" s="747"/>
      <c r="Y264" s="747"/>
      <c r="Z264" s="747"/>
      <c r="AA264" s="747"/>
      <c r="AB264" s="747"/>
      <c r="AC264" s="747"/>
      <c r="AD264" s="747"/>
      <c r="AE264" s="747"/>
      <c r="AF264" s="747"/>
      <c r="AG264" s="747"/>
    </row>
    <row r="265" spans="1:33" s="697" customFormat="1" x14ac:dyDescent="0.2">
      <c r="A265" s="753" t="s">
        <v>820</v>
      </c>
      <c r="B265" s="752"/>
      <c r="C265" s="748">
        <f t="shared" si="157"/>
        <v>0.35138782342328451</v>
      </c>
      <c r="D265" s="750">
        <f t="shared" si="157"/>
        <v>0.33850533330236326</v>
      </c>
      <c r="E265" s="749">
        <f t="shared" si="157"/>
        <v>0.32197158508973589</v>
      </c>
      <c r="F265" s="749">
        <f t="shared" si="157"/>
        <v>0.30391723748986615</v>
      </c>
      <c r="G265" s="751">
        <f t="shared" si="157"/>
        <v>0.29030314148641062</v>
      </c>
      <c r="H265" s="739"/>
      <c r="I265" s="750">
        <f t="shared" si="159"/>
        <v>0</v>
      </c>
      <c r="J265" s="751">
        <f t="shared" si="159"/>
        <v>0</v>
      </c>
      <c r="K265" s="748">
        <f t="shared" si="158"/>
        <v>0.33850533330236326</v>
      </c>
      <c r="L265" s="750">
        <f t="shared" si="158"/>
        <v>0.32197158508973589</v>
      </c>
      <c r="M265" s="749">
        <f t="shared" si="158"/>
        <v>0.30391723748986615</v>
      </c>
      <c r="N265" s="749">
        <f t="shared" si="158"/>
        <v>0.29030314148641062</v>
      </c>
      <c r="O265" s="750">
        <f t="shared" si="158"/>
        <v>0</v>
      </c>
      <c r="P265" s="749">
        <f t="shared" si="158"/>
        <v>0</v>
      </c>
      <c r="Q265" s="749">
        <f t="shared" si="158"/>
        <v>0</v>
      </c>
      <c r="R265" s="748">
        <f t="shared" si="150"/>
        <v>-1.6533748212627375E-2</v>
      </c>
      <c r="T265" s="747"/>
      <c r="U265" s="747"/>
      <c r="V265" s="747"/>
      <c r="W265" s="747"/>
      <c r="X265" s="747"/>
      <c r="Y265" s="747"/>
      <c r="Z265" s="747"/>
      <c r="AA265" s="747"/>
      <c r="AB265" s="747"/>
      <c r="AC265" s="747"/>
      <c r="AD265" s="747"/>
      <c r="AE265" s="747"/>
      <c r="AF265" s="747"/>
      <c r="AG265" s="747"/>
    </row>
    <row r="266" spans="1:33" s="697" customFormat="1" x14ac:dyDescent="0.2">
      <c r="A266" s="753" t="s">
        <v>819</v>
      </c>
      <c r="B266" s="752"/>
      <c r="C266" s="748">
        <f t="shared" si="157"/>
        <v>0</v>
      </c>
      <c r="D266" s="750">
        <f t="shared" si="157"/>
        <v>0</v>
      </c>
      <c r="E266" s="749">
        <f t="shared" si="157"/>
        <v>5.9518052569319933E-2</v>
      </c>
      <c r="F266" s="749">
        <f t="shared" si="157"/>
        <v>0</v>
      </c>
      <c r="G266" s="751">
        <f t="shared" si="157"/>
        <v>0</v>
      </c>
      <c r="H266" s="739"/>
      <c r="I266" s="750">
        <f t="shared" si="159"/>
        <v>0</v>
      </c>
      <c r="J266" s="751">
        <f t="shared" si="159"/>
        <v>0</v>
      </c>
      <c r="K266" s="748">
        <f t="shared" si="158"/>
        <v>0</v>
      </c>
      <c r="L266" s="750">
        <f t="shared" si="158"/>
        <v>0</v>
      </c>
      <c r="M266" s="749">
        <f t="shared" si="158"/>
        <v>0</v>
      </c>
      <c r="N266" s="749">
        <f t="shared" si="158"/>
        <v>0</v>
      </c>
      <c r="O266" s="750">
        <f t="shared" si="158"/>
        <v>5.9518052569319933E-2</v>
      </c>
      <c r="P266" s="749">
        <f t="shared" si="158"/>
        <v>0</v>
      </c>
      <c r="Q266" s="749">
        <f t="shared" si="158"/>
        <v>0</v>
      </c>
      <c r="R266" s="748">
        <f t="shared" si="150"/>
        <v>0</v>
      </c>
      <c r="T266" s="747"/>
      <c r="U266" s="747"/>
      <c r="V266" s="747"/>
      <c r="W266" s="747"/>
      <c r="X266" s="747"/>
      <c r="Y266" s="747"/>
      <c r="Z266" s="747"/>
      <c r="AA266" s="747"/>
      <c r="AB266" s="747"/>
      <c r="AC266" s="747"/>
      <c r="AD266" s="747"/>
      <c r="AE266" s="747"/>
      <c r="AF266" s="747"/>
      <c r="AG266" s="747"/>
    </row>
    <row r="267" spans="1:33" s="697" customFormat="1" x14ac:dyDescent="0.2">
      <c r="A267" s="753" t="s">
        <v>794</v>
      </c>
      <c r="B267" s="752"/>
      <c r="C267" s="748">
        <f t="shared" ref="C267:G276" si="160">C95/C$140*100</f>
        <v>0</v>
      </c>
      <c r="D267" s="750">
        <f t="shared" si="160"/>
        <v>0</v>
      </c>
      <c r="E267" s="749">
        <f t="shared" si="160"/>
        <v>1.2734383330977408E-3</v>
      </c>
      <c r="F267" s="749">
        <f t="shared" si="160"/>
        <v>1.2066595387200242E-3</v>
      </c>
      <c r="G267" s="751">
        <f t="shared" si="160"/>
        <v>1.1418533157663592E-3</v>
      </c>
      <c r="H267" s="739"/>
      <c r="I267" s="750">
        <f t="shared" si="159"/>
        <v>0</v>
      </c>
      <c r="J267" s="751">
        <f t="shared" si="159"/>
        <v>0</v>
      </c>
      <c r="K267" s="748">
        <f t="shared" si="158"/>
        <v>0</v>
      </c>
      <c r="L267" s="750">
        <f t="shared" si="158"/>
        <v>1.2734383330977408E-3</v>
      </c>
      <c r="M267" s="749">
        <f t="shared" si="158"/>
        <v>1.2066595387200242E-3</v>
      </c>
      <c r="N267" s="749">
        <f t="shared" si="158"/>
        <v>1.1418533157663592E-3</v>
      </c>
      <c r="O267" s="750">
        <f t="shared" si="158"/>
        <v>0</v>
      </c>
      <c r="P267" s="749">
        <f t="shared" si="158"/>
        <v>0</v>
      </c>
      <c r="Q267" s="749">
        <f t="shared" si="158"/>
        <v>0</v>
      </c>
      <c r="R267" s="748">
        <f t="shared" si="150"/>
        <v>1.2734383330977408E-3</v>
      </c>
      <c r="T267" s="747"/>
      <c r="U267" s="747"/>
      <c r="V267" s="747"/>
      <c r="W267" s="747"/>
      <c r="X267" s="747"/>
      <c r="Y267" s="747"/>
      <c r="Z267" s="747"/>
      <c r="AA267" s="747"/>
      <c r="AB267" s="747"/>
      <c r="AC267" s="747"/>
      <c r="AD267" s="747"/>
      <c r="AE267" s="747"/>
      <c r="AF267" s="747"/>
      <c r="AG267" s="747"/>
    </row>
    <row r="268" spans="1:33" s="697" customFormat="1" x14ac:dyDescent="0.2">
      <c r="A268" s="753" t="s">
        <v>818</v>
      </c>
      <c r="B268" s="752"/>
      <c r="C268" s="748">
        <f t="shared" si="160"/>
        <v>0.35774507444668813</v>
      </c>
      <c r="D268" s="750">
        <f t="shared" si="160"/>
        <v>0.30761011791850379</v>
      </c>
      <c r="E268" s="749">
        <f t="shared" si="160"/>
        <v>0.2872291618618239</v>
      </c>
      <c r="F268" s="749">
        <f t="shared" si="160"/>
        <v>0.27386824264783705</v>
      </c>
      <c r="G268" s="751">
        <f t="shared" si="160"/>
        <v>0.25932967540012236</v>
      </c>
      <c r="H268" s="739"/>
      <c r="I268" s="750">
        <f t="shared" si="159"/>
        <v>0</v>
      </c>
      <c r="J268" s="751">
        <f t="shared" si="159"/>
        <v>0</v>
      </c>
      <c r="K268" s="748">
        <f t="shared" si="158"/>
        <v>0.30761011791850379</v>
      </c>
      <c r="L268" s="750">
        <f t="shared" si="158"/>
        <v>0.29824176232953797</v>
      </c>
      <c r="M268" s="749">
        <f t="shared" si="158"/>
        <v>0.28768887401158627</v>
      </c>
      <c r="N268" s="749">
        <f t="shared" si="158"/>
        <v>0.27768268831540632</v>
      </c>
      <c r="O268" s="750">
        <f t="shared" si="158"/>
        <v>-1.1012600467714059E-2</v>
      </c>
      <c r="P268" s="749">
        <f t="shared" si="158"/>
        <v>-1.3820631363749175E-2</v>
      </c>
      <c r="Q268" s="749">
        <f t="shared" si="158"/>
        <v>-1.8353012915283986E-2</v>
      </c>
      <c r="R268" s="748">
        <f t="shared" si="150"/>
        <v>-9.3683555889658154E-3</v>
      </c>
      <c r="T268" s="747"/>
      <c r="U268" s="747"/>
      <c r="V268" s="747"/>
      <c r="W268" s="747"/>
      <c r="X268" s="747"/>
      <c r="Y268" s="747"/>
      <c r="Z268" s="747"/>
      <c r="AA268" s="747"/>
      <c r="AB268" s="747"/>
      <c r="AC268" s="747"/>
      <c r="AD268" s="747"/>
      <c r="AE268" s="747"/>
      <c r="AF268" s="747"/>
      <c r="AG268" s="747"/>
    </row>
    <row r="269" spans="1:33" s="697" customFormat="1" x14ac:dyDescent="0.2">
      <c r="A269" s="753" t="s">
        <v>792</v>
      </c>
      <c r="B269" s="752"/>
      <c r="C269" s="748">
        <f t="shared" si="160"/>
        <v>1.4491809468602634E-3</v>
      </c>
      <c r="D269" s="750">
        <f t="shared" si="160"/>
        <v>4.9435957787808639E-3</v>
      </c>
      <c r="E269" s="749">
        <f t="shared" si="160"/>
        <v>9.6084456116595843E-3</v>
      </c>
      <c r="F269" s="749">
        <f t="shared" si="160"/>
        <v>9.2843463242119114E-3</v>
      </c>
      <c r="G269" s="751">
        <f t="shared" si="160"/>
        <v>9.0647809965366394E-3</v>
      </c>
      <c r="H269" s="739"/>
      <c r="I269" s="750">
        <f t="shared" si="159"/>
        <v>0</v>
      </c>
      <c r="J269" s="751">
        <f t="shared" si="159"/>
        <v>0</v>
      </c>
      <c r="K269" s="748">
        <f t="shared" si="158"/>
        <v>4.9435957787808639E-3</v>
      </c>
      <c r="L269" s="750">
        <f t="shared" si="158"/>
        <v>4.9762199505438802E-3</v>
      </c>
      <c r="M269" s="749">
        <f t="shared" si="158"/>
        <v>5.0260751969454674E-3</v>
      </c>
      <c r="N269" s="749">
        <f t="shared" si="158"/>
        <v>5.052168673034753E-3</v>
      </c>
      <c r="O269" s="750">
        <f t="shared" si="158"/>
        <v>4.6322256611157049E-3</v>
      </c>
      <c r="P269" s="749">
        <f t="shared" si="158"/>
        <v>4.258271127266444E-3</v>
      </c>
      <c r="Q269" s="749">
        <f t="shared" si="158"/>
        <v>4.0126123235018855E-3</v>
      </c>
      <c r="R269" s="748">
        <f t="shared" si="150"/>
        <v>3.2624171763016331E-5</v>
      </c>
      <c r="T269" s="747"/>
      <c r="U269" s="747"/>
      <c r="V269" s="747"/>
      <c r="W269" s="747"/>
      <c r="X269" s="747"/>
      <c r="Y269" s="747"/>
      <c r="Z269" s="747"/>
      <c r="AA269" s="747"/>
      <c r="AB269" s="747"/>
      <c r="AC269" s="747"/>
      <c r="AD269" s="747"/>
      <c r="AE269" s="747"/>
      <c r="AF269" s="747"/>
      <c r="AG269" s="747"/>
    </row>
    <row r="270" spans="1:33" s="697" customFormat="1" x14ac:dyDescent="0.2">
      <c r="A270" s="753" t="s">
        <v>817</v>
      </c>
      <c r="B270" s="752"/>
      <c r="C270" s="767">
        <f t="shared" si="160"/>
        <v>0.23475268862951357</v>
      </c>
      <c r="D270" s="762">
        <f t="shared" si="160"/>
        <v>0</v>
      </c>
      <c r="E270" s="768">
        <f t="shared" si="160"/>
        <v>0</v>
      </c>
      <c r="F270" s="768">
        <f t="shared" si="160"/>
        <v>0</v>
      </c>
      <c r="G270" s="769">
        <f t="shared" si="160"/>
        <v>0</v>
      </c>
      <c r="H270" s="739"/>
      <c r="I270" s="762">
        <f>J98/I$140*100</f>
        <v>0.25937941162048256</v>
      </c>
      <c r="J270" s="769">
        <f>K98/J$140*100</f>
        <v>0.25937941162048256</v>
      </c>
      <c r="K270" s="748">
        <f t="shared" si="158"/>
        <v>0.25937941162048256</v>
      </c>
      <c r="L270" s="762">
        <f t="shared" si="158"/>
        <v>0.26292223718439933</v>
      </c>
      <c r="M270" s="768">
        <f t="shared" si="158"/>
        <v>0.26333963882459377</v>
      </c>
      <c r="N270" s="768">
        <f t="shared" si="158"/>
        <v>0.26449525524924533</v>
      </c>
      <c r="O270" s="762">
        <f t="shared" si="158"/>
        <v>-0.26292223718439933</v>
      </c>
      <c r="P270" s="768">
        <f t="shared" si="158"/>
        <v>-0.26333963882459377</v>
      </c>
      <c r="Q270" s="768">
        <f t="shared" si="158"/>
        <v>-0.26449525524924533</v>
      </c>
      <c r="R270" s="767">
        <f t="shared" si="150"/>
        <v>3.5428255639167738E-3</v>
      </c>
      <c r="T270" s="747"/>
      <c r="U270" s="747"/>
      <c r="V270" s="747"/>
      <c r="W270" s="747"/>
      <c r="X270" s="747"/>
      <c r="Y270" s="747"/>
      <c r="Z270" s="747"/>
      <c r="AA270" s="747"/>
      <c r="AB270" s="747"/>
      <c r="AC270" s="747"/>
      <c r="AD270" s="747"/>
      <c r="AE270" s="747"/>
      <c r="AF270" s="747"/>
      <c r="AG270" s="747"/>
    </row>
    <row r="271" spans="1:33" s="697" customFormat="1" x14ac:dyDescent="0.2">
      <c r="A271" s="761" t="s">
        <v>816</v>
      </c>
      <c r="B271" s="755" t="s">
        <v>815</v>
      </c>
      <c r="C271" s="756">
        <f t="shared" si="160"/>
        <v>1.9157959393683965</v>
      </c>
      <c r="D271" s="765">
        <f t="shared" si="160"/>
        <v>1.6454818554162765</v>
      </c>
      <c r="E271" s="757">
        <f t="shared" si="160"/>
        <v>1.5476789199457395</v>
      </c>
      <c r="F271" s="757">
        <f t="shared" si="160"/>
        <v>1.409501709532258</v>
      </c>
      <c r="G271" s="759">
        <f t="shared" si="160"/>
        <v>1.396790135810499</v>
      </c>
      <c r="H271" s="760"/>
      <c r="I271" s="766">
        <f>J99/I$140*100</f>
        <v>1.1531073861000577E-2</v>
      </c>
      <c r="J271" s="759">
        <f>K99/J$140*100</f>
        <v>1.6570129292772771</v>
      </c>
      <c r="K271" s="756">
        <f t="shared" si="158"/>
        <v>1.6570129292772771</v>
      </c>
      <c r="L271" s="758">
        <f t="shared" si="158"/>
        <v>1.6222058508081696</v>
      </c>
      <c r="M271" s="757">
        <f t="shared" si="158"/>
        <v>1.4665764034455981</v>
      </c>
      <c r="N271" s="757">
        <f t="shared" si="158"/>
        <v>1.5118492409856605</v>
      </c>
      <c r="O271" s="758">
        <f t="shared" si="158"/>
        <v>-7.4526930862430035E-2</v>
      </c>
      <c r="P271" s="757">
        <f t="shared" si="158"/>
        <v>-5.707469391334008E-2</v>
      </c>
      <c r="Q271" s="757">
        <f t="shared" si="158"/>
        <v>-0.11505910517516126</v>
      </c>
      <c r="R271" s="756">
        <f t="shared" si="150"/>
        <v>-3.4807078469107466E-2</v>
      </c>
      <c r="T271" s="747"/>
      <c r="U271" s="747"/>
      <c r="V271" s="747"/>
      <c r="W271" s="747"/>
      <c r="X271" s="747"/>
      <c r="Y271" s="747"/>
      <c r="Z271" s="747"/>
      <c r="AA271" s="747"/>
      <c r="AB271" s="747"/>
      <c r="AC271" s="747"/>
      <c r="AD271" s="747"/>
      <c r="AE271" s="747"/>
      <c r="AF271" s="747"/>
      <c r="AG271" s="747"/>
    </row>
    <row r="272" spans="1:33" s="697" customFormat="1" x14ac:dyDescent="0.2">
      <c r="A272" s="761" t="s">
        <v>640</v>
      </c>
      <c r="B272" s="755" t="s">
        <v>814</v>
      </c>
      <c r="C272" s="756">
        <f t="shared" si="160"/>
        <v>0.95376979827135311</v>
      </c>
      <c r="D272" s="765">
        <f t="shared" si="160"/>
        <v>0.77246942351814707</v>
      </c>
      <c r="E272" s="757">
        <f t="shared" si="160"/>
        <v>0.75943919114966563</v>
      </c>
      <c r="F272" s="757">
        <f t="shared" si="160"/>
        <v>0.73618333705396488</v>
      </c>
      <c r="G272" s="759">
        <f t="shared" si="160"/>
        <v>0.68929693189462038</v>
      </c>
      <c r="H272" s="760"/>
      <c r="I272" s="758">
        <f>I100/I$140*100</f>
        <v>0</v>
      </c>
      <c r="J272" s="759">
        <f>J100/J$140*100</f>
        <v>-1.1025341251345263E-2</v>
      </c>
      <c r="K272" s="756">
        <f t="shared" si="158"/>
        <v>0.76144408226680182</v>
      </c>
      <c r="L272" s="758">
        <f t="shared" si="158"/>
        <v>0.74059601396939656</v>
      </c>
      <c r="M272" s="757">
        <f t="shared" si="158"/>
        <v>0.71474703983411247</v>
      </c>
      <c r="N272" s="757">
        <f t="shared" si="158"/>
        <v>0.69810797588356344</v>
      </c>
      <c r="O272" s="758">
        <f t="shared" si="158"/>
        <v>1.8843177180269031E-2</v>
      </c>
      <c r="P272" s="757">
        <f t="shared" si="158"/>
        <v>2.1436297219852248E-2</v>
      </c>
      <c r="Q272" s="757">
        <f t="shared" si="158"/>
        <v>-8.811043988942991E-3</v>
      </c>
      <c r="R272" s="756">
        <f t="shared" si="150"/>
        <v>-2.0848068297405264E-2</v>
      </c>
      <c r="T272" s="747"/>
      <c r="U272" s="747"/>
      <c r="V272" s="747"/>
      <c r="W272" s="747"/>
      <c r="X272" s="747"/>
      <c r="Y272" s="747"/>
      <c r="Z272" s="747"/>
      <c r="AA272" s="747"/>
      <c r="AB272" s="747"/>
      <c r="AC272" s="747"/>
      <c r="AD272" s="747"/>
      <c r="AE272" s="747"/>
      <c r="AF272" s="747"/>
      <c r="AG272" s="747"/>
    </row>
    <row r="273" spans="1:33" s="697" customFormat="1" x14ac:dyDescent="0.2">
      <c r="A273" s="753" t="s">
        <v>426</v>
      </c>
      <c r="B273" s="755"/>
      <c r="C273" s="748">
        <f t="shared" si="160"/>
        <v>0.114526510039899</v>
      </c>
      <c r="D273" s="750">
        <f t="shared" si="160"/>
        <v>9.5971053317538607E-2</v>
      </c>
      <c r="E273" s="749">
        <f t="shared" si="160"/>
        <v>0.14458670912287749</v>
      </c>
      <c r="F273" s="749">
        <f t="shared" si="160"/>
        <v>0.16197671276333261</v>
      </c>
      <c r="G273" s="751">
        <f t="shared" si="160"/>
        <v>0.14749587231700606</v>
      </c>
      <c r="H273" s="739"/>
      <c r="I273" s="750">
        <f>J101/I$140*100</f>
        <v>0</v>
      </c>
      <c r="J273" s="751">
        <f>K101/J$140*100</f>
        <v>9.5971053317538607E-2</v>
      </c>
      <c r="K273" s="748">
        <f t="shared" ref="K273:Q282" si="161">K101/K$140*100</f>
        <v>9.5971053317538607E-2</v>
      </c>
      <c r="L273" s="750">
        <f t="shared" si="161"/>
        <v>9.3048226982013149E-2</v>
      </c>
      <c r="M273" s="749">
        <f t="shared" si="161"/>
        <v>8.975583915592579E-2</v>
      </c>
      <c r="N273" s="749">
        <f t="shared" si="161"/>
        <v>8.6634016676706532E-2</v>
      </c>
      <c r="O273" s="750">
        <f t="shared" si="161"/>
        <v>5.1538482140864338E-2</v>
      </c>
      <c r="P273" s="749">
        <f t="shared" si="161"/>
        <v>7.222087360740681E-2</v>
      </c>
      <c r="Q273" s="749">
        <f t="shared" si="161"/>
        <v>6.0861855640299521E-2</v>
      </c>
      <c r="R273" s="748">
        <f t="shared" ref="R273:R304" si="162">L273-K273</f>
        <v>-2.922826335525458E-3</v>
      </c>
      <c r="T273" s="747"/>
      <c r="U273" s="747"/>
      <c r="V273" s="747"/>
      <c r="W273" s="747"/>
      <c r="X273" s="747"/>
      <c r="Y273" s="747"/>
      <c r="Z273" s="747"/>
      <c r="AA273" s="747"/>
      <c r="AB273" s="747"/>
      <c r="AC273" s="747"/>
      <c r="AD273" s="747"/>
      <c r="AE273" s="747"/>
      <c r="AF273" s="747"/>
      <c r="AG273" s="747"/>
    </row>
    <row r="274" spans="1:33" s="697" customFormat="1" x14ac:dyDescent="0.2">
      <c r="A274" s="753" t="s">
        <v>813</v>
      </c>
      <c r="B274" s="752"/>
      <c r="C274" s="748">
        <f t="shared" si="160"/>
        <v>0</v>
      </c>
      <c r="D274" s="750">
        <f t="shared" si="160"/>
        <v>1.1025341251345263E-2</v>
      </c>
      <c r="E274" s="749">
        <f t="shared" si="160"/>
        <v>1.0514855953913188E-2</v>
      </c>
      <c r="F274" s="749">
        <f t="shared" si="160"/>
        <v>1.0339439085429615E-2</v>
      </c>
      <c r="G274" s="751">
        <f t="shared" si="160"/>
        <v>1.0169943796801254E-2</v>
      </c>
      <c r="H274" s="739"/>
      <c r="I274" s="754">
        <f>J102/I$140*100</f>
        <v>-1.1025341251345263E-2</v>
      </c>
      <c r="J274" s="751">
        <f>K102/J$140*100</f>
        <v>0</v>
      </c>
      <c r="K274" s="748">
        <f t="shared" si="161"/>
        <v>0</v>
      </c>
      <c r="L274" s="750">
        <f t="shared" si="161"/>
        <v>0</v>
      </c>
      <c r="M274" s="749">
        <f t="shared" si="161"/>
        <v>0</v>
      </c>
      <c r="N274" s="749">
        <f t="shared" si="161"/>
        <v>0</v>
      </c>
      <c r="O274" s="750">
        <f t="shared" si="161"/>
        <v>1.0514855953913188E-2</v>
      </c>
      <c r="P274" s="749">
        <f t="shared" si="161"/>
        <v>1.0339439085429615E-2</v>
      </c>
      <c r="Q274" s="749">
        <f t="shared" si="161"/>
        <v>1.0169943796801254E-2</v>
      </c>
      <c r="R274" s="748">
        <f t="shared" si="162"/>
        <v>0</v>
      </c>
      <c r="T274" s="747"/>
      <c r="U274" s="747"/>
      <c r="V274" s="747"/>
      <c r="W274" s="747"/>
      <c r="X274" s="747"/>
      <c r="Y274" s="747"/>
      <c r="Z274" s="747"/>
      <c r="AA274" s="747"/>
      <c r="AB274" s="747"/>
      <c r="AC274" s="747"/>
      <c r="AD274" s="747"/>
      <c r="AE274" s="747"/>
      <c r="AF274" s="747"/>
      <c r="AG274" s="747"/>
    </row>
    <row r="275" spans="1:33" s="697" customFormat="1" x14ac:dyDescent="0.2">
      <c r="A275" s="753" t="s">
        <v>795</v>
      </c>
      <c r="B275" s="752"/>
      <c r="C275" s="748">
        <f t="shared" si="160"/>
        <v>0</v>
      </c>
      <c r="D275" s="750">
        <f t="shared" si="160"/>
        <v>1.4715940031641077E-2</v>
      </c>
      <c r="E275" s="749">
        <f t="shared" si="160"/>
        <v>8.7888324294029107E-3</v>
      </c>
      <c r="F275" s="749">
        <f t="shared" si="160"/>
        <v>0</v>
      </c>
      <c r="G275" s="751">
        <f t="shared" si="160"/>
        <v>0</v>
      </c>
      <c r="H275" s="739"/>
      <c r="I275" s="750">
        <f t="shared" ref="I275:J280" si="163">I103/I$140*100</f>
        <v>0</v>
      </c>
      <c r="J275" s="751">
        <f t="shared" si="163"/>
        <v>0</v>
      </c>
      <c r="K275" s="748">
        <f t="shared" si="161"/>
        <v>1.4715940031641077E-2</v>
      </c>
      <c r="L275" s="750">
        <f t="shared" si="161"/>
        <v>8.7888324294029107E-3</v>
      </c>
      <c r="M275" s="749">
        <f t="shared" si="161"/>
        <v>0</v>
      </c>
      <c r="N275" s="749">
        <f t="shared" si="161"/>
        <v>0</v>
      </c>
      <c r="O275" s="750">
        <f t="shared" si="161"/>
        <v>0</v>
      </c>
      <c r="P275" s="749">
        <f t="shared" si="161"/>
        <v>0</v>
      </c>
      <c r="Q275" s="749">
        <f t="shared" si="161"/>
        <v>0</v>
      </c>
      <c r="R275" s="748">
        <f t="shared" si="162"/>
        <v>-5.9271076022381665E-3</v>
      </c>
      <c r="T275" s="747"/>
      <c r="U275" s="747"/>
      <c r="V275" s="747"/>
      <c r="W275" s="747"/>
      <c r="X275" s="747"/>
      <c r="Y275" s="747"/>
      <c r="Z275" s="747"/>
      <c r="AA275" s="747"/>
      <c r="AB275" s="747"/>
      <c r="AC275" s="747"/>
      <c r="AD275" s="747"/>
      <c r="AE275" s="747"/>
      <c r="AF275" s="747"/>
      <c r="AG275" s="747"/>
    </row>
    <row r="276" spans="1:33" s="697" customFormat="1" x14ac:dyDescent="0.2">
      <c r="A276" s="753" t="s">
        <v>794</v>
      </c>
      <c r="B276" s="752"/>
      <c r="C276" s="748">
        <f t="shared" si="160"/>
        <v>0</v>
      </c>
      <c r="D276" s="750">
        <f t="shared" si="160"/>
        <v>0</v>
      </c>
      <c r="E276" s="749">
        <f t="shared" si="160"/>
        <v>2.3447632793454996E-3</v>
      </c>
      <c r="F276" s="749">
        <f t="shared" si="160"/>
        <v>2.2218044671076594E-3</v>
      </c>
      <c r="G276" s="751">
        <f t="shared" si="160"/>
        <v>2.1024777216301707E-3</v>
      </c>
      <c r="H276" s="739"/>
      <c r="I276" s="750">
        <f t="shared" si="163"/>
        <v>0</v>
      </c>
      <c r="J276" s="751">
        <f t="shared" si="163"/>
        <v>0</v>
      </c>
      <c r="K276" s="748">
        <f t="shared" si="161"/>
        <v>0</v>
      </c>
      <c r="L276" s="750">
        <f t="shared" si="161"/>
        <v>2.3447632793454996E-3</v>
      </c>
      <c r="M276" s="749">
        <f t="shared" si="161"/>
        <v>2.2218044671076594E-3</v>
      </c>
      <c r="N276" s="749">
        <f t="shared" si="161"/>
        <v>2.1024777216301707E-3</v>
      </c>
      <c r="O276" s="750">
        <f t="shared" si="161"/>
        <v>0</v>
      </c>
      <c r="P276" s="749">
        <f t="shared" si="161"/>
        <v>0</v>
      </c>
      <c r="Q276" s="749">
        <f t="shared" si="161"/>
        <v>0</v>
      </c>
      <c r="R276" s="748">
        <f t="shared" si="162"/>
        <v>2.3447632793454996E-3</v>
      </c>
      <c r="T276" s="747"/>
      <c r="U276" s="747"/>
      <c r="V276" s="747"/>
      <c r="W276" s="747"/>
      <c r="X276" s="747"/>
      <c r="Y276" s="747"/>
      <c r="Z276" s="747"/>
      <c r="AA276" s="747"/>
      <c r="AB276" s="747"/>
      <c r="AC276" s="747"/>
      <c r="AD276" s="747"/>
      <c r="AE276" s="747"/>
      <c r="AF276" s="747"/>
      <c r="AG276" s="747"/>
    </row>
    <row r="277" spans="1:33" s="697" customFormat="1" x14ac:dyDescent="0.2">
      <c r="A277" s="753" t="s">
        <v>812</v>
      </c>
      <c r="B277" s="752"/>
      <c r="C277" s="748">
        <f t="shared" ref="C277:G286" si="164">C105/C$140*100</f>
        <v>0.39324920993047918</v>
      </c>
      <c r="D277" s="750">
        <f t="shared" si="164"/>
        <v>0.37228463549530161</v>
      </c>
      <c r="E277" s="749">
        <f t="shared" si="164"/>
        <v>0.35671648823650492</v>
      </c>
      <c r="F277" s="749">
        <f t="shared" si="164"/>
        <v>0.33401440471854404</v>
      </c>
      <c r="G277" s="751">
        <f t="shared" si="164"/>
        <v>0.31648571571521483</v>
      </c>
      <c r="H277" s="739"/>
      <c r="I277" s="750">
        <f t="shared" si="163"/>
        <v>0</v>
      </c>
      <c r="J277" s="751">
        <f t="shared" si="163"/>
        <v>0</v>
      </c>
      <c r="K277" s="748">
        <f t="shared" si="161"/>
        <v>0.37228463549530161</v>
      </c>
      <c r="L277" s="750">
        <f t="shared" si="161"/>
        <v>0.36407936119186229</v>
      </c>
      <c r="M277" s="749">
        <f t="shared" si="161"/>
        <v>0.3562734568926374</v>
      </c>
      <c r="N277" s="749">
        <f t="shared" si="161"/>
        <v>0.34860878771722026</v>
      </c>
      <c r="O277" s="750">
        <f t="shared" si="161"/>
        <v>-7.36287295535735E-3</v>
      </c>
      <c r="P277" s="749">
        <f t="shared" si="161"/>
        <v>-2.2259052174093359E-2</v>
      </c>
      <c r="Q277" s="749">
        <f t="shared" si="161"/>
        <v>-3.2123072002005405E-2</v>
      </c>
      <c r="R277" s="748">
        <f t="shared" si="162"/>
        <v>-8.2052743034393139E-3</v>
      </c>
      <c r="T277" s="747"/>
      <c r="U277" s="747"/>
      <c r="V277" s="747"/>
      <c r="W277" s="747"/>
      <c r="X277" s="747"/>
      <c r="Y277" s="747"/>
      <c r="Z277" s="747"/>
      <c r="AA277" s="747"/>
      <c r="AB277" s="747"/>
      <c r="AC277" s="747"/>
      <c r="AD277" s="747"/>
      <c r="AE277" s="747"/>
      <c r="AF277" s="747"/>
      <c r="AG277" s="747"/>
    </row>
    <row r="278" spans="1:33" s="697" customFormat="1" x14ac:dyDescent="0.2">
      <c r="A278" s="753" t="s">
        <v>811</v>
      </c>
      <c r="B278" s="752"/>
      <c r="C278" s="748">
        <f t="shared" si="164"/>
        <v>0.3634612290915763</v>
      </c>
      <c r="D278" s="750">
        <f t="shared" si="164"/>
        <v>0.19227245393848832</v>
      </c>
      <c r="E278" s="749">
        <f t="shared" si="164"/>
        <v>0.18548305099457144</v>
      </c>
      <c r="F278" s="749">
        <f t="shared" si="164"/>
        <v>0.17728260741854754</v>
      </c>
      <c r="G278" s="751">
        <f t="shared" si="164"/>
        <v>0.16894870554749478</v>
      </c>
      <c r="H278" s="739"/>
      <c r="I278" s="750">
        <f t="shared" si="163"/>
        <v>0</v>
      </c>
      <c r="J278" s="751">
        <f t="shared" si="163"/>
        <v>0</v>
      </c>
      <c r="K278" s="748">
        <f t="shared" si="161"/>
        <v>0.19227245393848832</v>
      </c>
      <c r="L278" s="750">
        <f t="shared" si="161"/>
        <v>0.18803470659374025</v>
      </c>
      <c r="M278" s="749">
        <f t="shared" si="161"/>
        <v>0.18400322038205666</v>
      </c>
      <c r="N278" s="749">
        <f t="shared" si="161"/>
        <v>0.18004467734677007</v>
      </c>
      <c r="O278" s="750">
        <f t="shared" si="161"/>
        <v>-2.5516555991688199E-3</v>
      </c>
      <c r="P278" s="749">
        <f t="shared" si="161"/>
        <v>-6.7206129635091188E-3</v>
      </c>
      <c r="Q278" s="749">
        <f t="shared" si="161"/>
        <v>-1.109597179927529E-2</v>
      </c>
      <c r="R278" s="748">
        <f t="shared" si="162"/>
        <v>-4.2377473447480773E-3</v>
      </c>
      <c r="T278" s="747"/>
      <c r="U278" s="747"/>
      <c r="V278" s="747"/>
      <c r="W278" s="747"/>
      <c r="X278" s="747"/>
      <c r="Y278" s="747"/>
      <c r="Z278" s="747"/>
      <c r="AA278" s="747"/>
      <c r="AB278" s="747"/>
      <c r="AC278" s="747"/>
      <c r="AD278" s="747"/>
      <c r="AE278" s="747"/>
      <c r="AF278" s="747"/>
      <c r="AG278" s="747"/>
    </row>
    <row r="279" spans="1:33" s="697" customFormat="1" x14ac:dyDescent="0.2">
      <c r="A279" s="753" t="s">
        <v>1</v>
      </c>
      <c r="B279" s="752"/>
      <c r="C279" s="748">
        <f t="shared" si="164"/>
        <v>8.253284920939867E-2</v>
      </c>
      <c r="D279" s="750">
        <f t="shared" si="164"/>
        <v>8.6199999483832279E-2</v>
      </c>
      <c r="E279" s="749">
        <f t="shared" si="164"/>
        <v>5.1004491133050139E-2</v>
      </c>
      <c r="F279" s="749">
        <f t="shared" si="164"/>
        <v>5.034836860100337E-2</v>
      </c>
      <c r="G279" s="751">
        <f t="shared" si="164"/>
        <v>4.4094216796473379E-2</v>
      </c>
      <c r="H279" s="739"/>
      <c r="I279" s="750">
        <f t="shared" si="163"/>
        <v>0</v>
      </c>
      <c r="J279" s="751">
        <f t="shared" si="163"/>
        <v>0</v>
      </c>
      <c r="K279" s="748">
        <f t="shared" si="161"/>
        <v>8.6199999483832279E-2</v>
      </c>
      <c r="L279" s="750">
        <f t="shared" si="161"/>
        <v>8.4300123493032481E-2</v>
      </c>
      <c r="M279" s="749">
        <f t="shared" si="161"/>
        <v>8.2492718936385073E-2</v>
      </c>
      <c r="N279" s="749">
        <f t="shared" si="161"/>
        <v>8.0718016421236452E-2</v>
      </c>
      <c r="O279" s="750">
        <f t="shared" si="161"/>
        <v>-3.3295632359982334E-2</v>
      </c>
      <c r="P279" s="749">
        <f t="shared" si="161"/>
        <v>-3.2144350335381697E-2</v>
      </c>
      <c r="Q279" s="749">
        <f t="shared" si="161"/>
        <v>-3.6623799624763066E-2</v>
      </c>
      <c r="R279" s="748">
        <f t="shared" si="162"/>
        <v>-1.8998759907997986E-3</v>
      </c>
      <c r="T279" s="747"/>
      <c r="U279" s="747"/>
      <c r="V279" s="747"/>
      <c r="W279" s="747"/>
      <c r="X279" s="747"/>
      <c r="Y279" s="747"/>
      <c r="Z279" s="747"/>
      <c r="AA279" s="747"/>
      <c r="AB279" s="747"/>
      <c r="AC279" s="747"/>
      <c r="AD279" s="747"/>
      <c r="AE279" s="747"/>
      <c r="AF279" s="747"/>
      <c r="AG279" s="747"/>
    </row>
    <row r="280" spans="1:33" s="697" customFormat="1" x14ac:dyDescent="0.2">
      <c r="A280" s="761" t="s">
        <v>143</v>
      </c>
      <c r="B280" s="755" t="s">
        <v>810</v>
      </c>
      <c r="C280" s="756">
        <f t="shared" si="164"/>
        <v>3.6542054832220749</v>
      </c>
      <c r="D280" s="765">
        <f t="shared" si="164"/>
        <v>4.3120465789697811</v>
      </c>
      <c r="E280" s="757">
        <f t="shared" si="164"/>
        <v>2.7547806635766876</v>
      </c>
      <c r="F280" s="757">
        <f t="shared" si="164"/>
        <v>2.8651055680229347</v>
      </c>
      <c r="G280" s="759">
        <f t="shared" si="164"/>
        <v>3.0322042661063024</v>
      </c>
      <c r="H280" s="760"/>
      <c r="I280" s="758">
        <f t="shared" si="163"/>
        <v>0</v>
      </c>
      <c r="J280" s="759">
        <f t="shared" si="163"/>
        <v>0.25947962206376068</v>
      </c>
      <c r="K280" s="756">
        <f t="shared" si="161"/>
        <v>4.5715262010335422</v>
      </c>
      <c r="L280" s="758">
        <f t="shared" si="161"/>
        <v>3.3915467920151312</v>
      </c>
      <c r="M280" s="757">
        <f t="shared" si="161"/>
        <v>3.5162797714736316</v>
      </c>
      <c r="N280" s="757">
        <f t="shared" si="161"/>
        <v>3.4757853641678556</v>
      </c>
      <c r="O280" s="758">
        <f t="shared" si="161"/>
        <v>-0.63676612843844393</v>
      </c>
      <c r="P280" s="757">
        <f t="shared" si="161"/>
        <v>-0.65117420345069654</v>
      </c>
      <c r="Q280" s="757">
        <f t="shared" si="161"/>
        <v>-0.44358109806155305</v>
      </c>
      <c r="R280" s="756">
        <f t="shared" si="162"/>
        <v>-1.179979409018411</v>
      </c>
      <c r="T280" s="747"/>
      <c r="U280" s="747"/>
      <c r="V280" s="747"/>
      <c r="W280" s="747"/>
      <c r="X280" s="747"/>
      <c r="Y280" s="747"/>
      <c r="Z280" s="747"/>
      <c r="AA280" s="747"/>
      <c r="AB280" s="747"/>
      <c r="AC280" s="747"/>
      <c r="AD280" s="747"/>
      <c r="AE280" s="747"/>
      <c r="AF280" s="747"/>
      <c r="AG280" s="747"/>
    </row>
    <row r="281" spans="1:33" s="697" customFormat="1" x14ac:dyDescent="0.2">
      <c r="A281" s="753" t="s">
        <v>800</v>
      </c>
      <c r="B281" s="755"/>
      <c r="C281" s="748">
        <f t="shared" si="164"/>
        <v>1.1901125973709998</v>
      </c>
      <c r="D281" s="750">
        <f t="shared" si="164"/>
        <v>1.8827809048935278</v>
      </c>
      <c r="E281" s="749">
        <f t="shared" si="164"/>
        <v>0.87804131048832068</v>
      </c>
      <c r="F281" s="749">
        <f t="shared" si="164"/>
        <v>1.1134635945999929</v>
      </c>
      <c r="G281" s="751">
        <f t="shared" si="164"/>
        <v>1.2318073414386017</v>
      </c>
      <c r="H281" s="739"/>
      <c r="I281" s="750">
        <f>J109/I$140*100</f>
        <v>0.24012333475451694</v>
      </c>
      <c r="J281" s="751">
        <f>K109/J$140*100</f>
        <v>2.1229042396480446</v>
      </c>
      <c r="K281" s="748">
        <f t="shared" si="161"/>
        <v>2.1229042396480446</v>
      </c>
      <c r="L281" s="750">
        <f t="shared" si="161"/>
        <v>1.090172767088482</v>
      </c>
      <c r="M281" s="749">
        <f t="shared" si="161"/>
        <v>1.1973161535669141</v>
      </c>
      <c r="N281" s="749">
        <f t="shared" si="161"/>
        <v>1.1670511931895637</v>
      </c>
      <c r="O281" s="750">
        <f t="shared" si="161"/>
        <v>-0.21213145660016133</v>
      </c>
      <c r="P281" s="749">
        <f t="shared" si="161"/>
        <v>-8.3852558966921314E-2</v>
      </c>
      <c r="Q281" s="749">
        <f t="shared" si="161"/>
        <v>6.4756148249037956E-2</v>
      </c>
      <c r="R281" s="748">
        <f t="shared" si="162"/>
        <v>-1.0327314725595627</v>
      </c>
      <c r="T281" s="747"/>
      <c r="U281" s="747"/>
      <c r="V281" s="747"/>
      <c r="W281" s="747"/>
      <c r="X281" s="747"/>
      <c r="Y281" s="747"/>
      <c r="Z281" s="747"/>
      <c r="AA281" s="747"/>
      <c r="AB281" s="747"/>
      <c r="AC281" s="747"/>
      <c r="AD281" s="747"/>
      <c r="AE281" s="747"/>
      <c r="AF281" s="747"/>
      <c r="AG281" s="747"/>
    </row>
    <row r="282" spans="1:33" s="697" customFormat="1" x14ac:dyDescent="0.2">
      <c r="A282" s="753" t="s">
        <v>426</v>
      </c>
      <c r="B282" s="755"/>
      <c r="C282" s="748">
        <f t="shared" si="164"/>
        <v>0.2176058201234064</v>
      </c>
      <c r="D282" s="750">
        <f t="shared" si="164"/>
        <v>0.31089423466530403</v>
      </c>
      <c r="E282" s="749">
        <f t="shared" si="164"/>
        <v>0.15297503465686602</v>
      </c>
      <c r="F282" s="749">
        <f t="shared" si="164"/>
        <v>0.19511813984091364</v>
      </c>
      <c r="G282" s="751">
        <f t="shared" si="164"/>
        <v>0.21481296175847631</v>
      </c>
      <c r="H282" s="739"/>
      <c r="I282" s="750">
        <f>J110/I$140*100</f>
        <v>1.9356287309243787E-2</v>
      </c>
      <c r="J282" s="751">
        <f>K110/J$140*100</f>
        <v>0.33025052197454779</v>
      </c>
      <c r="K282" s="748">
        <f t="shared" si="161"/>
        <v>0.33025052197454779</v>
      </c>
      <c r="L282" s="750">
        <f t="shared" si="161"/>
        <v>0.18270863524103406</v>
      </c>
      <c r="M282" s="749">
        <f t="shared" si="161"/>
        <v>0.1998660211719871</v>
      </c>
      <c r="N282" s="749">
        <f t="shared" si="161"/>
        <v>0.1894014460279369</v>
      </c>
      <c r="O282" s="750">
        <f t="shared" si="161"/>
        <v>-2.9733600584168043E-2</v>
      </c>
      <c r="P282" s="749">
        <f t="shared" si="161"/>
        <v>-4.7478813310734601E-3</v>
      </c>
      <c r="Q282" s="749">
        <f t="shared" si="161"/>
        <v>2.5411515730539416E-2</v>
      </c>
      <c r="R282" s="748">
        <f t="shared" si="162"/>
        <v>-0.14754188673351373</v>
      </c>
      <c r="T282" s="747"/>
      <c r="U282" s="747"/>
      <c r="V282" s="747"/>
      <c r="W282" s="747"/>
      <c r="X282" s="747"/>
      <c r="Y282" s="747"/>
      <c r="Z282" s="747"/>
      <c r="AA282" s="747"/>
      <c r="AB282" s="747"/>
      <c r="AC282" s="747"/>
      <c r="AD282" s="747"/>
      <c r="AE282" s="747"/>
      <c r="AF282" s="747"/>
      <c r="AG282" s="747"/>
    </row>
    <row r="283" spans="1:33" s="697" customFormat="1" x14ac:dyDescent="0.2">
      <c r="A283" s="753" t="s">
        <v>809</v>
      </c>
      <c r="B283" s="752"/>
      <c r="C283" s="748">
        <f t="shared" si="164"/>
        <v>0.18337855930141503</v>
      </c>
      <c r="D283" s="762">
        <f t="shared" si="164"/>
        <v>0.22646469026069049</v>
      </c>
      <c r="E283" s="749">
        <f t="shared" si="164"/>
        <v>0.26176535503758314</v>
      </c>
      <c r="F283" s="749">
        <f t="shared" si="164"/>
        <v>0.17624043895618663</v>
      </c>
      <c r="G283" s="751">
        <f t="shared" si="164"/>
        <v>0.16677507046246728</v>
      </c>
      <c r="H283" s="739"/>
      <c r="I283" s="750">
        <f t="shared" ref="I283:J289" si="165">I111/I$140*100</f>
        <v>0</v>
      </c>
      <c r="J283" s="751">
        <f t="shared" si="165"/>
        <v>0</v>
      </c>
      <c r="K283" s="748">
        <f t="shared" ref="K283:Q292" si="166">K111/K$140*100</f>
        <v>0.22646469026069049</v>
      </c>
      <c r="L283" s="750">
        <f t="shared" si="166"/>
        <v>0.22646459800146887</v>
      </c>
      <c r="M283" s="749">
        <f t="shared" si="166"/>
        <v>0.22646475951907818</v>
      </c>
      <c r="N283" s="749">
        <f t="shared" si="166"/>
        <v>0.22646461306790192</v>
      </c>
      <c r="O283" s="750">
        <f t="shared" si="166"/>
        <v>3.5300757036114301E-2</v>
      </c>
      <c r="P283" s="749">
        <f t="shared" si="166"/>
        <v>-5.022432056289157E-2</v>
      </c>
      <c r="Q283" s="749">
        <f t="shared" si="166"/>
        <v>-5.9689542605434659E-2</v>
      </c>
      <c r="R283" s="748">
        <f t="shared" si="162"/>
        <v>-9.2259221623480769E-8</v>
      </c>
      <c r="T283" s="747"/>
      <c r="U283" s="747"/>
      <c r="V283" s="747"/>
      <c r="W283" s="747"/>
      <c r="X283" s="747"/>
      <c r="Y283" s="747"/>
      <c r="Z283" s="747"/>
      <c r="AA283" s="747"/>
      <c r="AB283" s="747"/>
      <c r="AC283" s="747"/>
      <c r="AD283" s="747"/>
      <c r="AE283" s="747"/>
      <c r="AF283" s="747"/>
      <c r="AG283" s="747"/>
    </row>
    <row r="284" spans="1:33" s="697" customFormat="1" x14ac:dyDescent="0.2">
      <c r="A284" s="753" t="s">
        <v>795</v>
      </c>
      <c r="B284" s="752"/>
      <c r="C284" s="748">
        <f t="shared" si="164"/>
        <v>1.3029333283697781E-4</v>
      </c>
      <c r="D284" s="762">
        <f t="shared" si="164"/>
        <v>2.1937125617142963E-5</v>
      </c>
      <c r="E284" s="749">
        <f t="shared" si="164"/>
        <v>2.1079310284967478E-5</v>
      </c>
      <c r="F284" s="749">
        <f t="shared" si="164"/>
        <v>0</v>
      </c>
      <c r="G284" s="751">
        <f t="shared" si="164"/>
        <v>0</v>
      </c>
      <c r="H284" s="739"/>
      <c r="I284" s="750">
        <f t="shared" si="165"/>
        <v>0</v>
      </c>
      <c r="J284" s="751">
        <f t="shared" si="165"/>
        <v>0</v>
      </c>
      <c r="K284" s="748">
        <f t="shared" si="166"/>
        <v>2.1937125617142963E-5</v>
      </c>
      <c r="L284" s="750">
        <f t="shared" si="166"/>
        <v>2.1079310284967478E-5</v>
      </c>
      <c r="M284" s="749">
        <f t="shared" si="166"/>
        <v>0</v>
      </c>
      <c r="N284" s="749">
        <f t="shared" si="166"/>
        <v>0</v>
      </c>
      <c r="O284" s="750">
        <f t="shared" si="166"/>
        <v>0</v>
      </c>
      <c r="P284" s="749">
        <f t="shared" si="166"/>
        <v>0</v>
      </c>
      <c r="Q284" s="749">
        <f t="shared" si="166"/>
        <v>0</v>
      </c>
      <c r="R284" s="748">
        <f t="shared" si="162"/>
        <v>-8.5781533217548468E-7</v>
      </c>
      <c r="T284" s="747"/>
      <c r="U284" s="747"/>
      <c r="V284" s="747"/>
      <c r="W284" s="747"/>
      <c r="X284" s="747"/>
      <c r="Y284" s="747"/>
      <c r="Z284" s="747"/>
      <c r="AA284" s="747"/>
      <c r="AB284" s="747"/>
      <c r="AC284" s="747"/>
      <c r="AD284" s="747"/>
      <c r="AE284" s="747"/>
      <c r="AF284" s="747"/>
      <c r="AG284" s="747"/>
    </row>
    <row r="285" spans="1:33" s="697" customFormat="1" x14ac:dyDescent="0.2">
      <c r="A285" s="753" t="s">
        <v>792</v>
      </c>
      <c r="B285" s="752"/>
      <c r="C285" s="748">
        <f t="shared" si="164"/>
        <v>0.11453049861131241</v>
      </c>
      <c r="D285" s="750">
        <f t="shared" si="164"/>
        <v>4.480077218682172E-2</v>
      </c>
      <c r="E285" s="749">
        <f t="shared" si="164"/>
        <v>4.1341487306535335E-2</v>
      </c>
      <c r="F285" s="749">
        <f t="shared" si="164"/>
        <v>3.7730728108000142E-2</v>
      </c>
      <c r="G285" s="751">
        <f t="shared" si="164"/>
        <v>2.1844198729173963E-2</v>
      </c>
      <c r="H285" s="739"/>
      <c r="I285" s="750">
        <f t="shared" si="165"/>
        <v>0</v>
      </c>
      <c r="J285" s="751">
        <f t="shared" si="165"/>
        <v>0</v>
      </c>
      <c r="K285" s="748">
        <f t="shared" si="166"/>
        <v>4.480077218682172E-2</v>
      </c>
      <c r="L285" s="750">
        <f t="shared" si="166"/>
        <v>4.5096425017745342E-2</v>
      </c>
      <c r="M285" s="749">
        <f t="shared" si="166"/>
        <v>4.55482324947932E-2</v>
      </c>
      <c r="N285" s="749">
        <f t="shared" si="166"/>
        <v>4.5784701641978731E-2</v>
      </c>
      <c r="O285" s="750">
        <f t="shared" si="166"/>
        <v>-3.7549377112100161E-3</v>
      </c>
      <c r="P285" s="749">
        <f t="shared" si="166"/>
        <v>-7.8175043867930588E-3</v>
      </c>
      <c r="Q285" s="749">
        <f t="shared" si="166"/>
        <v>-2.3940502912804775E-2</v>
      </c>
      <c r="R285" s="748">
        <f t="shared" si="162"/>
        <v>2.9565283092362199E-4</v>
      </c>
      <c r="T285" s="747"/>
      <c r="U285" s="747"/>
      <c r="V285" s="747"/>
      <c r="W285" s="747"/>
      <c r="X285" s="747"/>
      <c r="Y285" s="747"/>
      <c r="Z285" s="747"/>
      <c r="AA285" s="747"/>
      <c r="AB285" s="747"/>
      <c r="AC285" s="747"/>
      <c r="AD285" s="747"/>
      <c r="AE285" s="747"/>
      <c r="AF285" s="747"/>
      <c r="AG285" s="747"/>
    </row>
    <row r="286" spans="1:33" s="697" customFormat="1" x14ac:dyDescent="0.2">
      <c r="A286" s="753" t="s">
        <v>808</v>
      </c>
      <c r="B286" s="752"/>
      <c r="C286" s="748">
        <f t="shared" si="164"/>
        <v>0.25334209046345868</v>
      </c>
      <c r="D286" s="762">
        <f t="shared" si="164"/>
        <v>0.28127266298639125</v>
      </c>
      <c r="E286" s="749">
        <f t="shared" si="164"/>
        <v>0.26924727022931805</v>
      </c>
      <c r="F286" s="749">
        <f t="shared" si="164"/>
        <v>0.26709708498313967</v>
      </c>
      <c r="G286" s="751">
        <f t="shared" si="164"/>
        <v>0.24765653230155157</v>
      </c>
      <c r="H286" s="739"/>
      <c r="I286" s="750">
        <f t="shared" si="165"/>
        <v>0</v>
      </c>
      <c r="J286" s="751">
        <f t="shared" si="165"/>
        <v>0</v>
      </c>
      <c r="K286" s="748">
        <f t="shared" si="166"/>
        <v>0.28127266298639125</v>
      </c>
      <c r="L286" s="750">
        <f t="shared" si="166"/>
        <v>0.2812725483990049</v>
      </c>
      <c r="M286" s="749">
        <f t="shared" si="166"/>
        <v>0.28127274900638449</v>
      </c>
      <c r="N286" s="749">
        <f t="shared" si="166"/>
        <v>0.28127256711174875</v>
      </c>
      <c r="O286" s="750">
        <f t="shared" si="166"/>
        <v>-1.2025278169686801E-2</v>
      </c>
      <c r="P286" s="749">
        <f t="shared" si="166"/>
        <v>-1.4175664023244824E-2</v>
      </c>
      <c r="Q286" s="749">
        <f t="shared" si="166"/>
        <v>-3.3616034810197155E-2</v>
      </c>
      <c r="R286" s="748">
        <f t="shared" si="162"/>
        <v>-1.1458738635727883E-7</v>
      </c>
      <c r="T286" s="747"/>
      <c r="U286" s="747"/>
      <c r="V286" s="747"/>
      <c r="W286" s="747"/>
      <c r="X286" s="747"/>
      <c r="Y286" s="747"/>
      <c r="Z286" s="747"/>
      <c r="AA286" s="747"/>
      <c r="AB286" s="747"/>
      <c r="AC286" s="747"/>
      <c r="AD286" s="747"/>
      <c r="AE286" s="747"/>
      <c r="AF286" s="747"/>
      <c r="AG286" s="747"/>
    </row>
    <row r="287" spans="1:33" s="697" customFormat="1" x14ac:dyDescent="0.2">
      <c r="A287" s="753" t="s">
        <v>807</v>
      </c>
      <c r="B287" s="752"/>
      <c r="C287" s="748">
        <f t="shared" ref="C287:G296" si="167">C115/C$140*100</f>
        <v>0</v>
      </c>
      <c r="D287" s="762">
        <f t="shared" si="167"/>
        <v>0</v>
      </c>
      <c r="E287" s="749">
        <f t="shared" si="167"/>
        <v>9.3802930768105267E-2</v>
      </c>
      <c r="F287" s="749">
        <f t="shared" si="167"/>
        <v>0</v>
      </c>
      <c r="G287" s="751">
        <f t="shared" si="167"/>
        <v>0</v>
      </c>
      <c r="H287" s="739"/>
      <c r="I287" s="750">
        <f t="shared" si="165"/>
        <v>0</v>
      </c>
      <c r="J287" s="751">
        <f t="shared" si="165"/>
        <v>0</v>
      </c>
      <c r="K287" s="748">
        <f t="shared" si="166"/>
        <v>0</v>
      </c>
      <c r="L287" s="750">
        <f t="shared" si="166"/>
        <v>0</v>
      </c>
      <c r="M287" s="749">
        <f t="shared" si="166"/>
        <v>0</v>
      </c>
      <c r="N287" s="749">
        <f t="shared" si="166"/>
        <v>0</v>
      </c>
      <c r="O287" s="750">
        <f t="shared" si="166"/>
        <v>9.3802930768105267E-2</v>
      </c>
      <c r="P287" s="749">
        <f t="shared" si="166"/>
        <v>0</v>
      </c>
      <c r="Q287" s="749">
        <f t="shared" si="166"/>
        <v>0</v>
      </c>
      <c r="R287" s="748">
        <f t="shared" si="162"/>
        <v>0</v>
      </c>
      <c r="T287" s="747"/>
      <c r="U287" s="747"/>
      <c r="V287" s="747"/>
      <c r="W287" s="747"/>
      <c r="X287" s="747"/>
      <c r="Y287" s="747"/>
      <c r="Z287" s="747"/>
      <c r="AA287" s="747"/>
      <c r="AB287" s="747"/>
      <c r="AC287" s="747"/>
      <c r="AD287" s="747"/>
      <c r="AE287" s="747"/>
      <c r="AF287" s="747"/>
      <c r="AG287" s="747"/>
    </row>
    <row r="288" spans="1:33" s="697" customFormat="1" x14ac:dyDescent="0.2">
      <c r="A288" s="753" t="s">
        <v>1</v>
      </c>
      <c r="B288" s="752"/>
      <c r="C288" s="748">
        <f t="shared" si="167"/>
        <v>1.6951056240186453</v>
      </c>
      <c r="D288" s="750">
        <f t="shared" si="167"/>
        <v>1.5658113768514286</v>
      </c>
      <c r="E288" s="749">
        <f t="shared" si="167"/>
        <v>1.0575861957796742</v>
      </c>
      <c r="F288" s="749">
        <f t="shared" si="167"/>
        <v>1.075455581534702</v>
      </c>
      <c r="G288" s="751">
        <f t="shared" si="167"/>
        <v>1.1493081614160316</v>
      </c>
      <c r="H288" s="739"/>
      <c r="I288" s="750">
        <f t="shared" si="165"/>
        <v>0</v>
      </c>
      <c r="J288" s="751">
        <f t="shared" si="165"/>
        <v>0</v>
      </c>
      <c r="K288" s="748">
        <f t="shared" si="166"/>
        <v>1.5658113768514286</v>
      </c>
      <c r="L288" s="750">
        <f t="shared" si="166"/>
        <v>1.5658107389571116</v>
      </c>
      <c r="M288" s="749">
        <f t="shared" si="166"/>
        <v>1.5658118557144742</v>
      </c>
      <c r="N288" s="749">
        <f t="shared" si="166"/>
        <v>1.5658108431287256</v>
      </c>
      <c r="O288" s="750">
        <f t="shared" si="166"/>
        <v>-0.50822454317743737</v>
      </c>
      <c r="P288" s="749">
        <f t="shared" si="166"/>
        <v>-0.4903562741797724</v>
      </c>
      <c r="Q288" s="749">
        <f t="shared" si="166"/>
        <v>-0.41650268171269389</v>
      </c>
      <c r="R288" s="748">
        <f t="shared" si="162"/>
        <v>-6.3789431692384824E-7</v>
      </c>
      <c r="T288" s="747"/>
      <c r="U288" s="747"/>
      <c r="V288" s="747"/>
      <c r="W288" s="747"/>
      <c r="X288" s="747"/>
      <c r="Y288" s="747"/>
      <c r="Z288" s="747"/>
      <c r="AA288" s="747"/>
      <c r="AB288" s="747"/>
      <c r="AC288" s="747"/>
      <c r="AD288" s="747"/>
      <c r="AE288" s="747"/>
      <c r="AF288" s="747"/>
      <c r="AG288" s="747"/>
    </row>
    <row r="289" spans="1:33" s="697" customFormat="1" x14ac:dyDescent="0.2">
      <c r="A289" s="761" t="s">
        <v>109</v>
      </c>
      <c r="B289" s="755" t="s">
        <v>806</v>
      </c>
      <c r="C289" s="756">
        <f t="shared" si="167"/>
        <v>0.51250350661903432</v>
      </c>
      <c r="D289" s="765">
        <f t="shared" si="167"/>
        <v>0.59484193655783291</v>
      </c>
      <c r="E289" s="764">
        <f t="shared" si="167"/>
        <v>0.2330888133340277</v>
      </c>
      <c r="F289" s="764">
        <f t="shared" si="167"/>
        <v>0.26701483944496007</v>
      </c>
      <c r="G289" s="763">
        <f t="shared" si="167"/>
        <v>0.28962047553131753</v>
      </c>
      <c r="H289" s="760"/>
      <c r="I289" s="758">
        <f t="shared" si="165"/>
        <v>-0.28619948331617079</v>
      </c>
      <c r="J289" s="759">
        <f t="shared" si="165"/>
        <v>5.1616766157983419E-2</v>
      </c>
      <c r="K289" s="756">
        <f t="shared" si="166"/>
        <v>0.36025921939964556</v>
      </c>
      <c r="L289" s="758">
        <f t="shared" si="166"/>
        <v>0.21518880020198441</v>
      </c>
      <c r="M289" s="757">
        <f t="shared" si="166"/>
        <v>0.26334762304018589</v>
      </c>
      <c r="N289" s="757">
        <f t="shared" si="166"/>
        <v>0.267723285878045</v>
      </c>
      <c r="O289" s="758">
        <f t="shared" si="166"/>
        <v>1.7900013132043306E-2</v>
      </c>
      <c r="P289" s="757">
        <f t="shared" si="166"/>
        <v>3.6672164047742281E-3</v>
      </c>
      <c r="Q289" s="757">
        <f t="shared" si="166"/>
        <v>2.1897189653272538E-2</v>
      </c>
      <c r="R289" s="756">
        <f t="shared" si="162"/>
        <v>-0.14507041919766114</v>
      </c>
      <c r="T289" s="747"/>
      <c r="U289" s="747"/>
      <c r="V289" s="747"/>
      <c r="W289" s="747"/>
      <c r="X289" s="747"/>
      <c r="Y289" s="747"/>
      <c r="Z289" s="747"/>
      <c r="AA289" s="747"/>
      <c r="AB289" s="747"/>
      <c r="AC289" s="747"/>
      <c r="AD289" s="747"/>
      <c r="AE289" s="747"/>
      <c r="AF289" s="747"/>
      <c r="AG289" s="747"/>
    </row>
    <row r="290" spans="1:33" s="697" customFormat="1" x14ac:dyDescent="0.2">
      <c r="A290" s="753" t="s">
        <v>426</v>
      </c>
      <c r="B290" s="755"/>
      <c r="C290" s="748">
        <f t="shared" si="167"/>
        <v>7.1491154013367031E-2</v>
      </c>
      <c r="D290" s="750">
        <f t="shared" si="167"/>
        <v>0.12741727768013608</v>
      </c>
      <c r="E290" s="749">
        <f t="shared" si="167"/>
        <v>5.1030530281049202E-2</v>
      </c>
      <c r="F290" s="749">
        <f t="shared" si="167"/>
        <v>0.11653135317409032</v>
      </c>
      <c r="G290" s="751">
        <f t="shared" si="167"/>
        <v>0.14153977863388981</v>
      </c>
      <c r="H290" s="739"/>
      <c r="I290" s="750">
        <f>J118/I$140*100</f>
        <v>5.1616766157983419E-2</v>
      </c>
      <c r="J290" s="751">
        <f>K118/J$140*100</f>
        <v>0.17903404383811949</v>
      </c>
      <c r="K290" s="748">
        <f t="shared" si="166"/>
        <v>0.17903404383811949</v>
      </c>
      <c r="L290" s="750">
        <f t="shared" si="166"/>
        <v>3.7650744202544238E-2</v>
      </c>
      <c r="M290" s="749">
        <f t="shared" si="166"/>
        <v>0.11532486699074372</v>
      </c>
      <c r="N290" s="749">
        <f t="shared" si="166"/>
        <v>0.12006585817372528</v>
      </c>
      <c r="O290" s="750">
        <f t="shared" si="166"/>
        <v>1.3379786078504966E-2</v>
      </c>
      <c r="P290" s="749">
        <f t="shared" si="166"/>
        <v>1.2064861833465776E-3</v>
      </c>
      <c r="Q290" s="749">
        <f t="shared" si="166"/>
        <v>2.1473920460164515E-2</v>
      </c>
      <c r="R290" s="748">
        <f t="shared" si="162"/>
        <v>-0.14138329963557525</v>
      </c>
      <c r="T290" s="747"/>
      <c r="U290" s="747"/>
      <c r="V290" s="747"/>
      <c r="W290" s="747"/>
      <c r="X290" s="747"/>
      <c r="Y290" s="747"/>
      <c r="Z290" s="747"/>
      <c r="AA290" s="747"/>
      <c r="AB290" s="747"/>
      <c r="AC290" s="747"/>
      <c r="AD290" s="747"/>
      <c r="AE290" s="747"/>
      <c r="AF290" s="747"/>
      <c r="AG290" s="747"/>
    </row>
    <row r="291" spans="1:33" s="697" customFormat="1" x14ac:dyDescent="0.2">
      <c r="A291" s="753" t="s">
        <v>805</v>
      </c>
      <c r="B291" s="752"/>
      <c r="C291" s="748">
        <f t="shared" si="167"/>
        <v>0</v>
      </c>
      <c r="D291" s="762">
        <f t="shared" si="167"/>
        <v>0</v>
      </c>
      <c r="E291" s="749">
        <f t="shared" si="167"/>
        <v>3.7198782855824959E-2</v>
      </c>
      <c r="F291" s="739">
        <f t="shared" si="167"/>
        <v>3.5248087791237323E-2</v>
      </c>
      <c r="G291" s="751">
        <f t="shared" si="167"/>
        <v>3.3355014092493453E-2</v>
      </c>
      <c r="H291" s="739"/>
      <c r="I291" s="750">
        <f t="shared" ref="I291:J296" si="168">I119/I$140*100</f>
        <v>0</v>
      </c>
      <c r="J291" s="751">
        <f t="shared" si="168"/>
        <v>0</v>
      </c>
      <c r="K291" s="748">
        <f t="shared" si="166"/>
        <v>0</v>
      </c>
      <c r="L291" s="750">
        <f t="shared" si="166"/>
        <v>0</v>
      </c>
      <c r="M291" s="749">
        <f t="shared" si="166"/>
        <v>0</v>
      </c>
      <c r="N291" s="749">
        <f t="shared" si="166"/>
        <v>0</v>
      </c>
      <c r="O291" s="750">
        <f t="shared" si="166"/>
        <v>3.7198782855824959E-2</v>
      </c>
      <c r="P291" s="749">
        <f t="shared" si="166"/>
        <v>3.5248087791237323E-2</v>
      </c>
      <c r="Q291" s="749">
        <f t="shared" si="166"/>
        <v>3.3355014092493453E-2</v>
      </c>
      <c r="R291" s="748">
        <f t="shared" si="162"/>
        <v>0</v>
      </c>
      <c r="T291" s="747"/>
      <c r="U291" s="747"/>
      <c r="V291" s="747"/>
      <c r="W291" s="747"/>
      <c r="X291" s="747"/>
      <c r="Y291" s="747"/>
      <c r="Z291" s="747"/>
      <c r="AA291" s="747"/>
      <c r="AB291" s="747"/>
      <c r="AC291" s="747"/>
      <c r="AD291" s="747"/>
      <c r="AE291" s="747"/>
      <c r="AF291" s="747"/>
      <c r="AG291" s="747"/>
    </row>
    <row r="292" spans="1:33" s="697" customFormat="1" x14ac:dyDescent="0.2">
      <c r="A292" s="753" t="s">
        <v>795</v>
      </c>
      <c r="B292" s="752"/>
      <c r="C292" s="748">
        <f t="shared" si="167"/>
        <v>0</v>
      </c>
      <c r="D292" s="762">
        <f t="shared" si="167"/>
        <v>1.548502984739503E-2</v>
      </c>
      <c r="E292" s="749">
        <f t="shared" si="167"/>
        <v>2.9139046570396215E-2</v>
      </c>
      <c r="F292" s="739">
        <f t="shared" si="167"/>
        <v>0</v>
      </c>
      <c r="G292" s="751">
        <f t="shared" si="167"/>
        <v>0</v>
      </c>
      <c r="H292" s="739"/>
      <c r="I292" s="750">
        <f t="shared" si="168"/>
        <v>0</v>
      </c>
      <c r="J292" s="751">
        <f t="shared" si="168"/>
        <v>0</v>
      </c>
      <c r="K292" s="748">
        <f t="shared" si="166"/>
        <v>1.548502984739503E-2</v>
      </c>
      <c r="L292" s="750">
        <f t="shared" si="166"/>
        <v>2.9139046570396215E-2</v>
      </c>
      <c r="M292" s="749">
        <f t="shared" si="166"/>
        <v>0</v>
      </c>
      <c r="N292" s="749">
        <f t="shared" si="166"/>
        <v>0</v>
      </c>
      <c r="O292" s="750">
        <f t="shared" si="166"/>
        <v>0</v>
      </c>
      <c r="P292" s="749">
        <f t="shared" si="166"/>
        <v>0</v>
      </c>
      <c r="Q292" s="749">
        <f t="shared" si="166"/>
        <v>0</v>
      </c>
      <c r="R292" s="748">
        <f t="shared" si="162"/>
        <v>1.3654016723001185E-2</v>
      </c>
      <c r="T292" s="747"/>
      <c r="U292" s="747"/>
      <c r="V292" s="747"/>
      <c r="W292" s="747"/>
      <c r="X292" s="747"/>
      <c r="Y292" s="747"/>
      <c r="Z292" s="747"/>
      <c r="AA292" s="747"/>
      <c r="AB292" s="747"/>
      <c r="AC292" s="747"/>
      <c r="AD292" s="747"/>
      <c r="AE292" s="747"/>
      <c r="AF292" s="747"/>
      <c r="AG292" s="747"/>
    </row>
    <row r="293" spans="1:33" s="697" customFormat="1" x14ac:dyDescent="0.2">
      <c r="A293" s="753" t="s">
        <v>804</v>
      </c>
      <c r="B293" s="752"/>
      <c r="C293" s="748">
        <f t="shared" si="167"/>
        <v>7.6952837802084437E-3</v>
      </c>
      <c r="D293" s="762">
        <f t="shared" si="167"/>
        <v>7.4689460630602035E-3</v>
      </c>
      <c r="E293" s="749">
        <f t="shared" si="167"/>
        <v>7.1768851723171614E-3</v>
      </c>
      <c r="F293" s="739">
        <f t="shared" si="167"/>
        <v>6.8005310711893889E-3</v>
      </c>
      <c r="G293" s="751">
        <f t="shared" si="167"/>
        <v>6.4352940522450705E-3</v>
      </c>
      <c r="H293" s="739"/>
      <c r="I293" s="750">
        <f t="shared" si="168"/>
        <v>-7.4689460630602035E-3</v>
      </c>
      <c r="J293" s="751">
        <f t="shared" si="168"/>
        <v>0</v>
      </c>
      <c r="K293" s="748">
        <f t="shared" ref="K293:Q302" si="169">K121/K$140*100</f>
        <v>0</v>
      </c>
      <c r="L293" s="750">
        <f t="shared" si="169"/>
        <v>7.1768851723171614E-3</v>
      </c>
      <c r="M293" s="749">
        <f t="shared" si="169"/>
        <v>6.8005310711893889E-3</v>
      </c>
      <c r="N293" s="749">
        <f t="shared" si="169"/>
        <v>6.4352940522450705E-3</v>
      </c>
      <c r="O293" s="750">
        <f t="shared" si="169"/>
        <v>0</v>
      </c>
      <c r="P293" s="749">
        <f t="shared" si="169"/>
        <v>0</v>
      </c>
      <c r="Q293" s="749">
        <f t="shared" si="169"/>
        <v>0</v>
      </c>
      <c r="R293" s="748">
        <f t="shared" si="162"/>
        <v>7.1768851723171614E-3</v>
      </c>
      <c r="T293" s="747"/>
      <c r="U293" s="747"/>
      <c r="V293" s="747"/>
      <c r="W293" s="747"/>
      <c r="X293" s="747"/>
      <c r="Y293" s="747"/>
      <c r="Z293" s="747"/>
      <c r="AA293" s="747"/>
      <c r="AB293" s="747"/>
      <c r="AC293" s="747"/>
      <c r="AD293" s="747"/>
      <c r="AE293" s="747"/>
      <c r="AF293" s="747"/>
      <c r="AG293" s="747"/>
    </row>
    <row r="294" spans="1:33" s="697" customFormat="1" x14ac:dyDescent="0.2">
      <c r="A294" s="753" t="s">
        <v>803</v>
      </c>
      <c r="B294" s="752"/>
      <c r="C294" s="748">
        <f t="shared" si="167"/>
        <v>0.27754208275222064</v>
      </c>
      <c r="D294" s="762">
        <f t="shared" si="167"/>
        <v>0.30324850117815266</v>
      </c>
      <c r="E294" s="749">
        <f t="shared" si="167"/>
        <v>0</v>
      </c>
      <c r="F294" s="739">
        <f t="shared" si="167"/>
        <v>0</v>
      </c>
      <c r="G294" s="751">
        <f t="shared" si="167"/>
        <v>0</v>
      </c>
      <c r="H294" s="739"/>
      <c r="I294" s="750">
        <f t="shared" si="168"/>
        <v>-0.27873053725311059</v>
      </c>
      <c r="J294" s="751">
        <f t="shared" si="168"/>
        <v>0</v>
      </c>
      <c r="K294" s="748">
        <f t="shared" si="169"/>
        <v>2.451796392504213E-2</v>
      </c>
      <c r="L294" s="750">
        <f t="shared" si="169"/>
        <v>0</v>
      </c>
      <c r="M294" s="749">
        <f t="shared" si="169"/>
        <v>0</v>
      </c>
      <c r="N294" s="749">
        <f t="shared" si="169"/>
        <v>0</v>
      </c>
      <c r="O294" s="750">
        <f t="shared" si="169"/>
        <v>0</v>
      </c>
      <c r="P294" s="749">
        <f t="shared" si="169"/>
        <v>0</v>
      </c>
      <c r="Q294" s="749">
        <f t="shared" si="169"/>
        <v>0</v>
      </c>
      <c r="R294" s="748">
        <f t="shared" si="162"/>
        <v>-2.451796392504213E-2</v>
      </c>
      <c r="T294" s="747"/>
      <c r="U294" s="747"/>
      <c r="V294" s="747"/>
      <c r="W294" s="747"/>
      <c r="X294" s="747"/>
      <c r="Y294" s="747"/>
      <c r="Z294" s="747"/>
      <c r="AA294" s="747"/>
      <c r="AB294" s="747"/>
      <c r="AC294" s="747"/>
      <c r="AD294" s="747"/>
      <c r="AE294" s="747"/>
      <c r="AF294" s="747"/>
      <c r="AG294" s="747"/>
    </row>
    <row r="295" spans="1:33" s="697" customFormat="1" x14ac:dyDescent="0.2">
      <c r="A295" s="753" t="s">
        <v>1</v>
      </c>
      <c r="B295" s="752"/>
      <c r="C295" s="748">
        <f t="shared" si="167"/>
        <v>0.15577498607323817</v>
      </c>
      <c r="D295" s="750">
        <f t="shared" si="167"/>
        <v>0.14122218178908891</v>
      </c>
      <c r="E295" s="749">
        <f t="shared" si="167"/>
        <v>0.10854356845444017</v>
      </c>
      <c r="F295" s="749">
        <f t="shared" si="167"/>
        <v>0.10843486740844308</v>
      </c>
      <c r="G295" s="751">
        <f t="shared" si="167"/>
        <v>0.10829038875268922</v>
      </c>
      <c r="H295" s="739"/>
      <c r="I295" s="750">
        <f t="shared" si="168"/>
        <v>0</v>
      </c>
      <c r="J295" s="751">
        <f t="shared" si="168"/>
        <v>0</v>
      </c>
      <c r="K295" s="748">
        <f t="shared" si="169"/>
        <v>0.14122218178908891</v>
      </c>
      <c r="L295" s="750">
        <f t="shared" si="169"/>
        <v>0.14122212425672678</v>
      </c>
      <c r="M295" s="749">
        <f t="shared" si="169"/>
        <v>0.14122222497825276</v>
      </c>
      <c r="N295" s="749">
        <f t="shared" si="169"/>
        <v>0.14122213365207464</v>
      </c>
      <c r="O295" s="750">
        <f t="shared" si="169"/>
        <v>-3.2678555802286617E-2</v>
      </c>
      <c r="P295" s="749">
        <f t="shared" si="169"/>
        <v>-3.2787357569809675E-2</v>
      </c>
      <c r="Q295" s="749">
        <f t="shared" si="169"/>
        <v>-3.2931744899385426E-2</v>
      </c>
      <c r="R295" s="748">
        <f t="shared" si="162"/>
        <v>-5.7532362124357306E-8</v>
      </c>
      <c r="T295" s="747"/>
      <c r="U295" s="747"/>
      <c r="V295" s="747"/>
      <c r="W295" s="747"/>
      <c r="X295" s="747"/>
      <c r="Y295" s="747"/>
      <c r="Z295" s="747"/>
      <c r="AA295" s="747"/>
      <c r="AB295" s="747"/>
      <c r="AC295" s="747"/>
      <c r="AD295" s="747"/>
      <c r="AE295" s="747"/>
      <c r="AF295" s="747"/>
      <c r="AG295" s="747"/>
    </row>
    <row r="296" spans="1:33" s="697" customFormat="1" x14ac:dyDescent="0.2">
      <c r="A296" s="761" t="s">
        <v>802</v>
      </c>
      <c r="B296" s="755" t="s">
        <v>801</v>
      </c>
      <c r="C296" s="756">
        <f t="shared" si="167"/>
        <v>1.6638578260424464</v>
      </c>
      <c r="D296" s="758">
        <f t="shared" si="167"/>
        <v>2.4566883715168362</v>
      </c>
      <c r="E296" s="757">
        <f t="shared" si="167"/>
        <v>2.399467809413276</v>
      </c>
      <c r="F296" s="757">
        <f t="shared" si="167"/>
        <v>2.3536605139171196</v>
      </c>
      <c r="G296" s="759">
        <f t="shared" si="167"/>
        <v>2.4094661529994501</v>
      </c>
      <c r="H296" s="760"/>
      <c r="I296" s="758">
        <f t="shared" si="168"/>
        <v>0</v>
      </c>
      <c r="J296" s="759">
        <f t="shared" si="168"/>
        <v>-0.29451107308676006</v>
      </c>
      <c r="K296" s="756">
        <f t="shared" si="169"/>
        <v>2.162177298430076</v>
      </c>
      <c r="L296" s="758">
        <f t="shared" si="169"/>
        <v>2.1287259910512359</v>
      </c>
      <c r="M296" s="757">
        <f t="shared" si="169"/>
        <v>2.0347592700251327</v>
      </c>
      <c r="N296" s="757">
        <f t="shared" si="169"/>
        <v>1.9934407145025448</v>
      </c>
      <c r="O296" s="758">
        <f t="shared" si="169"/>
        <v>0.27074181836204009</v>
      </c>
      <c r="P296" s="757">
        <f t="shared" si="169"/>
        <v>0.31890124389198715</v>
      </c>
      <c r="Q296" s="757">
        <f t="shared" si="169"/>
        <v>0.41602543849690521</v>
      </c>
      <c r="R296" s="756">
        <f t="shared" si="162"/>
        <v>-3.3451307378840056E-2</v>
      </c>
      <c r="T296" s="747"/>
      <c r="U296" s="747"/>
      <c r="V296" s="747"/>
      <c r="W296" s="747"/>
      <c r="X296" s="747"/>
      <c r="Y296" s="747"/>
      <c r="Z296" s="747"/>
      <c r="AA296" s="747"/>
      <c r="AB296" s="747"/>
      <c r="AC296" s="747"/>
      <c r="AD296" s="747"/>
      <c r="AE296" s="747"/>
      <c r="AF296" s="747"/>
      <c r="AG296" s="747"/>
    </row>
    <row r="297" spans="1:33" s="697" customFormat="1" x14ac:dyDescent="0.2">
      <c r="A297" s="753" t="s">
        <v>800</v>
      </c>
      <c r="B297" s="755"/>
      <c r="C297" s="748">
        <f t="shared" ref="C297:G306" si="170">C125/C$140*100</f>
        <v>5.2409828371771808E-3</v>
      </c>
      <c r="D297" s="750">
        <f t="shared" si="170"/>
        <v>0.27191067202448699</v>
      </c>
      <c r="E297" s="749">
        <f t="shared" si="170"/>
        <v>0.27494860368168755</v>
      </c>
      <c r="F297" s="749">
        <f t="shared" si="170"/>
        <v>0.33896323624443375</v>
      </c>
      <c r="G297" s="751">
        <f t="shared" si="170"/>
        <v>0.39000239044267665</v>
      </c>
      <c r="H297" s="739"/>
      <c r="I297" s="750">
        <f t="shared" ref="I297:J306" si="171">J125/I$140*100</f>
        <v>-0.26682383971961776</v>
      </c>
      <c r="J297" s="751">
        <f t="shared" si="171"/>
        <v>5.0868323048692404E-3</v>
      </c>
      <c r="K297" s="748">
        <f t="shared" si="169"/>
        <v>5.0868323048692404E-3</v>
      </c>
      <c r="L297" s="750">
        <f t="shared" si="169"/>
        <v>3.2048818817864031E-3</v>
      </c>
      <c r="M297" s="749">
        <f t="shared" si="169"/>
        <v>3.8577602497893095E-3</v>
      </c>
      <c r="N297" s="749">
        <f t="shared" si="169"/>
        <v>4.4514030619838803E-3</v>
      </c>
      <c r="O297" s="750">
        <f t="shared" si="169"/>
        <v>0.27174372179990114</v>
      </c>
      <c r="P297" s="749">
        <f t="shared" si="169"/>
        <v>0.33510547599464441</v>
      </c>
      <c r="Q297" s="749">
        <f t="shared" si="169"/>
        <v>0.38555098738069277</v>
      </c>
      <c r="R297" s="748">
        <f t="shared" si="162"/>
        <v>-1.8819504230828373E-3</v>
      </c>
      <c r="T297" s="747"/>
      <c r="U297" s="747"/>
      <c r="V297" s="747"/>
      <c r="W297" s="747"/>
      <c r="X297" s="747"/>
      <c r="Y297" s="747"/>
      <c r="Z297" s="747"/>
      <c r="AA297" s="747"/>
      <c r="AB297" s="747"/>
      <c r="AC297" s="747"/>
      <c r="AD297" s="747"/>
      <c r="AE297" s="747"/>
      <c r="AF297" s="747"/>
      <c r="AG297" s="747"/>
    </row>
    <row r="298" spans="1:33" s="697" customFormat="1" x14ac:dyDescent="0.2">
      <c r="A298" s="753" t="s">
        <v>426</v>
      </c>
      <c r="B298" s="755"/>
      <c r="C298" s="748">
        <f t="shared" si="170"/>
        <v>1.6278689461795469E-2</v>
      </c>
      <c r="D298" s="750">
        <f t="shared" si="170"/>
        <v>7.8670403720536519E-2</v>
      </c>
      <c r="E298" s="749">
        <f t="shared" si="170"/>
        <v>7.1999484176877737E-2</v>
      </c>
      <c r="F298" s="749">
        <f t="shared" si="170"/>
        <v>0.11682156243023815</v>
      </c>
      <c r="G298" s="751">
        <f t="shared" si="170"/>
        <v>0.13081614160315316</v>
      </c>
      <c r="H298" s="739"/>
      <c r="I298" s="750">
        <f t="shared" si="171"/>
        <v>-3.8712574618487573E-2</v>
      </c>
      <c r="J298" s="751">
        <f t="shared" si="171"/>
        <v>3.9957829102048932E-2</v>
      </c>
      <c r="K298" s="748">
        <f t="shared" si="169"/>
        <v>3.9957829102048932E-2</v>
      </c>
      <c r="L298" s="750">
        <f t="shared" si="169"/>
        <v>1.1172034451032762E-2</v>
      </c>
      <c r="M298" s="749">
        <f t="shared" si="169"/>
        <v>9.8330415574955053E-3</v>
      </c>
      <c r="N298" s="749">
        <f t="shared" si="169"/>
        <v>9.5139618529822174E-3</v>
      </c>
      <c r="O298" s="750">
        <f t="shared" si="169"/>
        <v>6.0827449725844973E-2</v>
      </c>
      <c r="P298" s="749">
        <f t="shared" si="169"/>
        <v>0.10698852087274265</v>
      </c>
      <c r="Q298" s="749">
        <f t="shared" si="169"/>
        <v>0.12130217975017095</v>
      </c>
      <c r="R298" s="748">
        <f t="shared" si="162"/>
        <v>-2.8785794651016168E-2</v>
      </c>
      <c r="T298" s="747"/>
      <c r="U298" s="747"/>
      <c r="V298" s="747"/>
      <c r="W298" s="747"/>
      <c r="X298" s="747"/>
      <c r="Y298" s="747"/>
      <c r="Z298" s="747"/>
      <c r="AA298" s="747"/>
      <c r="AB298" s="747"/>
      <c r="AC298" s="747"/>
      <c r="AD298" s="747"/>
      <c r="AE298" s="747"/>
      <c r="AF298" s="747"/>
      <c r="AG298" s="747"/>
    </row>
    <row r="299" spans="1:33" s="697" customFormat="1" x14ac:dyDescent="0.2">
      <c r="A299" s="753" t="s">
        <v>799</v>
      </c>
      <c r="B299" s="752"/>
      <c r="C299" s="748">
        <f t="shared" si="170"/>
        <v>0.79215687317273575</v>
      </c>
      <c r="D299" s="750">
        <f t="shared" si="170"/>
        <v>0.87825411450147239</v>
      </c>
      <c r="E299" s="749">
        <f t="shared" si="170"/>
        <v>0.90110207594007519</v>
      </c>
      <c r="F299" s="749">
        <f t="shared" si="170"/>
        <v>0.84440554099940079</v>
      </c>
      <c r="G299" s="751">
        <f t="shared" si="170"/>
        <v>0.84128572460988527</v>
      </c>
      <c r="H299" s="739"/>
      <c r="I299" s="754">
        <f t="shared" si="171"/>
        <v>0</v>
      </c>
      <c r="J299" s="751">
        <f t="shared" si="171"/>
        <v>0.87825411450147239</v>
      </c>
      <c r="K299" s="748">
        <f t="shared" si="169"/>
        <v>0.87825411450147239</v>
      </c>
      <c r="L299" s="750">
        <f t="shared" si="169"/>
        <v>0.92785213385151499</v>
      </c>
      <c r="M299" s="749">
        <f t="shared" si="169"/>
        <v>0.87825438309285364</v>
      </c>
      <c r="N299" s="749">
        <f t="shared" si="169"/>
        <v>0.87825381513964207</v>
      </c>
      <c r="O299" s="750">
        <f t="shared" si="169"/>
        <v>-2.6750057911439619E-2</v>
      </c>
      <c r="P299" s="749">
        <f t="shared" si="169"/>
        <v>-3.3848842093452819E-2</v>
      </c>
      <c r="Q299" s="749">
        <f t="shared" si="169"/>
        <v>-3.6968090529756789E-2</v>
      </c>
      <c r="R299" s="748">
        <f t="shared" si="162"/>
        <v>4.9598019350042599E-2</v>
      </c>
      <c r="T299" s="747"/>
      <c r="U299" s="747"/>
      <c r="V299" s="747"/>
      <c r="W299" s="747"/>
      <c r="X299" s="747"/>
      <c r="Y299" s="747"/>
      <c r="Z299" s="747"/>
      <c r="AA299" s="747"/>
      <c r="AB299" s="747"/>
      <c r="AC299" s="747"/>
      <c r="AD299" s="747"/>
      <c r="AE299" s="747"/>
      <c r="AF299" s="747"/>
      <c r="AG299" s="747"/>
    </row>
    <row r="300" spans="1:33" s="697" customFormat="1" x14ac:dyDescent="0.2">
      <c r="A300" s="753" t="s">
        <v>798</v>
      </c>
      <c r="B300" s="752"/>
      <c r="C300" s="748">
        <f t="shared" si="170"/>
        <v>6.9407790211779855E-2</v>
      </c>
      <c r="D300" s="750">
        <f t="shared" si="170"/>
        <v>7.7488379775518687E-2</v>
      </c>
      <c r="E300" s="749">
        <f t="shared" si="170"/>
        <v>6.948732637468101E-2</v>
      </c>
      <c r="F300" s="749">
        <f t="shared" si="170"/>
        <v>6.9815887488103773E-2</v>
      </c>
      <c r="G300" s="751">
        <f t="shared" si="170"/>
        <v>7.0884964115564011E-2</v>
      </c>
      <c r="H300" s="739"/>
      <c r="I300" s="754">
        <f t="shared" si="171"/>
        <v>0</v>
      </c>
      <c r="J300" s="751">
        <f t="shared" si="171"/>
        <v>7.7488379775518687E-2</v>
      </c>
      <c r="K300" s="748">
        <f t="shared" si="169"/>
        <v>7.7488379775518687E-2</v>
      </c>
      <c r="L300" s="750">
        <f t="shared" si="169"/>
        <v>6.948732637468101E-2</v>
      </c>
      <c r="M300" s="749">
        <f t="shared" si="169"/>
        <v>6.9815887488103773E-2</v>
      </c>
      <c r="N300" s="749">
        <f t="shared" si="169"/>
        <v>7.0884964115564011E-2</v>
      </c>
      <c r="O300" s="750">
        <f t="shared" si="169"/>
        <v>0</v>
      </c>
      <c r="P300" s="749">
        <f t="shared" si="169"/>
        <v>0</v>
      </c>
      <c r="Q300" s="749">
        <f t="shared" si="169"/>
        <v>0</v>
      </c>
      <c r="R300" s="748">
        <f t="shared" si="162"/>
        <v>-8.0010534008376766E-3</v>
      </c>
      <c r="T300" s="747"/>
      <c r="U300" s="747"/>
      <c r="V300" s="747"/>
      <c r="W300" s="747"/>
      <c r="X300" s="747"/>
      <c r="Y300" s="747"/>
      <c r="Z300" s="747"/>
      <c r="AA300" s="747"/>
      <c r="AB300" s="747"/>
      <c r="AC300" s="747"/>
      <c r="AD300" s="747"/>
      <c r="AE300" s="747"/>
      <c r="AF300" s="747"/>
      <c r="AG300" s="747"/>
    </row>
    <row r="301" spans="1:33" s="697" customFormat="1" x14ac:dyDescent="0.2">
      <c r="A301" s="753" t="s">
        <v>47</v>
      </c>
      <c r="B301" s="752"/>
      <c r="C301" s="748">
        <f t="shared" si="170"/>
        <v>0.12411104714624363</v>
      </c>
      <c r="D301" s="750">
        <f t="shared" si="170"/>
        <v>0.1259983327784531</v>
      </c>
      <c r="E301" s="749">
        <f t="shared" si="170"/>
        <v>0.12154082318426541</v>
      </c>
      <c r="F301" s="749">
        <f t="shared" si="170"/>
        <v>0.11575472030642336</v>
      </c>
      <c r="G301" s="751">
        <f t="shared" si="170"/>
        <v>0.11009378318129007</v>
      </c>
      <c r="H301" s="739"/>
      <c r="I301" s="754">
        <f t="shared" si="171"/>
        <v>0</v>
      </c>
      <c r="J301" s="751">
        <f t="shared" si="171"/>
        <v>0.1259983327784531</v>
      </c>
      <c r="K301" s="748">
        <f t="shared" si="169"/>
        <v>0.1259983327784531</v>
      </c>
      <c r="L301" s="750">
        <f t="shared" si="169"/>
        <v>0.10398715950866422</v>
      </c>
      <c r="M301" s="749">
        <f t="shared" si="169"/>
        <v>9.4995957942404868E-2</v>
      </c>
      <c r="N301" s="749">
        <f t="shared" si="169"/>
        <v>8.5674473119763395E-2</v>
      </c>
      <c r="O301" s="750">
        <f t="shared" si="169"/>
        <v>1.755366367560118E-2</v>
      </c>
      <c r="P301" s="749">
        <f t="shared" si="169"/>
        <v>2.075876236401851E-2</v>
      </c>
      <c r="Q301" s="749">
        <f t="shared" si="169"/>
        <v>2.4419310061526651E-2</v>
      </c>
      <c r="R301" s="748">
        <f t="shared" si="162"/>
        <v>-2.2011173269788881E-2</v>
      </c>
      <c r="T301" s="747"/>
      <c r="U301" s="747"/>
      <c r="V301" s="747"/>
      <c r="W301" s="747"/>
      <c r="X301" s="747"/>
      <c r="Y301" s="747"/>
      <c r="Z301" s="747"/>
      <c r="AA301" s="747"/>
      <c r="AB301" s="747"/>
      <c r="AC301" s="747"/>
      <c r="AD301" s="747"/>
      <c r="AE301" s="747"/>
      <c r="AF301" s="747"/>
      <c r="AG301" s="747"/>
    </row>
    <row r="302" spans="1:33" s="697" customFormat="1" x14ac:dyDescent="0.2">
      <c r="A302" s="753" t="s">
        <v>797</v>
      </c>
      <c r="B302" s="752"/>
      <c r="C302" s="748">
        <f t="shared" si="170"/>
        <v>0</v>
      </c>
      <c r="D302" s="750">
        <f t="shared" si="170"/>
        <v>0</v>
      </c>
      <c r="E302" s="749">
        <f t="shared" si="170"/>
        <v>2.4799188570549968E-2</v>
      </c>
      <c r="F302" s="749">
        <f t="shared" si="170"/>
        <v>0</v>
      </c>
      <c r="G302" s="751">
        <f t="shared" si="170"/>
        <v>0</v>
      </c>
      <c r="H302" s="739"/>
      <c r="I302" s="754">
        <f t="shared" si="171"/>
        <v>0</v>
      </c>
      <c r="J302" s="751">
        <f t="shared" si="171"/>
        <v>0</v>
      </c>
      <c r="K302" s="748">
        <f t="shared" si="169"/>
        <v>0</v>
      </c>
      <c r="L302" s="750">
        <f t="shared" si="169"/>
        <v>0</v>
      </c>
      <c r="M302" s="749">
        <f t="shared" si="169"/>
        <v>0</v>
      </c>
      <c r="N302" s="749">
        <f t="shared" si="169"/>
        <v>0</v>
      </c>
      <c r="O302" s="750">
        <f t="shared" si="169"/>
        <v>2.4799188570549968E-2</v>
      </c>
      <c r="P302" s="749">
        <f t="shared" si="169"/>
        <v>0</v>
      </c>
      <c r="Q302" s="749">
        <f t="shared" si="169"/>
        <v>0</v>
      </c>
      <c r="R302" s="748">
        <f t="shared" si="162"/>
        <v>0</v>
      </c>
      <c r="T302" s="747"/>
      <c r="U302" s="747"/>
      <c r="V302" s="747"/>
      <c r="W302" s="747"/>
      <c r="X302" s="747"/>
      <c r="Y302" s="747"/>
      <c r="Z302" s="747"/>
      <c r="AA302" s="747"/>
      <c r="AB302" s="747"/>
      <c r="AC302" s="747"/>
      <c r="AD302" s="747"/>
      <c r="AE302" s="747"/>
      <c r="AF302" s="747"/>
      <c r="AG302" s="747"/>
    </row>
    <row r="303" spans="1:33" s="697" customFormat="1" x14ac:dyDescent="0.2">
      <c r="A303" s="753" t="s">
        <v>796</v>
      </c>
      <c r="B303" s="752"/>
      <c r="C303" s="748">
        <f t="shared" si="170"/>
        <v>0</v>
      </c>
      <c r="D303" s="750">
        <f t="shared" si="170"/>
        <v>0</v>
      </c>
      <c r="E303" s="749">
        <f t="shared" si="170"/>
        <v>9.5406198309191323E-2</v>
      </c>
      <c r="F303" s="749">
        <f t="shared" si="170"/>
        <v>9.4712786831314399E-2</v>
      </c>
      <c r="G303" s="751">
        <f t="shared" si="170"/>
        <v>9.4064475242240778E-2</v>
      </c>
      <c r="H303" s="739"/>
      <c r="I303" s="754">
        <f t="shared" si="171"/>
        <v>0</v>
      </c>
      <c r="J303" s="751">
        <f t="shared" si="171"/>
        <v>0</v>
      </c>
      <c r="K303" s="748">
        <f t="shared" ref="K303:Q309" si="172">K131/K$140*100</f>
        <v>0</v>
      </c>
      <c r="L303" s="750">
        <f t="shared" si="172"/>
        <v>0</v>
      </c>
      <c r="M303" s="749">
        <f t="shared" si="172"/>
        <v>0</v>
      </c>
      <c r="N303" s="749">
        <f t="shared" si="172"/>
        <v>0</v>
      </c>
      <c r="O303" s="750">
        <f t="shared" si="172"/>
        <v>9.5406198309191323E-2</v>
      </c>
      <c r="P303" s="749">
        <f t="shared" si="172"/>
        <v>9.4712786831314399E-2</v>
      </c>
      <c r="Q303" s="749">
        <f t="shared" si="172"/>
        <v>9.4064475242240778E-2</v>
      </c>
      <c r="R303" s="748">
        <f t="shared" si="162"/>
        <v>0</v>
      </c>
      <c r="T303" s="747"/>
      <c r="U303" s="747"/>
      <c r="V303" s="747"/>
      <c r="W303" s="747"/>
      <c r="X303" s="747"/>
      <c r="Y303" s="747"/>
      <c r="Z303" s="747"/>
      <c r="AA303" s="747"/>
      <c r="AB303" s="747"/>
      <c r="AC303" s="747"/>
      <c r="AD303" s="747"/>
      <c r="AE303" s="747"/>
      <c r="AF303" s="747"/>
      <c r="AG303" s="747"/>
    </row>
    <row r="304" spans="1:33" s="697" customFormat="1" x14ac:dyDescent="0.2">
      <c r="A304" s="753" t="s">
        <v>795</v>
      </c>
      <c r="B304" s="752"/>
      <c r="C304" s="748">
        <f t="shared" si="170"/>
        <v>4.7198095058292969E-4</v>
      </c>
      <c r="D304" s="750">
        <f t="shared" si="170"/>
        <v>0</v>
      </c>
      <c r="E304" s="749">
        <f t="shared" si="170"/>
        <v>0</v>
      </c>
      <c r="F304" s="749">
        <f t="shared" si="170"/>
        <v>0</v>
      </c>
      <c r="G304" s="751">
        <f t="shared" si="170"/>
        <v>0</v>
      </c>
      <c r="H304" s="739"/>
      <c r="I304" s="754">
        <f t="shared" si="171"/>
        <v>0</v>
      </c>
      <c r="J304" s="751">
        <f t="shared" si="171"/>
        <v>0</v>
      </c>
      <c r="K304" s="748">
        <f t="shared" si="172"/>
        <v>0</v>
      </c>
      <c r="L304" s="750">
        <f t="shared" si="172"/>
        <v>0</v>
      </c>
      <c r="M304" s="749">
        <f t="shared" si="172"/>
        <v>0</v>
      </c>
      <c r="N304" s="749">
        <f t="shared" si="172"/>
        <v>0</v>
      </c>
      <c r="O304" s="750">
        <f t="shared" si="172"/>
        <v>0</v>
      </c>
      <c r="P304" s="749">
        <f t="shared" si="172"/>
        <v>0</v>
      </c>
      <c r="Q304" s="749">
        <f t="shared" si="172"/>
        <v>0</v>
      </c>
      <c r="R304" s="748">
        <f t="shared" si="162"/>
        <v>0</v>
      </c>
      <c r="T304" s="747"/>
      <c r="U304" s="747"/>
      <c r="V304" s="747"/>
      <c r="W304" s="747"/>
      <c r="X304" s="747"/>
      <c r="Y304" s="747"/>
      <c r="Z304" s="747"/>
      <c r="AA304" s="747"/>
      <c r="AB304" s="747"/>
      <c r="AC304" s="747"/>
      <c r="AD304" s="747"/>
      <c r="AE304" s="747"/>
      <c r="AF304" s="747"/>
      <c r="AG304" s="747"/>
    </row>
    <row r="305" spans="1:33" s="697" customFormat="1" x14ac:dyDescent="0.2">
      <c r="A305" s="753" t="s">
        <v>794</v>
      </c>
      <c r="B305" s="752"/>
      <c r="C305" s="748">
        <f t="shared" si="170"/>
        <v>0</v>
      </c>
      <c r="D305" s="750">
        <f t="shared" si="170"/>
        <v>0</v>
      </c>
      <c r="E305" s="749">
        <f t="shared" si="170"/>
        <v>8.3027683334201286E-3</v>
      </c>
      <c r="F305" s="749">
        <f t="shared" si="170"/>
        <v>7.8673731950041712E-3</v>
      </c>
      <c r="G305" s="751">
        <f t="shared" si="170"/>
        <v>7.4492864806568714E-3</v>
      </c>
      <c r="H305" s="739"/>
      <c r="I305" s="754">
        <f t="shared" si="171"/>
        <v>0</v>
      </c>
      <c r="J305" s="751">
        <f t="shared" si="171"/>
        <v>0</v>
      </c>
      <c r="K305" s="748">
        <f t="shared" si="172"/>
        <v>0</v>
      </c>
      <c r="L305" s="750">
        <f t="shared" si="172"/>
        <v>8.3027683334201286E-3</v>
      </c>
      <c r="M305" s="749">
        <f t="shared" si="172"/>
        <v>7.8673731950041712E-3</v>
      </c>
      <c r="N305" s="749">
        <f t="shared" si="172"/>
        <v>7.4448391454445383E-3</v>
      </c>
      <c r="O305" s="750">
        <f t="shared" si="172"/>
        <v>0</v>
      </c>
      <c r="P305" s="749">
        <f t="shared" si="172"/>
        <v>0</v>
      </c>
      <c r="Q305" s="749">
        <f t="shared" si="172"/>
        <v>4.4473352123329585E-6</v>
      </c>
      <c r="R305" s="748">
        <f t="shared" ref="R305:R310" si="173">L305-K305</f>
        <v>8.3027683334201286E-3</v>
      </c>
      <c r="T305" s="747"/>
      <c r="U305" s="747"/>
      <c r="V305" s="747"/>
      <c r="W305" s="747"/>
      <c r="X305" s="747"/>
      <c r="Y305" s="747"/>
      <c r="Z305" s="747"/>
      <c r="AA305" s="747"/>
      <c r="AB305" s="747"/>
      <c r="AC305" s="747"/>
      <c r="AD305" s="747"/>
      <c r="AE305" s="747"/>
      <c r="AF305" s="747"/>
      <c r="AG305" s="747"/>
    </row>
    <row r="306" spans="1:33" s="697" customFormat="1" x14ac:dyDescent="0.2">
      <c r="A306" s="753" t="s">
        <v>793</v>
      </c>
      <c r="B306" s="752"/>
      <c r="C306" s="748">
        <f t="shared" si="170"/>
        <v>4.3036685550336434E-2</v>
      </c>
      <c r="D306" s="750">
        <f t="shared" si="170"/>
        <v>0</v>
      </c>
      <c r="E306" s="749">
        <f t="shared" si="170"/>
        <v>0</v>
      </c>
      <c r="F306" s="749">
        <f t="shared" si="170"/>
        <v>0</v>
      </c>
      <c r="G306" s="751">
        <f t="shared" si="170"/>
        <v>0</v>
      </c>
      <c r="H306" s="739"/>
      <c r="I306" s="754">
        <f t="shared" si="171"/>
        <v>1.1025341251345263E-2</v>
      </c>
      <c r="J306" s="751">
        <f t="shared" si="171"/>
        <v>1.1025341251345263E-2</v>
      </c>
      <c r="K306" s="748">
        <f t="shared" si="172"/>
        <v>1.1025341251345263E-2</v>
      </c>
      <c r="L306" s="750">
        <f t="shared" si="172"/>
        <v>1.1072437330545748E-2</v>
      </c>
      <c r="M306" s="749">
        <f t="shared" si="172"/>
        <v>1.1056757019146714E-2</v>
      </c>
      <c r="N306" s="749">
        <f t="shared" si="172"/>
        <v>1.0972683724342134E-2</v>
      </c>
      <c r="O306" s="750">
        <f t="shared" si="172"/>
        <v>-1.1072437330545748E-2</v>
      </c>
      <c r="P306" s="749">
        <f t="shared" si="172"/>
        <v>-1.1056757019146714E-2</v>
      </c>
      <c r="Q306" s="749">
        <f t="shared" si="172"/>
        <v>-1.0972683724342134E-2</v>
      </c>
      <c r="R306" s="748">
        <f t="shared" si="173"/>
        <v>4.7096079200484656E-5</v>
      </c>
      <c r="T306" s="747"/>
      <c r="U306" s="747"/>
      <c r="V306" s="747"/>
      <c r="W306" s="747"/>
      <c r="X306" s="747"/>
      <c r="Y306" s="747"/>
      <c r="Z306" s="747"/>
      <c r="AA306" s="747"/>
      <c r="AB306" s="747"/>
      <c r="AC306" s="747"/>
      <c r="AD306" s="747"/>
      <c r="AE306" s="747"/>
      <c r="AF306" s="747"/>
      <c r="AG306" s="747"/>
    </row>
    <row r="307" spans="1:33" s="697" customFormat="1" x14ac:dyDescent="0.2">
      <c r="A307" s="753" t="s">
        <v>792</v>
      </c>
      <c r="B307" s="752"/>
      <c r="C307" s="748">
        <f t="shared" ref="C307:G309" si="174">C135/C$140*100</f>
        <v>1.0531158055119399E-2</v>
      </c>
      <c r="D307" s="750">
        <f t="shared" si="174"/>
        <v>1.290419153949586E-2</v>
      </c>
      <c r="E307" s="749">
        <f t="shared" si="174"/>
        <v>1.5168423689176889E-2</v>
      </c>
      <c r="F307" s="749">
        <f t="shared" si="174"/>
        <v>1.4744275123074572E-2</v>
      </c>
      <c r="G307" s="751">
        <f t="shared" si="174"/>
        <v>1.4064697609001406E-2</v>
      </c>
      <c r="H307" s="739"/>
      <c r="I307" s="750">
        <f t="shared" ref="I307:J309" si="175">I135/I$140*100</f>
        <v>0</v>
      </c>
      <c r="J307" s="751">
        <f t="shared" si="175"/>
        <v>0</v>
      </c>
      <c r="K307" s="748">
        <f t="shared" si="172"/>
        <v>1.290419153949586E-2</v>
      </c>
      <c r="L307" s="750">
        <f t="shared" si="172"/>
        <v>1.2989349910059723E-2</v>
      </c>
      <c r="M307" s="749">
        <f t="shared" si="172"/>
        <v>1.3119486288033068E-2</v>
      </c>
      <c r="N307" s="749">
        <f t="shared" si="172"/>
        <v>1.3187597684768343E-2</v>
      </c>
      <c r="O307" s="750">
        <f t="shared" si="172"/>
        <v>2.1790737791171654E-3</v>
      </c>
      <c r="P307" s="749">
        <f t="shared" si="172"/>
        <v>1.6247888350415065E-3</v>
      </c>
      <c r="Q307" s="749">
        <f t="shared" si="172"/>
        <v>8.7709992423306324E-4</v>
      </c>
      <c r="R307" s="748">
        <f t="shared" si="173"/>
        <v>8.515837056386269E-5</v>
      </c>
      <c r="T307" s="747"/>
      <c r="U307" s="747"/>
      <c r="V307" s="747"/>
      <c r="W307" s="747"/>
      <c r="X307" s="747"/>
      <c r="Y307" s="747"/>
      <c r="Z307" s="747"/>
      <c r="AA307" s="747"/>
      <c r="AB307" s="747"/>
      <c r="AC307" s="747"/>
      <c r="AD307" s="747"/>
      <c r="AE307" s="747"/>
      <c r="AF307" s="747"/>
      <c r="AG307" s="747"/>
    </row>
    <row r="308" spans="1:33" s="697" customFormat="1" x14ac:dyDescent="0.2">
      <c r="A308" s="746" t="s">
        <v>1</v>
      </c>
      <c r="B308" s="582"/>
      <c r="C308" s="742">
        <f t="shared" si="174"/>
        <v>0.60262261865667555</v>
      </c>
      <c r="D308" s="744">
        <f t="shared" si="174"/>
        <v>1.0114622771768726</v>
      </c>
      <c r="E308" s="743">
        <f t="shared" si="174"/>
        <v>0.81671291715335081</v>
      </c>
      <c r="F308" s="743">
        <f t="shared" si="174"/>
        <v>0.7505751312991269</v>
      </c>
      <c r="G308" s="745">
        <f t="shared" si="174"/>
        <v>0.75080468971498171</v>
      </c>
      <c r="H308" s="739"/>
      <c r="I308" s="744">
        <f t="shared" si="175"/>
        <v>0</v>
      </c>
      <c r="J308" s="745">
        <f t="shared" si="175"/>
        <v>0</v>
      </c>
      <c r="K308" s="742">
        <f t="shared" si="172"/>
        <v>1.0114622771768726</v>
      </c>
      <c r="L308" s="744">
        <f t="shared" si="172"/>
        <v>0.98065789940953108</v>
      </c>
      <c r="M308" s="743">
        <f t="shared" si="172"/>
        <v>0.94595862319230162</v>
      </c>
      <c r="N308" s="743">
        <f t="shared" si="172"/>
        <v>0.91305697665805419</v>
      </c>
      <c r="O308" s="744">
        <f t="shared" si="172"/>
        <v>-0.16394498225618029</v>
      </c>
      <c r="P308" s="743">
        <f t="shared" si="172"/>
        <v>-0.19538349189317469</v>
      </c>
      <c r="Q308" s="743">
        <f t="shared" si="172"/>
        <v>-0.16225228694307248</v>
      </c>
      <c r="R308" s="742">
        <f t="shared" si="173"/>
        <v>-3.0804377767341573E-2</v>
      </c>
      <c r="T308" s="696"/>
      <c r="U308" s="696"/>
      <c r="V308" s="696"/>
      <c r="W308" s="696"/>
      <c r="X308" s="696"/>
      <c r="Y308" s="696"/>
      <c r="Z308" s="696"/>
      <c r="AA308" s="696"/>
      <c r="AB308" s="696"/>
      <c r="AC308" s="696"/>
      <c r="AD308" s="696"/>
      <c r="AE308" s="696"/>
      <c r="AF308" s="696"/>
      <c r="AG308" s="696"/>
    </row>
    <row r="309" spans="1:33" s="697" customFormat="1" x14ac:dyDescent="0.2">
      <c r="A309" s="741" t="s">
        <v>147</v>
      </c>
      <c r="B309" s="740" t="s">
        <v>791</v>
      </c>
      <c r="C309" s="735">
        <f t="shared" si="174"/>
        <v>-2.7887439855666893</v>
      </c>
      <c r="D309" s="737">
        <f t="shared" si="174"/>
        <v>-2.7407547919715278</v>
      </c>
      <c r="E309" s="736">
        <f t="shared" si="174"/>
        <v>-1.9300005703813379</v>
      </c>
      <c r="F309" s="736">
        <f t="shared" si="174"/>
        <v>-0.88396446992750066</v>
      </c>
      <c r="G309" s="738">
        <f t="shared" si="174"/>
        <v>-0.4141036117921103</v>
      </c>
      <c r="H309" s="739"/>
      <c r="I309" s="737">
        <f t="shared" si="175"/>
        <v>-0.21897646577847119</v>
      </c>
      <c r="J309" s="738">
        <f t="shared" si="175"/>
        <v>5.339017989312243E-3</v>
      </c>
      <c r="K309" s="735">
        <f t="shared" si="172"/>
        <v>-2.9543922397606863</v>
      </c>
      <c r="L309" s="737">
        <f t="shared" si="172"/>
        <v>-2.5325685059748468</v>
      </c>
      <c r="M309" s="736">
        <f t="shared" si="172"/>
        <v>-2.2841774998312294</v>
      </c>
      <c r="N309" s="736">
        <f t="shared" si="172"/>
        <v>-2.0044321049661664</v>
      </c>
      <c r="O309" s="737">
        <f t="shared" si="172"/>
        <v>0.60302424066320726</v>
      </c>
      <c r="P309" s="736">
        <f t="shared" si="172"/>
        <v>1.4006454064472948</v>
      </c>
      <c r="Q309" s="736">
        <f t="shared" si="172"/>
        <v>1.590328493174062</v>
      </c>
      <c r="R309" s="735">
        <f t="shared" si="173"/>
        <v>0.42182373378583948</v>
      </c>
      <c r="T309" s="696"/>
      <c r="U309" s="696"/>
      <c r="V309" s="696"/>
      <c r="W309" s="696"/>
      <c r="X309" s="696"/>
      <c r="Y309" s="696"/>
      <c r="Z309" s="696"/>
      <c r="AA309" s="696"/>
      <c r="AB309" s="696"/>
      <c r="AC309" s="696"/>
      <c r="AD309" s="696"/>
      <c r="AE309" s="696"/>
      <c r="AF309" s="696"/>
      <c r="AG309" s="696"/>
    </row>
    <row r="310" spans="1:33" s="697" customFormat="1" x14ac:dyDescent="0.2">
      <c r="A310" s="734" t="s">
        <v>790</v>
      </c>
      <c r="B310" s="733"/>
      <c r="C310" s="728">
        <f>C309+C271</f>
        <v>-0.8729480461982928</v>
      </c>
      <c r="D310" s="730">
        <f>D309+D271</f>
        <v>-1.0952729365552514</v>
      </c>
      <c r="E310" s="729">
        <f>E309+E271</f>
        <v>-0.3823216504355984</v>
      </c>
      <c r="F310" s="729">
        <f>F309+F271</f>
        <v>0.52553723960475729</v>
      </c>
      <c r="G310" s="731">
        <f>G309+G271</f>
        <v>0.98268652401838874</v>
      </c>
      <c r="H310" s="732"/>
      <c r="I310" s="730">
        <f t="shared" ref="I310:Q310" si="176">I309+I271</f>
        <v>-0.20744539191747061</v>
      </c>
      <c r="J310" s="731">
        <f t="shared" si="176"/>
        <v>1.6623519472665893</v>
      </c>
      <c r="K310" s="728">
        <f t="shared" si="176"/>
        <v>-1.2973793104834093</v>
      </c>
      <c r="L310" s="730">
        <f t="shared" si="176"/>
        <v>-0.91036265516667725</v>
      </c>
      <c r="M310" s="729">
        <f t="shared" si="176"/>
        <v>-0.81760109638563128</v>
      </c>
      <c r="N310" s="729">
        <f t="shared" si="176"/>
        <v>-0.49258286398050588</v>
      </c>
      <c r="O310" s="730">
        <f t="shared" si="176"/>
        <v>0.52849730980077725</v>
      </c>
      <c r="P310" s="729">
        <f t="shared" si="176"/>
        <v>1.3435707125339547</v>
      </c>
      <c r="Q310" s="729">
        <f t="shared" si="176"/>
        <v>1.4752693879989007</v>
      </c>
      <c r="R310" s="728">
        <f t="shared" si="173"/>
        <v>0.38701665531673202</v>
      </c>
      <c r="T310" s="696"/>
      <c r="U310" s="696"/>
      <c r="V310" s="696"/>
      <c r="W310" s="696"/>
      <c r="X310" s="696"/>
      <c r="Y310" s="696"/>
      <c r="Z310" s="696"/>
      <c r="AA310" s="696"/>
      <c r="AB310" s="696"/>
      <c r="AC310" s="696"/>
      <c r="AD310" s="696"/>
      <c r="AE310" s="696"/>
      <c r="AF310" s="696"/>
      <c r="AG310" s="696"/>
    </row>
    <row r="312" spans="1:33" x14ac:dyDescent="0.2">
      <c r="A312" s="727" t="s">
        <v>789</v>
      </c>
    </row>
    <row r="313" spans="1:33" s="697" customFormat="1" x14ac:dyDescent="0.2">
      <c r="A313" s="726"/>
      <c r="B313" s="726"/>
      <c r="C313" s="1298" t="s">
        <v>582</v>
      </c>
      <c r="D313" s="1297" t="s">
        <v>579</v>
      </c>
      <c r="E313" s="1297" t="s">
        <v>746</v>
      </c>
      <c r="F313" s="1297" t="s">
        <v>745</v>
      </c>
      <c r="G313" s="1297" t="s">
        <v>744</v>
      </c>
      <c r="H313" s="696"/>
      <c r="I313" s="1299" t="s">
        <v>788</v>
      </c>
      <c r="J313" s="1308"/>
      <c r="K313" s="1308" t="s">
        <v>787</v>
      </c>
      <c r="L313" s="1297" t="s">
        <v>660</v>
      </c>
      <c r="M313" s="1297" t="s">
        <v>659</v>
      </c>
      <c r="N313" s="1302" t="s">
        <v>658</v>
      </c>
      <c r="O313" s="696"/>
      <c r="P313" s="696"/>
      <c r="Q313" s="696"/>
      <c r="R313" s="696"/>
      <c r="T313" s="696"/>
      <c r="U313" s="696"/>
      <c r="V313" s="696"/>
      <c r="W313" s="696"/>
      <c r="X313" s="696"/>
      <c r="Y313" s="696"/>
      <c r="Z313" s="696"/>
      <c r="AA313" s="696"/>
      <c r="AB313" s="696"/>
      <c r="AC313" s="696"/>
      <c r="AD313" s="696"/>
      <c r="AE313" s="696"/>
      <c r="AF313" s="696"/>
      <c r="AG313" s="696"/>
    </row>
    <row r="314" spans="1:33" s="697" customFormat="1" x14ac:dyDescent="0.2">
      <c r="A314" s="726"/>
      <c r="B314" s="726"/>
      <c r="C314" s="1298"/>
      <c r="D314" s="1297"/>
      <c r="E314" s="1297"/>
      <c r="F314" s="1297"/>
      <c r="G314" s="1297"/>
      <c r="H314" s="696"/>
      <c r="I314" s="725" t="s">
        <v>786</v>
      </c>
      <c r="J314" s="724" t="s">
        <v>785</v>
      </c>
      <c r="K314" s="1308"/>
      <c r="L314" s="1297"/>
      <c r="M314" s="1297"/>
      <c r="N314" s="1302"/>
      <c r="O314" s="696"/>
      <c r="P314" s="696"/>
      <c r="Q314" s="696"/>
      <c r="R314" s="723"/>
      <c r="T314" s="696"/>
      <c r="U314" s="696"/>
      <c r="V314" s="696"/>
      <c r="W314" s="696"/>
      <c r="X314" s="696"/>
      <c r="Y314" s="696"/>
      <c r="Z314" s="696"/>
      <c r="AA314" s="696"/>
      <c r="AB314" s="696"/>
      <c r="AC314" s="696"/>
      <c r="AD314" s="696"/>
      <c r="AE314" s="696"/>
      <c r="AF314" s="696"/>
      <c r="AG314" s="696"/>
    </row>
    <row r="315" spans="1:33" s="697" customFormat="1" x14ac:dyDescent="0.2">
      <c r="A315" s="722" t="s">
        <v>784</v>
      </c>
      <c r="B315" s="721"/>
      <c r="C315" s="720">
        <f t="shared" ref="C315:G319" si="177">C154/C$140*100</f>
        <v>1.5901197767995441</v>
      </c>
      <c r="D315" s="719">
        <f t="shared" si="177"/>
        <v>2.7052321335016045</v>
      </c>
      <c r="E315" s="718">
        <f t="shared" si="177"/>
        <v>1.3564939155190843</v>
      </c>
      <c r="F315" s="718">
        <f t="shared" si="177"/>
        <v>1.6829105521025487</v>
      </c>
      <c r="G315" s="717">
        <f t="shared" si="177"/>
        <v>1.9112167353224039</v>
      </c>
      <c r="H315" s="686"/>
      <c r="I315" s="722"/>
      <c r="J315" s="721"/>
      <c r="K315" s="720">
        <f t="shared" ref="K315:N319" si="178">K154/K$140*100</f>
        <v>2.7558316071155451</v>
      </c>
      <c r="L315" s="719">
        <f t="shared" si="178"/>
        <v>1.3347787506916458</v>
      </c>
      <c r="M315" s="718">
        <f t="shared" si="178"/>
        <v>1.4370373702009402</v>
      </c>
      <c r="N315" s="717">
        <f t="shared" si="178"/>
        <v>1.4019994259684811</v>
      </c>
      <c r="O315" s="696"/>
      <c r="P315" s="696"/>
      <c r="Q315" s="696"/>
      <c r="R315" s="716"/>
      <c r="T315" s="696"/>
      <c r="U315" s="696"/>
      <c r="V315" s="696"/>
      <c r="W315" s="696"/>
      <c r="X315" s="696"/>
      <c r="Y315" s="696"/>
      <c r="Z315" s="696"/>
      <c r="AA315" s="696"/>
      <c r="AB315" s="696"/>
      <c r="AC315" s="696"/>
      <c r="AD315" s="696"/>
      <c r="AE315" s="696"/>
      <c r="AF315" s="696"/>
      <c r="AG315" s="696"/>
    </row>
    <row r="316" spans="1:33" s="697" customFormat="1" x14ac:dyDescent="0.2">
      <c r="A316" s="709" t="s">
        <v>780</v>
      </c>
      <c r="B316" s="708"/>
      <c r="C316" s="707">
        <f t="shared" si="177"/>
        <v>0.176156585995594</v>
      </c>
      <c r="D316" s="706">
        <f t="shared" si="177"/>
        <v>0.1290419153949586</v>
      </c>
      <c r="E316" s="705">
        <f t="shared" si="177"/>
        <v>0.10755263421114193</v>
      </c>
      <c r="F316" s="705">
        <f t="shared" si="177"/>
        <v>0.16251953331531765</v>
      </c>
      <c r="G316" s="704">
        <f t="shared" si="177"/>
        <v>0.2135932800764942</v>
      </c>
      <c r="H316" s="2"/>
      <c r="I316" s="709"/>
      <c r="J316" s="708"/>
      <c r="K316" s="707">
        <f t="shared" si="178"/>
        <v>0.23227544771092545</v>
      </c>
      <c r="L316" s="706">
        <f t="shared" si="178"/>
        <v>0.10772045403581268</v>
      </c>
      <c r="M316" s="705">
        <f t="shared" si="178"/>
        <v>0.106912920720135</v>
      </c>
      <c r="N316" s="704">
        <f t="shared" si="178"/>
        <v>0.10603135803005359</v>
      </c>
      <c r="O316" s="696"/>
      <c r="P316" s="696"/>
      <c r="Q316" s="696"/>
      <c r="R316" s="696"/>
      <c r="T316" s="696"/>
      <c r="U316" s="696"/>
      <c r="V316" s="696"/>
      <c r="W316" s="696"/>
      <c r="X316" s="696"/>
      <c r="Y316" s="696"/>
      <c r="Z316" s="696"/>
      <c r="AA316" s="696"/>
      <c r="AB316" s="696"/>
      <c r="AC316" s="696"/>
      <c r="AD316" s="696"/>
      <c r="AE316" s="696"/>
      <c r="AF316" s="696"/>
      <c r="AG316" s="696"/>
    </row>
    <row r="317" spans="1:33" x14ac:dyDescent="0.2">
      <c r="A317" s="709" t="s">
        <v>321</v>
      </c>
      <c r="B317" s="708"/>
      <c r="C317" s="707">
        <f t="shared" si="177"/>
        <v>0.21860961059577294</v>
      </c>
      <c r="D317" s="706">
        <f t="shared" si="177"/>
        <v>0.42137347053069779</v>
      </c>
      <c r="E317" s="705">
        <f t="shared" si="177"/>
        <v>9.5207391480817416E-2</v>
      </c>
      <c r="F317" s="705">
        <f t="shared" si="177"/>
        <v>6.6847998496081598E-2</v>
      </c>
      <c r="G317" s="704">
        <f t="shared" si="177"/>
        <v>7.5457936547644849E-2</v>
      </c>
      <c r="H317" s="2"/>
      <c r="I317" s="709"/>
      <c r="J317" s="708"/>
      <c r="K317" s="707">
        <f t="shared" si="178"/>
        <v>0.3955650874517061</v>
      </c>
      <c r="L317" s="706">
        <f t="shared" si="178"/>
        <v>0.13368064768556465</v>
      </c>
      <c r="M317" s="705">
        <f t="shared" si="178"/>
        <v>0.12895053566410178</v>
      </c>
      <c r="N317" s="704">
        <f t="shared" si="178"/>
        <v>0.12446547168687998</v>
      </c>
    </row>
    <row r="318" spans="1:33" x14ac:dyDescent="0.2">
      <c r="A318" s="709" t="s">
        <v>777</v>
      </c>
      <c r="B318" s="708"/>
      <c r="C318" s="707">
        <f t="shared" si="177"/>
        <v>5.2409828371771808E-3</v>
      </c>
      <c r="D318" s="706">
        <f t="shared" si="177"/>
        <v>0.27203584268242015</v>
      </c>
      <c r="E318" s="705">
        <f t="shared" si="177"/>
        <v>0.27569257933880403</v>
      </c>
      <c r="F318" s="705">
        <f t="shared" si="177"/>
        <v>0.34007942569115623</v>
      </c>
      <c r="G318" s="704">
        <f t="shared" si="177"/>
        <v>0.39035817725966321</v>
      </c>
      <c r="H318" s="2"/>
      <c r="I318" s="709"/>
      <c r="J318" s="708"/>
      <c r="K318" s="707">
        <f t="shared" si="178"/>
        <v>5.0868323048692404E-3</v>
      </c>
      <c r="L318" s="706">
        <f t="shared" si="178"/>
        <v>3.2048818817864031E-3</v>
      </c>
      <c r="M318" s="705">
        <f t="shared" si="178"/>
        <v>3.8577602497893095E-3</v>
      </c>
      <c r="N318" s="704">
        <f t="shared" si="178"/>
        <v>4.4514030619838803E-3</v>
      </c>
    </row>
    <row r="319" spans="1:33" x14ac:dyDescent="0.2">
      <c r="A319" s="709" t="s">
        <v>779</v>
      </c>
      <c r="B319" s="708"/>
      <c r="C319" s="707">
        <f t="shared" si="177"/>
        <v>1.1901125973709998</v>
      </c>
      <c r="D319" s="706">
        <f t="shared" si="177"/>
        <v>1.8827809048935278</v>
      </c>
      <c r="E319" s="705">
        <f t="shared" si="177"/>
        <v>0.87804131048832068</v>
      </c>
      <c r="F319" s="705">
        <f t="shared" si="177"/>
        <v>1.1134635945999929</v>
      </c>
      <c r="G319" s="704">
        <f t="shared" si="177"/>
        <v>1.2318073414386017</v>
      </c>
      <c r="H319" s="2"/>
      <c r="I319" s="709"/>
      <c r="J319" s="708"/>
      <c r="K319" s="707">
        <f t="shared" si="178"/>
        <v>2.1229042396480446</v>
      </c>
      <c r="L319" s="706">
        <f t="shared" si="178"/>
        <v>1.090172767088482</v>
      </c>
      <c r="M319" s="705">
        <f t="shared" si="178"/>
        <v>1.1973161535669141</v>
      </c>
      <c r="N319" s="704">
        <f t="shared" si="178"/>
        <v>1.1670511931895637</v>
      </c>
    </row>
    <row r="320" spans="1:33" x14ac:dyDescent="0.2">
      <c r="A320" s="709"/>
      <c r="B320" s="708"/>
      <c r="C320" s="707"/>
      <c r="D320" s="706"/>
      <c r="E320" s="705"/>
      <c r="F320" s="705"/>
      <c r="G320" s="704"/>
      <c r="H320" s="2"/>
      <c r="I320" s="709"/>
      <c r="J320" s="708"/>
      <c r="K320" s="707"/>
      <c r="L320" s="706"/>
      <c r="M320" s="705"/>
      <c r="N320" s="704"/>
    </row>
    <row r="321" spans="1:14" x14ac:dyDescent="0.2">
      <c r="A321" s="715" t="s">
        <v>783</v>
      </c>
      <c r="B321" s="714"/>
      <c r="C321" s="713">
        <f t="shared" ref="C321:G323" si="179">C160/C$140*100</f>
        <v>1.0868950168118283</v>
      </c>
      <c r="D321" s="712">
        <f t="shared" si="179"/>
        <v>1.9126244286669192</v>
      </c>
      <c r="E321" s="711">
        <f t="shared" si="179"/>
        <v>1.3009350534050526</v>
      </c>
      <c r="F321" s="711">
        <f t="shared" si="179"/>
        <v>1.95510803538908</v>
      </c>
      <c r="G321" s="710">
        <f t="shared" si="179"/>
        <v>2.0074826414947498</v>
      </c>
      <c r="H321" s="686"/>
      <c r="I321" s="715"/>
      <c r="J321" s="714"/>
      <c r="K321" s="713">
        <f t="shared" ref="K321:N323" si="180">K160/K$140*100</f>
        <v>1.9483987299230718</v>
      </c>
      <c r="L321" s="712">
        <f t="shared" si="180"/>
        <v>0.93253876717098638</v>
      </c>
      <c r="M321" s="711">
        <f t="shared" si="180"/>
        <v>1.359759377242046</v>
      </c>
      <c r="N321" s="710">
        <f t="shared" si="180"/>
        <v>1.4185866903097333</v>
      </c>
    </row>
    <row r="322" spans="1:14" x14ac:dyDescent="0.2">
      <c r="A322" s="709" t="s">
        <v>782</v>
      </c>
      <c r="B322" s="708"/>
      <c r="C322" s="707">
        <f t="shared" si="179"/>
        <v>0.75080542419121765</v>
      </c>
      <c r="D322" s="706">
        <f t="shared" si="179"/>
        <v>1.2194370675482809</v>
      </c>
      <c r="E322" s="705">
        <f t="shared" si="179"/>
        <v>1.051483735452176</v>
      </c>
      <c r="F322" s="705">
        <f t="shared" si="179"/>
        <v>1.1819976266287553</v>
      </c>
      <c r="G322" s="704">
        <f t="shared" si="179"/>
        <v>1.1342428133842555</v>
      </c>
      <c r="H322" s="2"/>
      <c r="I322" s="709"/>
      <c r="J322" s="708"/>
      <c r="K322" s="707">
        <f t="shared" si="180"/>
        <v>0.85274082718855471</v>
      </c>
      <c r="L322" s="706">
        <f t="shared" si="180"/>
        <v>0.70788700981929076</v>
      </c>
      <c r="M322" s="705">
        <f t="shared" si="180"/>
        <v>0.66889494042437647</v>
      </c>
      <c r="N322" s="704">
        <f t="shared" si="180"/>
        <v>0.67876655703415778</v>
      </c>
    </row>
    <row r="323" spans="1:14" x14ac:dyDescent="0.2">
      <c r="A323" s="709" t="s">
        <v>49</v>
      </c>
      <c r="B323" s="708"/>
      <c r="C323" s="707">
        <f t="shared" si="179"/>
        <v>0.33786523680813246</v>
      </c>
      <c r="D323" s="706">
        <f t="shared" si="179"/>
        <v>0.69318736111863855</v>
      </c>
      <c r="E323" s="705">
        <f t="shared" si="179"/>
        <v>0.24945131795287659</v>
      </c>
      <c r="F323" s="705">
        <f t="shared" si="179"/>
        <v>0.77311040876032466</v>
      </c>
      <c r="G323" s="704">
        <f t="shared" si="179"/>
        <v>0.87323982811049405</v>
      </c>
      <c r="H323" s="2"/>
      <c r="I323" s="709"/>
      <c r="J323" s="708"/>
      <c r="K323" s="707">
        <f t="shared" si="180"/>
        <v>1.095657902734517</v>
      </c>
      <c r="L323" s="706">
        <f t="shared" si="180"/>
        <v>0.22465175735169579</v>
      </c>
      <c r="M323" s="705">
        <f t="shared" si="180"/>
        <v>0.6908644368176694</v>
      </c>
      <c r="N323" s="704">
        <f t="shared" si="180"/>
        <v>0.73982013327557561</v>
      </c>
    </row>
    <row r="324" spans="1:14" x14ac:dyDescent="0.2">
      <c r="A324" s="709"/>
      <c r="B324" s="708"/>
      <c r="C324" s="707"/>
      <c r="D324" s="706"/>
      <c r="E324" s="705"/>
      <c r="F324" s="705"/>
      <c r="G324" s="704"/>
      <c r="H324" s="2"/>
      <c r="I324" s="709"/>
      <c r="J324" s="708"/>
      <c r="K324" s="707"/>
      <c r="L324" s="706"/>
      <c r="M324" s="705"/>
      <c r="N324" s="704"/>
    </row>
    <row r="325" spans="1:14" x14ac:dyDescent="0.2">
      <c r="A325" s="715" t="s">
        <v>781</v>
      </c>
      <c r="B325" s="714"/>
      <c r="C325" s="713">
        <f t="shared" ref="C325:G332" si="181">C164/C$140*100</f>
        <v>0.5099056171051215</v>
      </c>
      <c r="D325" s="712">
        <f t="shared" si="181"/>
        <v>0.78699567193415787</v>
      </c>
      <c r="E325" s="711">
        <f t="shared" si="181"/>
        <v>0.48614469334563376</v>
      </c>
      <c r="F325" s="711">
        <f t="shared" si="181"/>
        <v>0.66351705419980966</v>
      </c>
      <c r="G325" s="710">
        <f t="shared" si="181"/>
        <v>0.72084188055569454</v>
      </c>
      <c r="H325" s="686"/>
      <c r="I325" s="715"/>
      <c r="J325" s="714"/>
      <c r="K325" s="713">
        <f t="shared" ref="K325:N332" si="182">K164/K$140*100</f>
        <v>0.78699567193415787</v>
      </c>
      <c r="L325" s="712">
        <f t="shared" si="182"/>
        <v>0.37999389944218798</v>
      </c>
      <c r="M325" s="711">
        <f t="shared" si="182"/>
        <v>0.46686487901769291</v>
      </c>
      <c r="N325" s="710">
        <f t="shared" si="182"/>
        <v>0.45775455092684997</v>
      </c>
    </row>
    <row r="326" spans="1:14" x14ac:dyDescent="0.2">
      <c r="A326" s="709" t="s">
        <v>780</v>
      </c>
      <c r="B326" s="708"/>
      <c r="C326" s="707">
        <f t="shared" si="181"/>
        <v>3.2556049399786485E-2</v>
      </c>
      <c r="D326" s="706">
        <f t="shared" si="181"/>
        <v>2.2711377109512716E-2</v>
      </c>
      <c r="E326" s="705">
        <f t="shared" si="181"/>
        <v>8.2763158656115436E-3</v>
      </c>
      <c r="F326" s="705">
        <f t="shared" si="181"/>
        <v>1.2108501447129827E-2</v>
      </c>
      <c r="G326" s="704">
        <f t="shared" si="181"/>
        <v>1.4120289299155561E-2</v>
      </c>
      <c r="H326" s="2"/>
      <c r="I326" s="709"/>
      <c r="J326" s="708"/>
      <c r="K326" s="707">
        <f t="shared" si="182"/>
        <v>4.2067664418756506E-2</v>
      </c>
      <c r="L326" s="706">
        <f t="shared" si="182"/>
        <v>1.8053521183611133E-2</v>
      </c>
      <c r="M326" s="705">
        <f t="shared" si="182"/>
        <v>1.7846798452147733E-2</v>
      </c>
      <c r="N326" s="704">
        <f t="shared" si="182"/>
        <v>1.7207893408953533E-2</v>
      </c>
    </row>
    <row r="327" spans="1:14" x14ac:dyDescent="0.2">
      <c r="A327" s="709" t="s">
        <v>321</v>
      </c>
      <c r="B327" s="708"/>
      <c r="C327" s="707">
        <f t="shared" si="181"/>
        <v>3.6914228430802942E-2</v>
      </c>
      <c r="D327" s="706">
        <f t="shared" si="181"/>
        <v>0.11538799032701802</v>
      </c>
      <c r="E327" s="705">
        <f t="shared" si="181"/>
        <v>3.8623909559012563E-2</v>
      </c>
      <c r="F327" s="705">
        <f t="shared" si="181"/>
        <v>3.2857484148151629E-2</v>
      </c>
      <c r="G327" s="704">
        <f t="shared" si="181"/>
        <v>4.1796056325500465E-2</v>
      </c>
      <c r="H327" s="2"/>
      <c r="I327" s="709"/>
      <c r="J327" s="708"/>
      <c r="K327" s="707">
        <f t="shared" si="182"/>
        <v>6.3771224169034579E-2</v>
      </c>
      <c r="L327" s="706">
        <f t="shared" si="182"/>
        <v>2.2404346755053949E-2</v>
      </c>
      <c r="M327" s="705">
        <f t="shared" si="182"/>
        <v>2.1525501359353442E-2</v>
      </c>
      <c r="N327" s="704">
        <f t="shared" si="182"/>
        <v>2.0199576895694241E-2</v>
      </c>
    </row>
    <row r="328" spans="1:14" x14ac:dyDescent="0.2">
      <c r="A328" s="709" t="s">
        <v>670</v>
      </c>
      <c r="B328" s="708"/>
      <c r="C328" s="707">
        <f t="shared" si="181"/>
        <v>2.0533165636064131E-2</v>
      </c>
      <c r="D328" s="706">
        <f t="shared" si="181"/>
        <v>3.5943335114111769E-2</v>
      </c>
      <c r="E328" s="705">
        <f t="shared" si="181"/>
        <v>1.865270968333916E-2</v>
      </c>
      <c r="F328" s="705">
        <f t="shared" si="181"/>
        <v>2.8103300395953521E-2</v>
      </c>
      <c r="G328" s="704">
        <f t="shared" si="181"/>
        <v>3.0260780618513144E-2</v>
      </c>
      <c r="H328" s="2"/>
      <c r="I328" s="709"/>
      <c r="J328" s="708"/>
      <c r="K328" s="707">
        <f t="shared" si="182"/>
        <v>3.5943335114111769E-2</v>
      </c>
      <c r="L328" s="706">
        <f t="shared" si="182"/>
        <v>1.4956390626898687E-2</v>
      </c>
      <c r="M328" s="705">
        <f t="shared" si="182"/>
        <v>1.2712810330039596E-2</v>
      </c>
      <c r="N328" s="704">
        <f t="shared" si="182"/>
        <v>1.4731797890851276E-2</v>
      </c>
    </row>
    <row r="329" spans="1:14" x14ac:dyDescent="0.2">
      <c r="A329" s="709" t="s">
        <v>320</v>
      </c>
      <c r="B329" s="708"/>
      <c r="C329" s="707">
        <f t="shared" si="181"/>
        <v>0.114526510039899</v>
      </c>
      <c r="D329" s="706">
        <f t="shared" si="181"/>
        <v>9.5971053317538607E-2</v>
      </c>
      <c r="E329" s="705">
        <f t="shared" si="181"/>
        <v>0.14458670912287749</v>
      </c>
      <c r="F329" s="705">
        <f t="shared" si="181"/>
        <v>0.16197671276333261</v>
      </c>
      <c r="G329" s="704">
        <f t="shared" si="181"/>
        <v>0.14749587231700606</v>
      </c>
      <c r="H329" s="2"/>
      <c r="I329" s="709"/>
      <c r="J329" s="708"/>
      <c r="K329" s="707">
        <f t="shared" si="182"/>
        <v>9.5971053317538607E-2</v>
      </c>
      <c r="L329" s="706">
        <f t="shared" si="182"/>
        <v>9.3048226982013149E-2</v>
      </c>
      <c r="M329" s="705">
        <f t="shared" si="182"/>
        <v>8.975583915592579E-2</v>
      </c>
      <c r="N329" s="704">
        <f t="shared" si="182"/>
        <v>8.6634016676706532E-2</v>
      </c>
    </row>
    <row r="330" spans="1:14" x14ac:dyDescent="0.2">
      <c r="A330" s="709" t="s">
        <v>779</v>
      </c>
      <c r="B330" s="708"/>
      <c r="C330" s="707">
        <f t="shared" si="181"/>
        <v>0.2176058201234064</v>
      </c>
      <c r="D330" s="706">
        <f t="shared" si="181"/>
        <v>0.31089423466530403</v>
      </c>
      <c r="E330" s="705">
        <f t="shared" si="181"/>
        <v>0.15297503465686602</v>
      </c>
      <c r="F330" s="705">
        <f t="shared" si="181"/>
        <v>0.19511813984091364</v>
      </c>
      <c r="G330" s="704">
        <f t="shared" si="181"/>
        <v>0.21481296175847631</v>
      </c>
      <c r="H330" s="2"/>
      <c r="I330" s="709"/>
      <c r="J330" s="708"/>
      <c r="K330" s="707">
        <f t="shared" si="182"/>
        <v>0.33025052197454779</v>
      </c>
      <c r="L330" s="706">
        <f t="shared" si="182"/>
        <v>0.18270863524103406</v>
      </c>
      <c r="M330" s="705">
        <f t="shared" si="182"/>
        <v>0.1998660211719871</v>
      </c>
      <c r="N330" s="704">
        <f t="shared" si="182"/>
        <v>0.1894014460279369</v>
      </c>
    </row>
    <row r="331" spans="1:14" x14ac:dyDescent="0.2">
      <c r="A331" s="709" t="s">
        <v>778</v>
      </c>
      <c r="B331" s="708"/>
      <c r="C331" s="707">
        <f t="shared" si="181"/>
        <v>7.1491154013367031E-2</v>
      </c>
      <c r="D331" s="706">
        <f t="shared" si="181"/>
        <v>0.12741727768013608</v>
      </c>
      <c r="E331" s="705">
        <f t="shared" si="181"/>
        <v>5.1030530281049202E-2</v>
      </c>
      <c r="F331" s="705">
        <f t="shared" si="181"/>
        <v>0.11653135317409032</v>
      </c>
      <c r="G331" s="704">
        <f t="shared" si="181"/>
        <v>0.14153977863388981</v>
      </c>
      <c r="H331" s="2"/>
      <c r="I331" s="709"/>
      <c r="J331" s="708"/>
      <c r="K331" s="707">
        <f t="shared" si="182"/>
        <v>0.17903404383811949</v>
      </c>
      <c r="L331" s="706">
        <f t="shared" si="182"/>
        <v>3.7650744202544238E-2</v>
      </c>
      <c r="M331" s="705">
        <f t="shared" si="182"/>
        <v>0.11532486699074372</v>
      </c>
      <c r="N331" s="704">
        <f t="shared" si="182"/>
        <v>0.12006585817372528</v>
      </c>
    </row>
    <row r="332" spans="1:14" x14ac:dyDescent="0.2">
      <c r="A332" s="703" t="s">
        <v>777</v>
      </c>
      <c r="B332" s="702"/>
      <c r="C332" s="701">
        <f t="shared" si="181"/>
        <v>1.6278689461795469E-2</v>
      </c>
      <c r="D332" s="700">
        <f t="shared" si="181"/>
        <v>7.8670403720536519E-2</v>
      </c>
      <c r="E332" s="699">
        <f t="shared" si="181"/>
        <v>7.1999484176877737E-2</v>
      </c>
      <c r="F332" s="699">
        <f t="shared" si="181"/>
        <v>0.11682156243023815</v>
      </c>
      <c r="G332" s="698">
        <f t="shared" si="181"/>
        <v>0.13081614160315316</v>
      </c>
      <c r="H332" s="2"/>
      <c r="I332" s="703"/>
      <c r="J332" s="702"/>
      <c r="K332" s="701">
        <f t="shared" si="182"/>
        <v>3.9957829102048932E-2</v>
      </c>
      <c r="L332" s="700">
        <f t="shared" si="182"/>
        <v>1.1172034451032762E-2</v>
      </c>
      <c r="M332" s="699">
        <f t="shared" si="182"/>
        <v>9.8330415574955053E-3</v>
      </c>
      <c r="N332" s="698">
        <f t="shared" si="182"/>
        <v>9.5139618529822174E-3</v>
      </c>
    </row>
  </sheetData>
  <mergeCells count="65">
    <mergeCell ref="I313:J313"/>
    <mergeCell ref="O2:R2"/>
    <mergeCell ref="Q175:Q176"/>
    <mergeCell ref="R175:R176"/>
    <mergeCell ref="O174:Q174"/>
    <mergeCell ref="M143:M144"/>
    <mergeCell ref="N143:N144"/>
    <mergeCell ref="R3:R4"/>
    <mergeCell ref="M175:M176"/>
    <mergeCell ref="N175:N176"/>
    <mergeCell ref="O175:O176"/>
    <mergeCell ref="P175:P176"/>
    <mergeCell ref="K313:K314"/>
    <mergeCell ref="L313:L314"/>
    <mergeCell ref="M313:M314"/>
    <mergeCell ref="N313:N314"/>
    <mergeCell ref="C313:C314"/>
    <mergeCell ref="D313:D314"/>
    <mergeCell ref="E313:E314"/>
    <mergeCell ref="F313:F314"/>
    <mergeCell ref="G313:G314"/>
    <mergeCell ref="B175:B176"/>
    <mergeCell ref="C175:C176"/>
    <mergeCell ref="D175:D176"/>
    <mergeCell ref="E175:E176"/>
    <mergeCell ref="F175:F176"/>
    <mergeCell ref="G175:G176"/>
    <mergeCell ref="I175:J175"/>
    <mergeCell ref="K175:K176"/>
    <mergeCell ref="L175:L176"/>
    <mergeCell ref="L143:L144"/>
    <mergeCell ref="I143:J143"/>
    <mergeCell ref="K143:K144"/>
    <mergeCell ref="A174:B174"/>
    <mergeCell ref="D174:G174"/>
    <mergeCell ref="I174:N174"/>
    <mergeCell ref="V3:V4"/>
    <mergeCell ref="U3:U4"/>
    <mergeCell ref="G3:G4"/>
    <mergeCell ref="I3:J3"/>
    <mergeCell ref="K3:K4"/>
    <mergeCell ref="B143:B144"/>
    <mergeCell ref="C143:C144"/>
    <mergeCell ref="D143:D144"/>
    <mergeCell ref="E143:E144"/>
    <mergeCell ref="F143:F144"/>
    <mergeCell ref="G143:G144"/>
    <mergeCell ref="O3:O4"/>
    <mergeCell ref="P3:P4"/>
    <mergeCell ref="A1:G1"/>
    <mergeCell ref="T2:W2"/>
    <mergeCell ref="B3:B4"/>
    <mergeCell ref="C3:C4"/>
    <mergeCell ref="D3:D4"/>
    <mergeCell ref="E3:E4"/>
    <mergeCell ref="F3:F4"/>
    <mergeCell ref="T3:T4"/>
    <mergeCell ref="Q3:Q4"/>
    <mergeCell ref="N3:N4"/>
    <mergeCell ref="W3:W4"/>
    <mergeCell ref="L3:L4"/>
    <mergeCell ref="M3:M4"/>
    <mergeCell ref="A2:B2"/>
    <mergeCell ref="D2:G2"/>
    <mergeCell ref="I2:N2"/>
  </mergeCells>
  <pageMargins left="0.7" right="0.7" top="0.75" bottom="0.75" header="0.3" footer="0.3"/>
  <pageSetup paperSize="9" scale="18" orientation="portrait" r:id="rId1"/>
  <ignoredErrors>
    <ignoredError sqref="I21:W25 I17:J20 I141:W1048576 I26:J140" formulaRange="1"/>
    <ignoredError sqref="K17:W20 K26:W140" formula="1" formulaRange="1"/>
    <ignoredError sqref="K6:W16" 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4"/>
  <sheetViews>
    <sheetView showGridLines="0" workbookViewId="0">
      <selection sqref="A1:G1"/>
    </sheetView>
  </sheetViews>
  <sheetFormatPr defaultRowHeight="15" customHeight="1" x14ac:dyDescent="0.2"/>
  <cols>
    <col min="1" max="1" width="44.5703125" style="94" customWidth="1"/>
    <col min="2" max="2" width="9.28515625" style="94" customWidth="1"/>
    <col min="3" max="3" width="10.42578125" style="94" customWidth="1"/>
    <col min="4" max="16384" width="9.140625" style="94"/>
  </cols>
  <sheetData>
    <row r="1" spans="1:10" ht="15" customHeight="1" x14ac:dyDescent="0.2">
      <c r="A1" s="1162" t="s">
        <v>223</v>
      </c>
      <c r="B1" s="1162"/>
      <c r="C1" s="1162"/>
      <c r="D1" s="1162"/>
      <c r="E1" s="1162"/>
      <c r="F1" s="1162"/>
      <c r="G1" s="1162"/>
    </row>
    <row r="2" spans="1:10" ht="15" customHeight="1" x14ac:dyDescent="0.2">
      <c r="A2" s="176"/>
      <c r="B2" s="175">
        <v>2013</v>
      </c>
      <c r="C2" s="130">
        <v>2014</v>
      </c>
      <c r="D2" s="129" t="s">
        <v>76</v>
      </c>
      <c r="E2" s="129" t="s">
        <v>77</v>
      </c>
      <c r="F2" s="129" t="s">
        <v>78</v>
      </c>
      <c r="G2" s="129" t="s">
        <v>79</v>
      </c>
      <c r="H2" s="151"/>
      <c r="I2" s="154"/>
      <c r="J2" s="154"/>
    </row>
    <row r="3" spans="1:10" ht="15" customHeight="1" x14ac:dyDescent="0.2">
      <c r="A3" s="111" t="s">
        <v>194</v>
      </c>
      <c r="B3" s="174">
        <v>-2.6461777664010744</v>
      </c>
      <c r="C3" s="174">
        <v>-2.7759887772050207</v>
      </c>
      <c r="D3" s="174">
        <v>-2.7407546505026361</v>
      </c>
      <c r="E3" s="174">
        <v>-1.9299975445074609</v>
      </c>
      <c r="F3" s="174">
        <v>-0.42003956478966359</v>
      </c>
      <c r="G3" s="174">
        <v>0</v>
      </c>
      <c r="H3" s="95"/>
    </row>
    <row r="4" spans="1:10" ht="15" customHeight="1" x14ac:dyDescent="0.2">
      <c r="A4" s="110" t="s">
        <v>193</v>
      </c>
      <c r="B4" s="160">
        <v>-0.47983798197956457</v>
      </c>
      <c r="C4" s="160">
        <v>-7.6697773658431306E-2</v>
      </c>
      <c r="D4" s="160">
        <v>-8.4363391089945131E-2</v>
      </c>
      <c r="E4" s="160">
        <v>1.8602382429018623E-2</v>
      </c>
      <c r="F4" s="160">
        <v>-4.318254174920972E-2</v>
      </c>
      <c r="G4" s="160">
        <v>-8.3572680733977084E-2</v>
      </c>
      <c r="H4" s="95"/>
      <c r="I4" s="162"/>
      <c r="J4" s="162"/>
    </row>
    <row r="5" spans="1:10" ht="15" customHeight="1" x14ac:dyDescent="0.2">
      <c r="A5" s="110" t="s">
        <v>192</v>
      </c>
      <c r="B5" s="160">
        <v>0.17422009605187438</v>
      </c>
      <c r="C5" s="160">
        <v>6.9204731919853657E-2</v>
      </c>
      <c r="D5" s="160">
        <v>0.18583780794754656</v>
      </c>
      <c r="E5" s="160">
        <v>0.10484356722022733</v>
      </c>
      <c r="F5" s="160">
        <v>0.12878236816074251</v>
      </c>
      <c r="G5" s="160">
        <v>0.1232835032256643</v>
      </c>
      <c r="H5" s="95"/>
      <c r="I5" s="162"/>
      <c r="J5" s="162"/>
    </row>
    <row r="6" spans="1:10" ht="15" customHeight="1" x14ac:dyDescent="0.2">
      <c r="A6" s="105" t="s">
        <v>191</v>
      </c>
      <c r="B6" s="173">
        <f t="shared" ref="B6:G6" si="0">B3-B4-B5</f>
        <v>-2.3405598804733843</v>
      </c>
      <c r="C6" s="173">
        <f t="shared" si="0"/>
        <v>-2.768495735466443</v>
      </c>
      <c r="D6" s="173">
        <f t="shared" si="0"/>
        <v>-2.8422290673602375</v>
      </c>
      <c r="E6" s="173">
        <f t="shared" si="0"/>
        <v>-2.0534434941567068</v>
      </c>
      <c r="F6" s="173">
        <f t="shared" si="0"/>
        <v>-0.50563939120119639</v>
      </c>
      <c r="G6" s="173">
        <f t="shared" si="0"/>
        <v>-3.9710822491687212E-2</v>
      </c>
      <c r="H6" s="95"/>
      <c r="I6" s="162"/>
      <c r="J6" s="162"/>
    </row>
    <row r="7" spans="1:10" ht="15" customHeight="1" x14ac:dyDescent="0.2">
      <c r="A7" s="172" t="s">
        <v>222</v>
      </c>
      <c r="B7" s="167">
        <v>2.1009011001693962</v>
      </c>
      <c r="C7" s="167">
        <f>C6-B6</f>
        <v>-0.42793585499305875</v>
      </c>
      <c r="D7" s="167">
        <f>D6-C6</f>
        <v>-7.3733331893794496E-2</v>
      </c>
      <c r="E7" s="167">
        <f>E6-D6</f>
        <v>0.78878557320353071</v>
      </c>
      <c r="F7" s="167">
        <f>F6-E6</f>
        <v>1.5478041029555105</v>
      </c>
      <c r="G7" s="167">
        <f>G6-F6</f>
        <v>0.46592856870950916</v>
      </c>
      <c r="I7" s="169"/>
      <c r="J7" s="162"/>
    </row>
    <row r="8" spans="1:10" ht="15" customHeight="1" x14ac:dyDescent="0.2">
      <c r="A8" s="171" t="s">
        <v>221</v>
      </c>
      <c r="B8" s="170"/>
      <c r="C8" s="170"/>
      <c r="D8" s="170">
        <v>-2.7</v>
      </c>
      <c r="E8" s="170">
        <v>-2.5</v>
      </c>
      <c r="F8" s="170">
        <v>-2.27</v>
      </c>
      <c r="G8" s="170">
        <v>-1.95</v>
      </c>
      <c r="I8" s="162"/>
      <c r="J8" s="162"/>
    </row>
    <row r="9" spans="1:10" ht="15" customHeight="1" x14ac:dyDescent="0.2">
      <c r="A9" s="105" t="s">
        <v>220</v>
      </c>
      <c r="B9" s="141"/>
      <c r="C9" s="141"/>
      <c r="D9" s="141"/>
      <c r="E9" s="141">
        <v>0.26875174506432797</v>
      </c>
      <c r="F9" s="141">
        <v>0.33744288848784598</v>
      </c>
      <c r="G9" s="141">
        <v>0.34</v>
      </c>
      <c r="I9" s="169"/>
      <c r="J9" s="162"/>
    </row>
    <row r="10" spans="1:10" ht="15" customHeight="1" x14ac:dyDescent="0.2">
      <c r="A10" s="168" t="s">
        <v>219</v>
      </c>
      <c r="B10" s="167"/>
      <c r="C10" s="167"/>
      <c r="D10" s="167">
        <f>D3-D8</f>
        <v>-4.0754650502635936E-2</v>
      </c>
      <c r="E10" s="167">
        <f>E3-E8</f>
        <v>0.57000245549253914</v>
      </c>
      <c r="F10" s="167">
        <f>F3-F8</f>
        <v>1.8499604352103365</v>
      </c>
      <c r="G10" s="167">
        <f>G3-G8</f>
        <v>1.95</v>
      </c>
      <c r="I10" s="162"/>
      <c r="J10" s="162"/>
    </row>
    <row r="11" spans="1:10" ht="15" customHeight="1" x14ac:dyDescent="0.2">
      <c r="A11" s="166" t="s">
        <v>218</v>
      </c>
      <c r="B11" s="165"/>
      <c r="C11" s="165"/>
      <c r="D11" s="165"/>
      <c r="E11" s="165">
        <f>E10-D10</f>
        <v>0.61075710599517508</v>
      </c>
      <c r="F11" s="165">
        <f>F10-E10</f>
        <v>1.2799579797177973</v>
      </c>
      <c r="G11" s="165">
        <f>G10-F10</f>
        <v>0.10003956478966347</v>
      </c>
      <c r="I11" s="162"/>
      <c r="J11" s="162"/>
    </row>
    <row r="12" spans="1:10" ht="15" customHeight="1" x14ac:dyDescent="0.2">
      <c r="A12" s="100" t="s">
        <v>217</v>
      </c>
      <c r="B12" s="164"/>
      <c r="C12" s="164"/>
      <c r="D12" s="164"/>
      <c r="E12" s="164">
        <f>E7-E9</f>
        <v>0.52003382813920274</v>
      </c>
      <c r="F12" s="164">
        <f>F7-F9</f>
        <v>1.2103612144676645</v>
      </c>
      <c r="G12" s="164">
        <f>G7-G9</f>
        <v>0.12592856870950914</v>
      </c>
      <c r="I12" s="163"/>
      <c r="J12" s="162"/>
    </row>
    <row r="13" spans="1:10" ht="15" customHeight="1" x14ac:dyDescent="0.2">
      <c r="A13" s="161" t="s">
        <v>216</v>
      </c>
      <c r="B13" s="160">
        <v>0.43592572623481673</v>
      </c>
      <c r="C13" s="160">
        <v>-8.3066791914790994E-2</v>
      </c>
      <c r="D13" s="160">
        <v>-4.2551077592346914E-2</v>
      </c>
      <c r="E13" s="160">
        <v>4.2241830749080764E-2</v>
      </c>
      <c r="F13" s="160">
        <v>-7.0849299920602876E-2</v>
      </c>
      <c r="G13" s="160">
        <v>-9.0330811646008591E-3</v>
      </c>
      <c r="I13" s="162"/>
      <c r="J13" s="162"/>
    </row>
    <row r="14" spans="1:10" ht="15" customHeight="1" x14ac:dyDescent="0.2">
      <c r="A14" s="161" t="s">
        <v>215</v>
      </c>
      <c r="B14" s="160">
        <v>-0.13856467135059811</v>
      </c>
      <c r="C14" s="160">
        <v>-6.1354703506660835E-4</v>
      </c>
      <c r="D14" s="160">
        <v>2.2775362139865196E-4</v>
      </c>
      <c r="E14" s="160">
        <v>3.5949971695786453E-3</v>
      </c>
      <c r="F14" s="160">
        <v>7.6214659002635243E-3</v>
      </c>
      <c r="G14" s="160">
        <v>7.9368857315504082E-3</v>
      </c>
    </row>
    <row r="15" spans="1:10" ht="15" customHeight="1" x14ac:dyDescent="0.2">
      <c r="A15" s="159" t="s">
        <v>214</v>
      </c>
      <c r="B15" s="158">
        <v>-0.10626594649201593</v>
      </c>
      <c r="C15" s="158">
        <v>-3.2876023844696345E-2</v>
      </c>
      <c r="D15" s="158">
        <v>0.26155166630061677</v>
      </c>
      <c r="E15" s="158">
        <v>9.7763855252652521E-2</v>
      </c>
      <c r="F15" s="158">
        <v>0.13826487488881156</v>
      </c>
      <c r="G15" s="158">
        <v>1.265582974539492E-2</v>
      </c>
    </row>
    <row r="16" spans="1:10" ht="15" customHeight="1" x14ac:dyDescent="0.2">
      <c r="G16" s="157" t="s">
        <v>187</v>
      </c>
      <c r="J16" s="156"/>
    </row>
    <row r="17" spans="1:10" ht="15" customHeight="1" x14ac:dyDescent="0.2">
      <c r="C17" s="155"/>
      <c r="D17" s="155"/>
      <c r="E17" s="155"/>
      <c r="F17" s="155"/>
      <c r="G17" s="155"/>
    </row>
    <row r="19" spans="1:10" ht="15" customHeight="1" x14ac:dyDescent="0.2">
      <c r="A19" s="1187"/>
      <c r="B19" s="1187"/>
      <c r="C19" s="1187"/>
      <c r="D19" s="1187"/>
      <c r="E19" s="1187"/>
      <c r="F19" s="1187"/>
      <c r="I19" s="154"/>
      <c r="J19" s="154"/>
    </row>
    <row r="20" spans="1:10" ht="15" customHeight="1" x14ac:dyDescent="0.2">
      <c r="A20" s="153"/>
      <c r="B20" s="153"/>
      <c r="C20" s="152"/>
      <c r="D20" s="152"/>
      <c r="E20" s="152"/>
      <c r="F20" s="152"/>
      <c r="H20" s="151"/>
    </row>
    <row r="21" spans="1:10" ht="15" customHeight="1" x14ac:dyDescent="0.2">
      <c r="A21" s="147"/>
      <c r="B21" s="147"/>
      <c r="C21" s="150"/>
      <c r="D21" s="150"/>
      <c r="E21" s="150"/>
      <c r="F21" s="150"/>
    </row>
    <row r="22" spans="1:10" ht="15" customHeight="1" x14ac:dyDescent="0.2">
      <c r="A22" s="149"/>
      <c r="B22" s="149"/>
      <c r="C22" s="148"/>
      <c r="D22" s="148"/>
      <c r="E22" s="148"/>
      <c r="F22" s="148"/>
    </row>
    <row r="23" spans="1:10" ht="15" customHeight="1" x14ac:dyDescent="0.2">
      <c r="A23" s="149"/>
      <c r="B23" s="149"/>
      <c r="C23" s="148"/>
      <c r="D23" s="148"/>
      <c r="E23" s="148"/>
      <c r="F23" s="148"/>
    </row>
    <row r="24" spans="1:10" ht="15" customHeight="1" x14ac:dyDescent="0.2">
      <c r="A24" s="147"/>
      <c r="B24" s="147"/>
      <c r="C24" s="146"/>
      <c r="D24" s="145"/>
      <c r="E24" s="144"/>
      <c r="F24" s="144"/>
    </row>
    <row r="25" spans="1:10" ht="15" customHeight="1" x14ac:dyDescent="0.2">
      <c r="A25" s="143"/>
      <c r="B25" s="143"/>
      <c r="C25" s="142"/>
      <c r="D25" s="135"/>
      <c r="E25" s="135"/>
      <c r="F25" s="142"/>
    </row>
    <row r="26" spans="1:10" ht="15" customHeight="1" x14ac:dyDescent="0.2">
      <c r="A26" s="140"/>
      <c r="B26" s="140"/>
      <c r="C26" s="139"/>
      <c r="D26" s="141"/>
      <c r="E26" s="139"/>
      <c r="F26" s="139"/>
    </row>
    <row r="27" spans="1:10" ht="15" customHeight="1" x14ac:dyDescent="0.2">
      <c r="A27" s="140"/>
      <c r="B27" s="140"/>
      <c r="C27" s="139"/>
      <c r="D27" s="139"/>
      <c r="E27" s="139"/>
      <c r="F27" s="139"/>
    </row>
    <row r="28" spans="1:10" ht="15" customHeight="1" x14ac:dyDescent="0.2">
      <c r="A28" s="136"/>
      <c r="B28" s="136"/>
      <c r="C28" s="135"/>
      <c r="D28" s="135"/>
      <c r="E28" s="135"/>
      <c r="F28" s="135"/>
    </row>
    <row r="29" spans="1:10" ht="15" customHeight="1" x14ac:dyDescent="0.2">
      <c r="A29" s="138"/>
      <c r="B29" s="138"/>
      <c r="C29" s="137"/>
      <c r="D29" s="137"/>
      <c r="E29" s="137"/>
      <c r="F29" s="137"/>
    </row>
    <row r="30" spans="1:10" ht="15" customHeight="1" x14ac:dyDescent="0.2">
      <c r="A30" s="136"/>
      <c r="B30" s="136"/>
      <c r="C30" s="135"/>
      <c r="D30" s="135"/>
      <c r="E30" s="135"/>
      <c r="F30" s="135"/>
    </row>
    <row r="31" spans="1:10" ht="15" customHeight="1" x14ac:dyDescent="0.2">
      <c r="A31" s="134"/>
      <c r="B31" s="134"/>
      <c r="C31" s="133"/>
      <c r="D31" s="133"/>
      <c r="E31" s="133"/>
      <c r="F31" s="133"/>
    </row>
    <row r="32" spans="1:10" ht="15" customHeight="1" x14ac:dyDescent="0.2">
      <c r="A32" s="134"/>
      <c r="B32" s="134"/>
      <c r="C32" s="133"/>
      <c r="D32" s="133"/>
      <c r="E32" s="133"/>
      <c r="F32" s="133"/>
    </row>
    <row r="33" spans="1:6" ht="15" customHeight="1" x14ac:dyDescent="0.2">
      <c r="A33" s="134"/>
      <c r="B33" s="134"/>
      <c r="C33" s="133"/>
      <c r="D33" s="133"/>
      <c r="E33" s="133"/>
      <c r="F33" s="133"/>
    </row>
    <row r="34" spans="1:6" ht="15" customHeight="1" x14ac:dyDescent="0.2">
      <c r="A34" s="132"/>
      <c r="B34" s="132"/>
      <c r="C34" s="132"/>
      <c r="D34" s="1188"/>
      <c r="E34" s="1188"/>
      <c r="F34" s="1188"/>
    </row>
  </sheetData>
  <mergeCells count="3">
    <mergeCell ref="A19:F19"/>
    <mergeCell ref="D34:F34"/>
    <mergeCell ref="A1:G1"/>
  </mergeCells>
  <pageMargins left="0.7" right="0.7" top="0.75" bottom="0.75" header="0.3" footer="0.3"/>
  <pageSetup paperSize="9" scale="7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showGridLines="0" workbookViewId="0">
      <selection sqref="A1:B1"/>
    </sheetView>
  </sheetViews>
  <sheetFormatPr defaultRowHeight="15" customHeight="1" x14ac:dyDescent="0.25"/>
  <cols>
    <col min="1" max="1" width="49.7109375" customWidth="1"/>
    <col min="4" max="4" width="9.42578125" bestFit="1" customWidth="1"/>
  </cols>
  <sheetData>
    <row r="1" spans="1:2" ht="15" customHeight="1" x14ac:dyDescent="0.25">
      <c r="A1" s="1189" t="s">
        <v>437</v>
      </c>
      <c r="B1" s="1189"/>
    </row>
    <row r="2" spans="1:2" ht="15" customHeight="1" x14ac:dyDescent="0.25">
      <c r="A2" s="380"/>
      <c r="B2" s="380" t="s">
        <v>4</v>
      </c>
    </row>
    <row r="3" spans="1:2" ht="15" customHeight="1" x14ac:dyDescent="0.25">
      <c r="A3" s="1130" t="s">
        <v>436</v>
      </c>
      <c r="B3" s="1137">
        <f>'T24'!B3</f>
        <v>-2.7407547919715278</v>
      </c>
    </row>
    <row r="4" spans="1:2" ht="15" customHeight="1" x14ac:dyDescent="0.25">
      <c r="A4" s="1130" t="s">
        <v>1025</v>
      </c>
      <c r="B4" s="1137">
        <f>'T24'!B4-'T24'!B11</f>
        <v>0.21363789003988884</v>
      </c>
    </row>
    <row r="5" spans="1:2" ht="15" customHeight="1" x14ac:dyDescent="0.25">
      <c r="A5" s="547" t="s">
        <v>1026</v>
      </c>
      <c r="B5" s="1137">
        <f>B3-B4</f>
        <v>-2.9543926820114166</v>
      </c>
    </row>
    <row r="6" spans="1:2" ht="15" customHeight="1" x14ac:dyDescent="0.25">
      <c r="A6" s="1130" t="s">
        <v>435</v>
      </c>
      <c r="B6" s="1137">
        <f>'T24'!B15</f>
        <v>0.42182373378583948</v>
      </c>
    </row>
    <row r="7" spans="1:2" ht="15" customHeight="1" x14ac:dyDescent="0.25">
      <c r="A7" s="1131" t="s">
        <v>434</v>
      </c>
      <c r="B7" s="1138">
        <f>'T24'!B16</f>
        <v>0.40700177249196967</v>
      </c>
    </row>
    <row r="8" spans="1:2" ht="15" customHeight="1" x14ac:dyDescent="0.25">
      <c r="A8" s="1130" t="s">
        <v>433</v>
      </c>
      <c r="B8" s="1137">
        <f>'T24'!B23</f>
        <v>0.60256793559350896</v>
      </c>
    </row>
    <row r="9" spans="1:2" ht="15" customHeight="1" x14ac:dyDescent="0.25">
      <c r="A9" s="1132" t="s">
        <v>1027</v>
      </c>
      <c r="B9" s="1137">
        <f>'T24'!B24</f>
        <v>-0.36017076699401407</v>
      </c>
    </row>
    <row r="10" spans="1:2" ht="15" customHeight="1" x14ac:dyDescent="0.25">
      <c r="A10" s="1133" t="s">
        <v>432</v>
      </c>
      <c r="B10" s="1138">
        <f>'T24'!B25</f>
        <v>-0.16186033571132616</v>
      </c>
    </row>
    <row r="11" spans="1:2" ht="15" customHeight="1" x14ac:dyDescent="0.25">
      <c r="A11" s="1133" t="s">
        <v>431</v>
      </c>
      <c r="B11" s="1138">
        <f>'T24'!B26</f>
        <v>-0.14631521256624483</v>
      </c>
    </row>
    <row r="12" spans="1:2" ht="15" customHeight="1" x14ac:dyDescent="0.25">
      <c r="A12" s="1133" t="s">
        <v>430</v>
      </c>
      <c r="B12" s="1138">
        <f>'T24'!B27</f>
        <v>-9.5476875996617389E-2</v>
      </c>
    </row>
    <row r="13" spans="1:2" ht="15" customHeight="1" x14ac:dyDescent="0.25">
      <c r="A13" s="1133" t="s">
        <v>429</v>
      </c>
      <c r="B13" s="1138">
        <f>'T24'!B28</f>
        <v>4.3481657280174259E-2</v>
      </c>
    </row>
    <row r="14" spans="1:2" ht="15" customHeight="1" x14ac:dyDescent="0.25">
      <c r="A14" s="1132" t="s">
        <v>1028</v>
      </c>
      <c r="B14" s="18">
        <f>'T24'!B29</f>
        <v>0.96273870258752303</v>
      </c>
    </row>
    <row r="15" spans="1:2" ht="15" customHeight="1" x14ac:dyDescent="0.25">
      <c r="A15" s="1133" t="s">
        <v>335</v>
      </c>
      <c r="B15" s="1138">
        <f>'T24'!B30</f>
        <v>0.18565458271981344</v>
      </c>
    </row>
    <row r="16" spans="1:2" ht="15" customHeight="1" x14ac:dyDescent="0.25">
      <c r="A16" s="1133" t="s">
        <v>428</v>
      </c>
      <c r="B16" s="1138">
        <f>'T24'!B31</f>
        <v>0.18102496757364572</v>
      </c>
    </row>
    <row r="17" spans="1:2" ht="15" customHeight="1" x14ac:dyDescent="0.25">
      <c r="A17" s="1133" t="s">
        <v>321</v>
      </c>
      <c r="B17" s="1138">
        <f>'T24'!B32</f>
        <v>0.2776721191815939</v>
      </c>
    </row>
    <row r="18" spans="1:2" ht="15" customHeight="1" x14ac:dyDescent="0.25">
      <c r="A18" s="1133" t="s">
        <v>427</v>
      </c>
      <c r="B18" s="1138">
        <f>'T24'!B33</f>
        <v>0.37912085537321788</v>
      </c>
    </row>
    <row r="19" spans="1:2" ht="15" customHeight="1" x14ac:dyDescent="0.25">
      <c r="A19" s="1133" t="s">
        <v>426</v>
      </c>
      <c r="B19" s="1138">
        <f>'T24'!B34</f>
        <v>-0.10615126308124712</v>
      </c>
    </row>
    <row r="20" spans="1:2" ht="15" customHeight="1" x14ac:dyDescent="0.25">
      <c r="A20" s="1133" t="s">
        <v>1</v>
      </c>
      <c r="B20" s="1138">
        <f>'T24'!B35</f>
        <v>4.5417440820499144E-2</v>
      </c>
    </row>
    <row r="21" spans="1:2" ht="15" customHeight="1" x14ac:dyDescent="0.25">
      <c r="A21" s="1141" t="s">
        <v>425</v>
      </c>
      <c r="B21" s="1140">
        <f>B5+B6+B8</f>
        <v>-1.9300010126320681</v>
      </c>
    </row>
    <row r="22" spans="1:2" ht="15" customHeight="1" x14ac:dyDescent="0.25">
      <c r="A22" s="1190" t="s">
        <v>254</v>
      </c>
      <c r="B22" s="1191"/>
    </row>
  </sheetData>
  <mergeCells count="2">
    <mergeCell ref="A1:B1"/>
    <mergeCell ref="A22:B2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showGridLines="0" workbookViewId="0">
      <selection sqref="A1:F1"/>
    </sheetView>
  </sheetViews>
  <sheetFormatPr defaultRowHeight="15" x14ac:dyDescent="0.25"/>
  <cols>
    <col min="1" max="1" width="39.85546875" customWidth="1"/>
    <col min="2" max="4" width="10.85546875" customWidth="1"/>
    <col min="5" max="5" width="15.42578125" customWidth="1"/>
  </cols>
  <sheetData>
    <row r="1" spans="1:8" ht="14.25" customHeight="1" x14ac:dyDescent="0.25">
      <c r="A1" s="1192" t="s">
        <v>462</v>
      </c>
      <c r="B1" s="1192"/>
      <c r="C1" s="1192"/>
      <c r="D1" s="1192"/>
      <c r="E1" s="1192"/>
      <c r="F1" s="1192"/>
    </row>
    <row r="2" spans="1:8" x14ac:dyDescent="0.25">
      <c r="A2" s="431" t="s">
        <v>461</v>
      </c>
      <c r="B2" s="430">
        <v>2016</v>
      </c>
      <c r="C2" s="429">
        <v>2017</v>
      </c>
      <c r="D2" s="429">
        <v>2018</v>
      </c>
      <c r="E2" s="1207" t="s">
        <v>460</v>
      </c>
      <c r="F2" s="1208"/>
    </row>
    <row r="3" spans="1:8" x14ac:dyDescent="0.25">
      <c r="A3" s="423" t="s">
        <v>459</v>
      </c>
      <c r="B3" s="398">
        <f>SUM(B4:B6)</f>
        <v>171</v>
      </c>
      <c r="C3" s="398">
        <f>SUM(C4:C5)</f>
        <v>154</v>
      </c>
      <c r="D3" s="428">
        <f>SUM(D4:D5)</f>
        <v>145</v>
      </c>
      <c r="E3" s="427"/>
      <c r="F3" s="426"/>
    </row>
    <row r="4" spans="1:8" x14ac:dyDescent="0.25">
      <c r="A4" s="420" t="s">
        <v>458</v>
      </c>
      <c r="B4" s="424">
        <v>119</v>
      </c>
      <c r="C4" s="424">
        <v>115</v>
      </c>
      <c r="D4" s="425">
        <v>117</v>
      </c>
      <c r="E4" s="1212"/>
      <c r="F4" s="1213"/>
    </row>
    <row r="5" spans="1:8" ht="15" customHeight="1" x14ac:dyDescent="0.25">
      <c r="A5" s="420" t="s">
        <v>457</v>
      </c>
      <c r="B5" s="424">
        <v>52</v>
      </c>
      <c r="C5" s="424">
        <v>39</v>
      </c>
      <c r="D5" s="424">
        <v>28</v>
      </c>
      <c r="E5" s="1212"/>
      <c r="F5" s="1213"/>
    </row>
    <row r="6" spans="1:8" x14ac:dyDescent="0.25">
      <c r="A6" s="418" t="s">
        <v>456</v>
      </c>
      <c r="B6" s="416">
        <v>0</v>
      </c>
      <c r="C6" s="1216" t="s">
        <v>414</v>
      </c>
      <c r="D6" s="1217"/>
      <c r="E6" s="1212"/>
      <c r="F6" s="1213"/>
    </row>
    <row r="7" spans="1:8" x14ac:dyDescent="0.25">
      <c r="A7" s="392" t="s">
        <v>455</v>
      </c>
      <c r="B7" s="1193" t="s">
        <v>414</v>
      </c>
      <c r="C7" s="1194"/>
      <c r="D7" s="1195"/>
      <c r="E7" s="410"/>
      <c r="F7" s="400"/>
    </row>
    <row r="8" spans="1:8" x14ac:dyDescent="0.25">
      <c r="A8" s="423" t="s">
        <v>454</v>
      </c>
      <c r="B8" s="421">
        <f>SUM(B9:B10)</f>
        <v>145</v>
      </c>
      <c r="C8" s="422">
        <f>SUM(C9:C10)</f>
        <v>245</v>
      </c>
      <c r="D8" s="421">
        <f>SUM(D9:D10)</f>
        <v>185</v>
      </c>
      <c r="E8" s="1214" t="s">
        <v>453</v>
      </c>
      <c r="F8" s="1215" t="s">
        <v>452</v>
      </c>
    </row>
    <row r="9" spans="1:8" ht="24" x14ac:dyDescent="0.25">
      <c r="A9" s="420" t="s">
        <v>451</v>
      </c>
      <c r="B9" s="419">
        <v>120</v>
      </c>
      <c r="C9" s="417">
        <v>220</v>
      </c>
      <c r="D9" s="419">
        <v>160</v>
      </c>
      <c r="E9" s="1214"/>
      <c r="F9" s="1215"/>
    </row>
    <row r="10" spans="1:8" ht="24" x14ac:dyDescent="0.25">
      <c r="A10" s="418" t="s">
        <v>450</v>
      </c>
      <c r="B10" s="416">
        <v>25</v>
      </c>
      <c r="C10" s="417">
        <v>25</v>
      </c>
      <c r="D10" s="416">
        <v>25</v>
      </c>
      <c r="E10" s="1214"/>
      <c r="F10" s="1215"/>
    </row>
    <row r="11" spans="1:8" x14ac:dyDescent="0.25">
      <c r="A11" s="399" t="s">
        <v>449</v>
      </c>
      <c r="B11" s="415" t="s">
        <v>418</v>
      </c>
      <c r="C11" s="1199" t="s">
        <v>414</v>
      </c>
      <c r="D11" s="1200"/>
      <c r="E11" s="410"/>
      <c r="F11" s="400"/>
    </row>
    <row r="12" spans="1:8" s="351" customFormat="1" ht="24" x14ac:dyDescent="0.25">
      <c r="A12" s="414" t="s">
        <v>448</v>
      </c>
      <c r="B12" s="413" t="s">
        <v>414</v>
      </c>
      <c r="C12" s="412" t="s">
        <v>189</v>
      </c>
      <c r="D12" s="411" t="s">
        <v>189</v>
      </c>
      <c r="E12" s="410"/>
      <c r="F12" s="400"/>
    </row>
    <row r="13" spans="1:8" s="351" customFormat="1" ht="24.75" x14ac:dyDescent="0.25">
      <c r="A13" s="409" t="s">
        <v>447</v>
      </c>
      <c r="B13" s="408" t="s">
        <v>446</v>
      </c>
      <c r="C13" s="407" t="s">
        <v>189</v>
      </c>
      <c r="D13" s="406" t="s">
        <v>189</v>
      </c>
      <c r="E13" s="394"/>
      <c r="F13" s="400"/>
    </row>
    <row r="14" spans="1:8" s="351" customFormat="1" ht="24" x14ac:dyDescent="0.25">
      <c r="A14" s="405" t="s">
        <v>445</v>
      </c>
      <c r="B14" s="404">
        <f>(68-15.2)/2</f>
        <v>26.4</v>
      </c>
      <c r="C14" s="404">
        <f>B14</f>
        <v>26.4</v>
      </c>
      <c r="D14" s="403" t="s">
        <v>189</v>
      </c>
      <c r="E14" s="394"/>
      <c r="F14" s="400"/>
      <c r="H14" s="402"/>
    </row>
    <row r="15" spans="1:8" s="351" customFormat="1" ht="24" x14ac:dyDescent="0.25">
      <c r="A15" s="401" t="s">
        <v>444</v>
      </c>
      <c r="B15" s="1196" t="s">
        <v>414</v>
      </c>
      <c r="C15" s="1197"/>
      <c r="D15" s="1198"/>
      <c r="E15" s="394"/>
      <c r="F15" s="400"/>
    </row>
    <row r="16" spans="1:8" s="351" customFormat="1" ht="24" x14ac:dyDescent="0.25">
      <c r="A16" s="401" t="s">
        <v>443</v>
      </c>
      <c r="B16" s="1196" t="s">
        <v>414</v>
      </c>
      <c r="C16" s="1197">
        <f>C34-C33</f>
        <v>0</v>
      </c>
      <c r="D16" s="1198">
        <f>D34-D33</f>
        <v>0</v>
      </c>
      <c r="E16" s="394"/>
      <c r="F16" s="400"/>
      <c r="H16" s="402"/>
    </row>
    <row r="17" spans="1:17" s="351" customFormat="1" ht="24" x14ac:dyDescent="0.25">
      <c r="A17" s="401" t="s">
        <v>442</v>
      </c>
      <c r="B17" s="1201" t="s">
        <v>414</v>
      </c>
      <c r="C17" s="1202"/>
      <c r="D17" s="1203"/>
      <c r="E17" s="394"/>
      <c r="F17" s="400"/>
      <c r="H17"/>
      <c r="I17"/>
      <c r="J17"/>
      <c r="K17"/>
      <c r="L17"/>
      <c r="M17"/>
      <c r="N17"/>
      <c r="O17"/>
      <c r="P17"/>
      <c r="Q17"/>
    </row>
    <row r="18" spans="1:17" ht="24" x14ac:dyDescent="0.25">
      <c r="A18" s="399" t="s">
        <v>441</v>
      </c>
      <c r="B18" s="397">
        <v>0</v>
      </c>
      <c r="C18" s="398">
        <f>199.539+2.3</f>
        <v>201.839</v>
      </c>
      <c r="D18" s="397">
        <v>256.29899999999998</v>
      </c>
      <c r="E18" s="396"/>
      <c r="F18" s="395"/>
    </row>
    <row r="19" spans="1:17" ht="15.75" customHeight="1" x14ac:dyDescent="0.25">
      <c r="A19" s="1204" t="s">
        <v>440</v>
      </c>
      <c r="B19" s="1205"/>
      <c r="C19" s="1205"/>
      <c r="D19" s="1206"/>
      <c r="E19" s="1207"/>
      <c r="F19" s="1208"/>
    </row>
    <row r="20" spans="1:17" ht="24" x14ac:dyDescent="0.25">
      <c r="A20" s="392" t="s">
        <v>439</v>
      </c>
      <c r="B20" s="1209" t="s">
        <v>414</v>
      </c>
      <c r="C20" s="1210"/>
      <c r="D20" s="1211"/>
      <c r="E20" s="394"/>
      <c r="F20" s="393"/>
    </row>
    <row r="21" spans="1:17" ht="24" x14ac:dyDescent="0.25">
      <c r="A21" s="392" t="s">
        <v>438</v>
      </c>
      <c r="B21" s="1193" t="s">
        <v>414</v>
      </c>
      <c r="C21" s="1194"/>
      <c r="D21" s="1195"/>
      <c r="E21" s="391"/>
      <c r="F21" s="390"/>
    </row>
    <row r="22" spans="1:17" x14ac:dyDescent="0.25">
      <c r="A22" s="389"/>
      <c r="B22" s="389"/>
      <c r="C22" s="389"/>
      <c r="D22" s="387"/>
      <c r="E22" s="388"/>
      <c r="F22" s="387" t="s">
        <v>254</v>
      </c>
      <c r="G22" s="384"/>
    </row>
    <row r="23" spans="1:17" x14ac:dyDescent="0.25">
      <c r="E23" s="386"/>
      <c r="F23" s="385"/>
      <c r="G23" s="384"/>
    </row>
    <row r="24" spans="1:17" x14ac:dyDescent="0.25">
      <c r="F24" s="384"/>
    </row>
    <row r="25" spans="1:17" x14ac:dyDescent="0.25">
      <c r="B25" s="383"/>
    </row>
    <row r="26" spans="1:17" x14ac:dyDescent="0.25">
      <c r="B26" s="382"/>
    </row>
    <row r="27" spans="1:17" x14ac:dyDescent="0.25">
      <c r="B27" s="382"/>
    </row>
    <row r="28" spans="1:17" x14ac:dyDescent="0.25">
      <c r="B28" s="382"/>
      <c r="J28" s="381"/>
    </row>
    <row r="31" spans="1:17" x14ac:dyDescent="0.25">
      <c r="J31" s="381"/>
    </row>
  </sheetData>
  <mergeCells count="16">
    <mergeCell ref="A1:F1"/>
    <mergeCell ref="B21:D21"/>
    <mergeCell ref="B16:D16"/>
    <mergeCell ref="C11:D11"/>
    <mergeCell ref="B15:D15"/>
    <mergeCell ref="B17:D17"/>
    <mergeCell ref="A19:D19"/>
    <mergeCell ref="E19:F19"/>
    <mergeCell ref="B20:D20"/>
    <mergeCell ref="E2:F2"/>
    <mergeCell ref="E4:E6"/>
    <mergeCell ref="F4:F6"/>
    <mergeCell ref="B7:D7"/>
    <mergeCell ref="E8:E10"/>
    <mergeCell ref="F8:F10"/>
    <mergeCell ref="C6:D6"/>
  </mergeCells>
  <pageMargins left="0.7" right="0.7" top="0.75" bottom="0.75" header="0.3" footer="0.3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D274E04972CC6448E7CDAFF602B5EBC" ma:contentTypeVersion="3" ma:contentTypeDescription="Umožňuje vytvoriť nový dokument." ma:contentTypeScope="" ma:versionID="8490df9fb57253eb37a831bd7cbbadc9">
  <xsd:schema xmlns:xsd="http://www.w3.org/2001/XMLSchema" xmlns:xs="http://www.w3.org/2001/XMLSchema" xmlns:p="http://schemas.microsoft.com/office/2006/metadata/properties" xmlns:ns2="ff691899-9eb7-4807-b4ff-7884f9194702" targetNamespace="http://schemas.microsoft.com/office/2006/metadata/properties" ma:root="true" ma:fieldsID="0d59767e6c28ecbddde4c4d25568092a" ns2:_="">
    <xsd:import namespace="ff691899-9eb7-4807-b4ff-7884f91947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691899-9eb7-4807-b4ff-7884f919470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Príkaz hash indikátora zdieľania" ma:internalName="SharingHintHash" ma:readOnly="true">
      <xsd:simpleType>
        <xsd:restriction base="dms:Text"/>
      </xsd:simpleType>
    </xsd:element>
    <xsd:element name="SharedWithDetails" ma:index="10" nillable="true" ma:displayName="Zdieľané s podrobnosťami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10A503-783D-4D37-9EC3-D4941614A1AE}">
  <ds:schemaRefs>
    <ds:schemaRef ds:uri="http://purl.org/dc/dcmitype/"/>
    <ds:schemaRef ds:uri="http://purl.org/dc/terms/"/>
    <ds:schemaRef ds:uri="http://schemas.microsoft.com/office/infopath/2007/PartnerControls"/>
    <ds:schemaRef ds:uri="ff691899-9eb7-4807-b4ff-7884f9194702"/>
    <ds:schemaRef ds:uri="http://schemas.microsoft.com/office/2006/documentManagement/types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8D32AEB3-235B-463C-8409-CB56A904E50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4383FB6-D68E-4493-8775-DADA070B9C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691899-9eb7-4807-b4ff-7884f91947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65</vt:i4>
      </vt:variant>
      <vt:variant>
        <vt:lpstr>Pomenované rozsahy</vt:lpstr>
      </vt:variant>
      <vt:variant>
        <vt:i4>23</vt:i4>
      </vt:variant>
    </vt:vector>
  </HeadingPairs>
  <TitlesOfParts>
    <vt:vector size="88" baseType="lpstr">
      <vt:lpstr>T01</vt:lpstr>
      <vt:lpstr>T02</vt:lpstr>
      <vt:lpstr>T03</vt:lpstr>
      <vt:lpstr>T04</vt:lpstr>
      <vt:lpstr>T05</vt:lpstr>
      <vt:lpstr>T06</vt:lpstr>
      <vt:lpstr>T07</vt:lpstr>
      <vt:lpstr>T08</vt:lpstr>
      <vt:lpstr>T09</vt:lpstr>
      <vt:lpstr>T10</vt:lpstr>
      <vt:lpstr>T11</vt:lpstr>
      <vt:lpstr>T12</vt:lpstr>
      <vt:lpstr>T13</vt:lpstr>
      <vt:lpstr>T14</vt:lpstr>
      <vt:lpstr>T15</vt:lpstr>
      <vt:lpstr>T16</vt:lpstr>
      <vt:lpstr>T17</vt:lpstr>
      <vt:lpstr>T18</vt:lpstr>
      <vt:lpstr>T19</vt:lpstr>
      <vt:lpstr>T20</vt:lpstr>
      <vt:lpstr>T21</vt:lpstr>
      <vt:lpstr>T22</vt:lpstr>
      <vt:lpstr>T23</vt:lpstr>
      <vt:lpstr>T24</vt:lpstr>
      <vt:lpstr>T25</vt:lpstr>
      <vt:lpstr>T26</vt:lpstr>
      <vt:lpstr>T27</vt:lpstr>
      <vt:lpstr>T28</vt:lpstr>
      <vt:lpstr>T29</vt:lpstr>
      <vt:lpstr>T30</vt:lpstr>
      <vt:lpstr>T31</vt:lpstr>
      <vt:lpstr>T32</vt:lpstr>
      <vt:lpstr>T33</vt:lpstr>
      <vt:lpstr>T34</vt:lpstr>
      <vt:lpstr>T35</vt:lpstr>
      <vt:lpstr>T36</vt:lpstr>
      <vt:lpstr>T37</vt:lpstr>
      <vt:lpstr>G01</vt:lpstr>
      <vt:lpstr>G02</vt:lpstr>
      <vt:lpstr>G03</vt:lpstr>
      <vt:lpstr>G04</vt:lpstr>
      <vt:lpstr>G05</vt:lpstr>
      <vt:lpstr>G06</vt:lpstr>
      <vt:lpstr>G07</vt:lpstr>
      <vt:lpstr>G08</vt:lpstr>
      <vt:lpstr>G09-G10</vt:lpstr>
      <vt:lpstr>G11</vt:lpstr>
      <vt:lpstr>G12</vt:lpstr>
      <vt:lpstr>G13</vt:lpstr>
      <vt:lpstr>G14</vt:lpstr>
      <vt:lpstr>G15-G16</vt:lpstr>
      <vt:lpstr>G17</vt:lpstr>
      <vt:lpstr>G18</vt:lpstr>
      <vt:lpstr>G19</vt:lpstr>
      <vt:lpstr>G20</vt:lpstr>
      <vt:lpstr>G21</vt:lpstr>
      <vt:lpstr>G22</vt:lpstr>
      <vt:lpstr>G23</vt:lpstr>
      <vt:lpstr>G24</vt:lpstr>
      <vt:lpstr>G25</vt:lpstr>
      <vt:lpstr>G26</vt:lpstr>
      <vt:lpstr>G27</vt:lpstr>
      <vt:lpstr>G28</vt:lpstr>
      <vt:lpstr>G29</vt:lpstr>
      <vt:lpstr>NPC</vt:lpstr>
      <vt:lpstr>'T09'!_Toc372020198</vt:lpstr>
      <vt:lpstr>'T07'!_Toc386810175</vt:lpstr>
      <vt:lpstr>'T06'!_Toc387050198</vt:lpstr>
      <vt:lpstr>'T12'!_Toc387855534</vt:lpstr>
      <vt:lpstr>'T02'!_Toc402962174</vt:lpstr>
      <vt:lpstr>'T13'!_Toc402962194</vt:lpstr>
      <vt:lpstr>'G11'!_Toc402962201</vt:lpstr>
      <vt:lpstr>'G13'!_Toc402962211</vt:lpstr>
      <vt:lpstr>'G14'!_Toc402962212</vt:lpstr>
      <vt:lpstr>'T30'!_Toc402962457</vt:lpstr>
      <vt:lpstr>'T10'!_Toc402977452</vt:lpstr>
      <vt:lpstr>'T22'!_Toc403115656</vt:lpstr>
      <vt:lpstr>'T32'!_Toc418765945</vt:lpstr>
      <vt:lpstr>'G12'!_Toc419098920</vt:lpstr>
      <vt:lpstr>'G15-G16'!_Toc419103405</vt:lpstr>
      <vt:lpstr>'G15-G16'!_Toc419103406</vt:lpstr>
      <vt:lpstr>'T11'!_Toc434228204</vt:lpstr>
      <vt:lpstr>'T29'!_Toc434228220</vt:lpstr>
      <vt:lpstr>'G22'!_Toc434228249</vt:lpstr>
      <vt:lpstr>'G21'!_Toc434232652</vt:lpstr>
      <vt:lpstr>'T05'!_Toc434235330</vt:lpstr>
      <vt:lpstr>'G17'!_Toc434393395</vt:lpstr>
      <vt:lpstr>'G01'!Oblasť_tlače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RRZ</dc:creator>
  <cp:lastModifiedBy>Kubik</cp:lastModifiedBy>
  <cp:lastPrinted>2015-10-26T12:51:37Z</cp:lastPrinted>
  <dcterms:created xsi:type="dcterms:W3CDTF">2015-10-16T13:47:53Z</dcterms:created>
  <dcterms:modified xsi:type="dcterms:W3CDTF">2015-11-11T12:48:43Z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0x0101002D274E04972CC6448E7CDAFF602B5EBC</vt:lpwstr>
  </property>
</Properties>
</file>